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1\Dossier 2021\TOFE 2021\"/>
    </mc:Choice>
  </mc:AlternateContent>
  <bookViews>
    <workbookView xWindow="0" yWindow="0" windowWidth="23970" windowHeight="8865" activeTab="1"/>
  </bookViews>
  <sheets>
    <sheet name="TOFE détaillé 2021" sheetId="1" r:id="rId1"/>
    <sheet name="TOFE Résumé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123Graph_A" localSheetId="0" hidden="1">#REF!</definedName>
    <definedName name="__123Graph_A" localSheetId="1" hidden="1">#REF!</definedName>
    <definedName name="__123Graph_A" hidden="1">#REF!</definedName>
    <definedName name="__123Graph_AChart1" localSheetId="0" hidden="1">'[2]2'!#REF!</definedName>
    <definedName name="__123Graph_AChart1" localSheetId="1" hidden="1">'[2]2'!#REF!</definedName>
    <definedName name="__123Graph_AChart1" hidden="1">'[2]2'!#REF!</definedName>
    <definedName name="__123Graph_AChart2" localSheetId="0" hidden="1">'[2]2'!#REF!</definedName>
    <definedName name="__123Graph_AChart2" localSheetId="1" hidden="1">'[2]2'!#REF!</definedName>
    <definedName name="__123Graph_AChart2" hidden="1">'[2]2'!#REF!</definedName>
    <definedName name="__123Graph_AChart3" localSheetId="0" hidden="1">'[2]2'!#REF!</definedName>
    <definedName name="__123Graph_AChart3" localSheetId="1" hidden="1">'[2]2'!#REF!</definedName>
    <definedName name="__123Graph_AChart3" hidden="1">'[2]2'!#REF!</definedName>
    <definedName name="__123Graph_ACurrent" localSheetId="0" hidden="1">'[2]2'!#REF!</definedName>
    <definedName name="__123Graph_ACurrent" localSheetId="1" hidden="1">'[2]2'!#REF!</definedName>
    <definedName name="__123Graph_ACurrent" hidden="1">'[2]2'!#REF!</definedName>
    <definedName name="__123Graph_ACURRISS" localSheetId="0" hidden="1">'[3]CBH old'!#REF!</definedName>
    <definedName name="__123Graph_ACURRISS" localSheetId="1" hidden="1">'[3]CBH old'!#REF!</definedName>
    <definedName name="__123Graph_ACURRISS" hidden="1">'[3]CBH old'!#REF!</definedName>
    <definedName name="__123Graph_AEXCH" localSheetId="0" hidden="1">'[3]CBH old'!#REF!</definedName>
    <definedName name="__123Graph_AEXCH" localSheetId="1" hidden="1">'[3]CBH old'!#REF!</definedName>
    <definedName name="__123Graph_AEXCH" hidden="1">'[3]CBH old'!#REF!</definedName>
    <definedName name="__123Graph_B" localSheetId="0" hidden="1">#REF!</definedName>
    <definedName name="__123Graph_B" localSheetId="1" hidden="1">#REF!</definedName>
    <definedName name="__123Graph_B" hidden="1">#REF!</definedName>
    <definedName name="__123Graph_BChart1" localSheetId="0" hidden="1">'[2]2'!#REF!</definedName>
    <definedName name="__123Graph_BChart1" localSheetId="1" hidden="1">'[2]2'!#REF!</definedName>
    <definedName name="__123Graph_BChart1" hidden="1">'[2]2'!#REF!</definedName>
    <definedName name="__123Graph_BChart2" localSheetId="0" hidden="1">'[2]2'!#REF!</definedName>
    <definedName name="__123Graph_BChart2" localSheetId="1" hidden="1">'[2]2'!#REF!</definedName>
    <definedName name="__123Graph_BChart2" hidden="1">'[2]2'!#REF!</definedName>
    <definedName name="__123Graph_BChart3" localSheetId="0" hidden="1">'[2]2'!#REF!</definedName>
    <definedName name="__123Graph_BChart3" localSheetId="1" hidden="1">'[2]2'!#REF!</definedName>
    <definedName name="__123Graph_BChart3" hidden="1">'[2]2'!#REF!</definedName>
    <definedName name="__123Graph_BCurrent" localSheetId="0" hidden="1">'[2]2'!#REF!</definedName>
    <definedName name="__123Graph_BCurrent" localSheetId="1" hidden="1">'[2]2'!#REF!</definedName>
    <definedName name="__123Graph_BCurrent" hidden="1">'[2]2'!#REF!</definedName>
    <definedName name="__123Graph_BEXCH" localSheetId="0" hidden="1">'[3]CBH old'!#REF!</definedName>
    <definedName name="__123Graph_BEXCH" localSheetId="1" hidden="1">'[3]CBH old'!#REF!</definedName>
    <definedName name="__123Graph_BEXCH" hidden="1">'[3]CBH old'!#REF!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CChart1" localSheetId="0" hidden="1">'[2]2'!#REF!</definedName>
    <definedName name="__123Graph_CChart1" localSheetId="1" hidden="1">'[2]2'!#REF!</definedName>
    <definedName name="__123Graph_CChart1" hidden="1">'[2]2'!#REF!</definedName>
    <definedName name="__123Graph_CChart2" localSheetId="0" hidden="1">'[2]2'!#REF!</definedName>
    <definedName name="__123Graph_CChart2" localSheetId="1" hidden="1">'[2]2'!#REF!</definedName>
    <definedName name="__123Graph_CChart2" hidden="1">'[2]2'!#REF!</definedName>
    <definedName name="__123Graph_CChart3" localSheetId="0" hidden="1">'[2]2'!#REF!</definedName>
    <definedName name="__123Graph_CChart3" localSheetId="1" hidden="1">'[2]2'!#REF!</definedName>
    <definedName name="__123Graph_CChart3" hidden="1">'[2]2'!#REF!</definedName>
    <definedName name="__123Graph_CCurrent" localSheetId="0" hidden="1">'[2]2'!#REF!</definedName>
    <definedName name="__123Graph_CCurrent" localSheetId="1" hidden="1">'[2]2'!#REF!</definedName>
    <definedName name="__123Graph_CCurrent" hidden="1">'[2]2'!#REF!</definedName>
    <definedName name="__123Graph_D" localSheetId="0" hidden="1">#REF!</definedName>
    <definedName name="__123Graph_D" localSheetId="1" hidden="1">#REF!</definedName>
    <definedName name="__123Graph_D" hidden="1">#REF!</definedName>
    <definedName name="__123Graph_DChart1" localSheetId="0" hidden="1">'[2]2'!#REF!</definedName>
    <definedName name="__123Graph_DChart1" localSheetId="1" hidden="1">'[2]2'!#REF!</definedName>
    <definedName name="__123Graph_DChart1" hidden="1">'[2]2'!#REF!</definedName>
    <definedName name="__123Graph_DChart2" localSheetId="0" hidden="1">'[2]2'!#REF!</definedName>
    <definedName name="__123Graph_DChart2" localSheetId="1" hidden="1">'[2]2'!#REF!</definedName>
    <definedName name="__123Graph_DChart2" hidden="1">'[2]2'!#REF!</definedName>
    <definedName name="__123Graph_DChart3" localSheetId="0" hidden="1">'[2]2'!#REF!</definedName>
    <definedName name="__123Graph_DChart3" localSheetId="1" hidden="1">'[2]2'!#REF!</definedName>
    <definedName name="__123Graph_DChart3" hidden="1">'[2]2'!#REF!</definedName>
    <definedName name="__123Graph_DCurrent" localSheetId="0" hidden="1">'[2]2'!#REF!</definedName>
    <definedName name="__123Graph_DCurrent" localSheetId="1" hidden="1">'[2]2'!#REF!</definedName>
    <definedName name="__123Graph_DCurrent" hidden="1">'[2]2'!#REF!</definedName>
    <definedName name="__123Graph_DEXCH" localSheetId="0" hidden="1">'[3]CBH old'!#REF!</definedName>
    <definedName name="__123Graph_DEXCH" localSheetId="1" hidden="1">'[3]CBH old'!#REF!</definedName>
    <definedName name="__123Graph_DEXCH" hidden="1">'[3]CBH old'!#REF!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EChart1" localSheetId="0" hidden="1">'[2]2'!#REF!</definedName>
    <definedName name="__123Graph_EChart1" localSheetId="1" hidden="1">'[2]2'!#REF!</definedName>
    <definedName name="__123Graph_EChart1" hidden="1">'[2]2'!#REF!</definedName>
    <definedName name="__123Graph_EChart2" localSheetId="0" hidden="1">'[2]2'!#REF!</definedName>
    <definedName name="__123Graph_EChart2" localSheetId="1" hidden="1">'[2]2'!#REF!</definedName>
    <definedName name="__123Graph_EChart2" hidden="1">'[2]2'!#REF!</definedName>
    <definedName name="__123Graph_EChart3" localSheetId="0" hidden="1">'[2]2'!#REF!</definedName>
    <definedName name="__123Graph_EChart3" localSheetId="1" hidden="1">'[2]2'!#REF!</definedName>
    <definedName name="__123Graph_EChart3" hidden="1">'[2]2'!#REF!</definedName>
    <definedName name="__123Graph_ECurrent" localSheetId="0" hidden="1">'[2]2'!#REF!</definedName>
    <definedName name="__123Graph_ECurrent" localSheetId="1" hidden="1">'[2]2'!#REF!</definedName>
    <definedName name="__123Graph_ECurrent" hidden="1">'[2]2'!#REF!</definedName>
    <definedName name="__123Graph_EEXCH" localSheetId="0" hidden="1">'[3]CBH old'!#REF!</definedName>
    <definedName name="__123Graph_EEXCH" localSheetId="1" hidden="1">'[3]CBH old'!#REF!</definedName>
    <definedName name="__123Graph_EEXCH" hidden="1">'[3]CBH old'!#REF!</definedName>
    <definedName name="__123Graph_F" localSheetId="0" hidden="1">[4]SEI!#REF!</definedName>
    <definedName name="__123Graph_F" localSheetId="1" hidden="1">[4]SEI!#REF!</definedName>
    <definedName name="__123Graph_F" hidden="1">[4]SEI!#REF!</definedName>
    <definedName name="__123Graph_FChart1" localSheetId="0" hidden="1">'[2]2'!#REF!</definedName>
    <definedName name="__123Graph_FChart1" localSheetId="1" hidden="1">'[2]2'!#REF!</definedName>
    <definedName name="__123Graph_FChart1" hidden="1">'[2]2'!#REF!</definedName>
    <definedName name="__123Graph_FChart2" localSheetId="0" hidden="1">'[2]2'!#REF!</definedName>
    <definedName name="__123Graph_FChart2" localSheetId="1" hidden="1">'[2]2'!#REF!</definedName>
    <definedName name="__123Graph_FChart2" hidden="1">'[2]2'!#REF!</definedName>
    <definedName name="__123Graph_FChart3" localSheetId="0" hidden="1">'[2]2'!#REF!</definedName>
    <definedName name="__123Graph_FChart3" localSheetId="1" hidden="1">'[2]2'!#REF!</definedName>
    <definedName name="__123Graph_FChart3" hidden="1">'[2]2'!#REF!</definedName>
    <definedName name="__123Graph_FCurrent" localSheetId="0" hidden="1">'[2]2'!#REF!</definedName>
    <definedName name="__123Graph_FCurrent" localSheetId="1" hidden="1">'[2]2'!#REF!</definedName>
    <definedName name="__123Graph_FCurrent" hidden="1">'[2]2'!#REF!</definedName>
    <definedName name="__123Graph_X" localSheetId="0" hidden="1">#REF!</definedName>
    <definedName name="__123Graph_X" localSheetId="1" hidden="1">#REF!</definedName>
    <definedName name="__123Graph_X" hidden="1">#REF!</definedName>
    <definedName name="__123Graph_XCurrent" hidden="1">[5]CPIINDEX!$B$263:$B$310</definedName>
    <definedName name="__123Graph_XGRAPH1" localSheetId="0" hidden="1">[6]BOP!#REF!</definedName>
    <definedName name="__123Graph_XGRAPH1" localSheetId="1" hidden="1">[6]BOP!#REF!</definedName>
    <definedName name="__123Graph_XGRAPH1" hidden="1">[6]BOP!#REF!</definedName>
    <definedName name="_1__123Graph_AChart_1A" hidden="1">[5]CPIINDEX!$O$263:$O$310</definedName>
    <definedName name="_10__123Graph_XChart_1A" hidden="1">[5]CPIINDEX!$B$263:$B$310</definedName>
    <definedName name="_10__123Graph_XChart_3A" hidden="1">[5]CPIINDEX!$B$203:$B$310</definedName>
    <definedName name="_11__123Graph_XChart_2A" hidden="1">[5]CPIINDEX!$B$203:$B$310</definedName>
    <definedName name="_11__123Graph_XChart_4A" hidden="1">[5]CPIINDEX!$B$239:$B$298</definedName>
    <definedName name="_12__123Graph_XChart_3A" hidden="1">[5]CPIINDEX!$B$203:$B$310</definedName>
    <definedName name="_123graph_b" hidden="1">[7]A!#REF!</definedName>
    <definedName name="_12no" hidden="1">'[8]Dep fonct'!#REF!</definedName>
    <definedName name="_13__123Graph_XChart_4A" hidden="1">[5]CPIINDEX!$B$239:$B$298</definedName>
    <definedName name="_2__123Graph_AChart_2A" hidden="1">[5]CPIINDEX!$K$203:$K$304</definedName>
    <definedName name="_3__123Graph_AChart_3A" hidden="1">[5]CPIINDEX!$O$203:$O$304</definedName>
    <definedName name="_4__123Graph_AChart_4A" hidden="1">[5]CPIINDEX!$O$239:$O$298</definedName>
    <definedName name="_5__123Graph_BChart_1A" hidden="1">[5]CPIINDEX!$S$263:$S$310</definedName>
    <definedName name="_6__123Graph_BChart_3A" localSheetId="0" hidden="1">[5]CPIINDEX!#REF!</definedName>
    <definedName name="_6__123Graph_BChart_3A" localSheetId="1" hidden="1">[5]CPIINDEX!#REF!</definedName>
    <definedName name="_6__123Graph_BChart_3A" hidden="1">[5]CPIINDEX!#REF!</definedName>
    <definedName name="_7__123Graph_BChart_3A" localSheetId="0" hidden="1">[5]CPIINDEX!#REF!</definedName>
    <definedName name="_7__123Graph_BChart_3A" localSheetId="1" hidden="1">[5]CPIINDEX!#REF!</definedName>
    <definedName name="_7__123Graph_BChart_3A" hidden="1">[5]CPIINDEX!#REF!</definedName>
    <definedName name="_7__123Graph_BChart_4A" localSheetId="0" hidden="1">[5]CPIINDEX!#REF!</definedName>
    <definedName name="_7__123Graph_BChart_4A" localSheetId="1" hidden="1">[5]CPIINDEX!#REF!</definedName>
    <definedName name="_7__123Graph_BChart_4A" hidden="1">[5]CPIINDEX!#REF!</definedName>
    <definedName name="_8__123Graph_XChart_1A" hidden="1">[5]CPIINDEX!$B$263:$B$310</definedName>
    <definedName name="_9__123Graph_BChart_4A" localSheetId="0" hidden="1">[5]CPIINDEX!#REF!</definedName>
    <definedName name="_9__123Graph_BChart_4A" localSheetId="1" hidden="1">[5]CPIINDEX!#REF!</definedName>
    <definedName name="_9__123Graph_BChart_4A" hidden="1">[5]CPIINDEX!#REF!</definedName>
    <definedName name="_9__123Graph_XChart_2A" hidden="1">[5]CPIINDEX!$B$203:$B$310</definedName>
    <definedName name="_Fill" localSheetId="0" hidden="1">#REF!</definedName>
    <definedName name="_Fill" localSheetId="1" hidden="1">#REF!</definedName>
    <definedName name="_Fill" hidden="1">#REF!</definedName>
    <definedName name="_Fill1" localSheetId="0" hidden="1">#REF!</definedName>
    <definedName name="_Fill1" localSheetId="1" hidden="1">#REF!</definedName>
    <definedName name="_Fill1" hidden="1">#REF!</definedName>
    <definedName name="_filterd" hidden="1">[9]C!$P$428:$T$428</definedName>
    <definedName name="_xlnm._FilterDatabase" hidden="1">[10]C!$P$428:$T$428</definedName>
    <definedName name="_hed3" localSheetId="0">#N/A</definedName>
    <definedName name="_hed3" localSheetId="1">#N/A</definedName>
    <definedName name="_hed3">#N/A</definedName>
    <definedName name="_hed4" localSheetId="0">#N/A</definedName>
    <definedName name="_hed4" localSheetId="1">#N/A</definedName>
    <definedName name="_hed4">#N/A</definedName>
    <definedName name="_Key1" hidden="1">'[11]Savings &amp; Invest.'!$M$5</definedName>
    <definedName name="_lo2" hidden="1">{"Main Economic Indicators",#N/A,FALSE,"C"}</definedName>
    <definedName name="_loi3" hidden="1">{"Main Economic Indicators",#N/A,FALSE,"C"}</definedName>
    <definedName name="_mc1" localSheetId="0">#N/A</definedName>
    <definedName name="_mc1" localSheetId="1">#N/A</definedName>
    <definedName name="_mc1">#N/A</definedName>
    <definedName name="_mc2" localSheetId="0">#N/A</definedName>
    <definedName name="_mc2" localSheetId="1">#N/A</definedName>
    <definedName name="_mc2">#N/A</definedName>
    <definedName name="_mc3" localSheetId="0">#N/A</definedName>
    <definedName name="_mc3" localSheetId="1">#N/A</definedName>
    <definedName name="_mc3">#N/A</definedName>
    <definedName name="_new1" hidden="1">{"Main Economic Indicators",#N/A,FALSE,"C"}</definedName>
    <definedName name="_Order1" hidden="1">255</definedName>
    <definedName name="_Order2" hidden="1">255</definedName>
    <definedName name="_Parse_In" hidden="1">#REF!</definedName>
    <definedName name="_Parse_Out" localSheetId="0" hidden="1">#REF!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localSheetId="1" hidden="1">#REF!</definedName>
    <definedName name="_Regression_Out" hidden="1">#REF!</definedName>
    <definedName name="_Regression_X" localSheetId="0" hidden="1">#REF!</definedName>
    <definedName name="_Regression_X" localSheetId="1" hidden="1">#REF!</definedName>
    <definedName name="_Regression_X" hidden="1">#REF!</definedName>
    <definedName name="_Regression_Y" localSheetId="0" hidden="1">#REF!</definedName>
    <definedName name="_Regression_Y" localSheetId="1" hidden="1">#REF!</definedName>
    <definedName name="_Regression_Y" hidden="1">#REF!</definedName>
    <definedName name="_Sort" localSheetId="0" hidden="1">#REF!</definedName>
    <definedName name="_Sort" localSheetId="1" hidden="1">#REF!</definedName>
    <definedName name="_Sort" hidden="1">#REF!</definedName>
    <definedName name="_YR0110">[12]Imp:Trade!$O$9:$R$464</definedName>
    <definedName name="_YR89">[12]Imp:Trade!$C$9:$C$464</definedName>
    <definedName name="_YR90">[12]Imp:Trade!$D$9:$D$464</definedName>
    <definedName name="_YR91">[12]Imp:Trade!$E$9:$E$464</definedName>
    <definedName name="_YR92">[12]Imp:Trade!$F$9:$F$464</definedName>
    <definedName name="_YR93">[12]Imp:Trade!$G$9:$G$464</definedName>
    <definedName name="_YR94">[12]Imp:Trade!$H$9:$H$464</definedName>
    <definedName name="_YR95">[13]Assump:Last!$L$13:$M$225</definedName>
    <definedName name="A">#REF!</definedName>
    <definedName name="AA">#REF!</definedName>
    <definedName name="aaa">#REF!</definedName>
    <definedName name="AAAA">#REF!</definedName>
    <definedName name="aaaaaaa" hidden="1">{"Main Economic Indicators",#N/A,FALSE,"C"}</definedName>
    <definedName name="aad" hidden="1">{"Main Economic Indicators",#N/A,FALSE,"C"}</definedName>
    <definedName name="aax" hidden="1">{"Main Economic Indicators",#N/A,FALSE,"C"}</definedName>
    <definedName name="ab">#REF!</definedName>
    <definedName name="ab.dr" hidden="1">{"Main Economic Indicators",#N/A,FALSE,"C"}</definedName>
    <definedName name="ACwvu.Print." localSheetId="0" hidden="1">#REF!</definedName>
    <definedName name="ACwvu.Print." localSheetId="1" hidden="1">#REF!</definedName>
    <definedName name="ACwvu.Print." hidden="1">#REF!</definedName>
    <definedName name="ACwvu.snh." localSheetId="0" hidden="1">#REF!</definedName>
    <definedName name="ACwvu.snh." localSheetId="1" hidden="1">#REF!</definedName>
    <definedName name="ACwvu.snh." hidden="1">#REF!</definedName>
    <definedName name="ADM">#REF!</definedName>
    <definedName name="adssdd" hidden="1">{"Main Economic Indicators",#N/A,FALSE,"C"}</definedName>
    <definedName name="ag" hidden="1">{"Main Economic Indicators",#N/A,FALSE,"C"}</definedName>
    <definedName name="ajgdebt">#REF!,#REF!</definedName>
    <definedName name="anscount" hidden="1">1</definedName>
    <definedName name="b">#REF!</definedName>
    <definedName name="bbb">#REF!</definedName>
    <definedName name="bbbbbbg" hidden="1">{"Main Economic Indicators",#N/A,FALSE,"C"}</definedName>
    <definedName name="BCEAO" localSheetId="0">#REF!,#REF!,#REF!,#REF!,#REF!,#REF!</definedName>
    <definedName name="BCEAO" localSheetId="1">#REF!,#REF!,#REF!,#REF!,#REF!,#REF!</definedName>
    <definedName name="BCEAO">#REF!,#REF!,#REF!,#REF!,#REF!,#REF!</definedName>
    <definedName name="BLPH14" hidden="1">[14]Raw_1!#REF!</definedName>
    <definedName name="cashplan" hidden="1">{"Main Economic Indicators",#N/A,FALSE,"C"}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nflict" hidden="1">{"Main Economic Indicators",#N/A,FALSE,"C"}</definedName>
    <definedName name="contents2" hidden="1">[15]MSRV!#REF!</definedName>
    <definedName name="copy" hidden="1">{"Main Economic Indicators",#N/A,FALSE,"C"}</definedName>
    <definedName name="CRES" hidden="1">{"Main Economic Indicators",#N/A,FALSE,"C"}</definedName>
    <definedName name="csjsj" hidden="1">{"Main Economic Indicators",#N/A,FALSE,"C"}</definedName>
    <definedName name="Cwvu.a." localSheetId="0" hidden="1">[16]BOP!$A$36:$IV$36,[16]BOP!$A$44:$IV$44,[16]BOP!$A$59:$IV$59,[16]BOP!#REF!,[16]BOP!#REF!,[16]BOP!$A$81:$IV$88</definedName>
    <definedName name="Cwvu.a." localSheetId="1" hidden="1">[16]BOP!$A$36:$IV$36,[16]BOP!$A$44:$IV$44,[16]BOP!$A$59:$IV$59,[16]BOP!#REF!,[16]BOP!#REF!,[16]BOP!$A$81:$IV$88</definedName>
    <definedName name="Cwvu.a." hidden="1">[16]BOP!$A$36:$IV$36,[16]BOP!$A$44:$IV$44,[16]BOP!$A$59:$IV$59,[16]BOP!#REF!,[16]BOP!#REF!,[16]BOP!$A$81:$IV$88</definedName>
    <definedName name="Cwvu.bop." localSheetId="0" hidden="1">[16]BOP!$A$36:$IV$36,[16]BOP!$A$44:$IV$44,[16]BOP!$A$59:$IV$59,[16]BOP!#REF!,[16]BOP!#REF!,[16]BOP!$A$81:$IV$88</definedName>
    <definedName name="Cwvu.bop." localSheetId="1" hidden="1">[16]BOP!$A$36:$IV$36,[16]BOP!$A$44:$IV$44,[16]BOP!$A$59:$IV$59,[16]BOP!#REF!,[16]BOP!#REF!,[16]BOP!$A$81:$IV$88</definedName>
    <definedName name="Cwvu.bop." hidden="1">[16]BOP!$A$36:$IV$36,[16]BOP!$A$44:$IV$44,[16]BOP!$A$59:$IV$59,[16]BOP!#REF!,[16]BOP!#REF!,[16]BOP!$A$81:$IV$88</definedName>
    <definedName name="Cwvu.bop.sr." localSheetId="0" hidden="1">[16]BOP!$A$36:$IV$36,[16]BOP!$A$44:$IV$44,[16]BOP!$A$59:$IV$59,[16]BOP!#REF!,[16]BOP!#REF!,[16]BOP!$A$81:$IV$88</definedName>
    <definedName name="Cwvu.bop.sr." localSheetId="1" hidden="1">[16]BOP!$A$36:$IV$36,[16]BOP!$A$44:$IV$44,[16]BOP!$A$59:$IV$59,[16]BOP!#REF!,[16]BOP!#REF!,[16]BOP!$A$81:$IV$88</definedName>
    <definedName name="Cwvu.bop.sr." hidden="1">[16]BOP!$A$36:$IV$36,[16]BOP!$A$44:$IV$44,[16]BOP!$A$59:$IV$59,[16]BOP!#REF!,[16]BOP!#REF!,[16]BOP!$A$81:$IV$88</definedName>
    <definedName name="Cwvu.bopsdr.sr." localSheetId="0" hidden="1">[16]BOP!$A$36:$IV$36,[16]BOP!$A$44:$IV$44,[16]BOP!$A$59:$IV$59,[16]BOP!#REF!,[16]BOP!#REF!,[16]BOP!$A$81:$IV$88</definedName>
    <definedName name="Cwvu.bopsdr.sr." localSheetId="1" hidden="1">[16]BOP!$A$36:$IV$36,[16]BOP!$A$44:$IV$44,[16]BOP!$A$59:$IV$59,[16]BOP!#REF!,[16]BOP!#REF!,[16]BOP!$A$81:$IV$88</definedName>
    <definedName name="Cwvu.bopsdr.sr." hidden="1">[16]BOP!$A$36:$IV$36,[16]BOP!$A$44:$IV$44,[16]BOP!$A$59:$IV$59,[16]BOP!#REF!,[16]BOP!#REF!,[16]BOP!$A$81:$IV$88</definedName>
    <definedName name="Cwvu.cotton." localSheetId="0" hidden="1">[16]BOP!$A$36:$IV$36,[16]BOP!$A$44:$IV$44,[16]BOP!$A$59:$IV$59,[16]BOP!#REF!,[16]BOP!#REF!,[16]BOP!$A$79:$IV$79,[16]BOP!$A$81:$IV$88,[16]BOP!#REF!</definedName>
    <definedName name="Cwvu.cotton." localSheetId="1" hidden="1">[16]BOP!$A$36:$IV$36,[16]BOP!$A$44:$IV$44,[16]BOP!$A$59:$IV$59,[16]BOP!#REF!,[16]BOP!#REF!,[16]BOP!$A$79:$IV$79,[16]BOP!$A$81:$IV$88,[16]BOP!#REF!</definedName>
    <definedName name="Cwvu.cotton." hidden="1">[16]BOP!$A$36:$IV$36,[16]BOP!$A$44:$IV$44,[16]BOP!$A$59:$IV$59,[16]BOP!#REF!,[16]BOP!#REF!,[16]BOP!$A$79:$IV$79,[16]BOP!$A$81:$IV$88,[16]BOP!#REF!</definedName>
    <definedName name="Cwvu.cottonall." localSheetId="0" hidden="1">[16]BOP!$A$36:$IV$36,[16]BOP!$A$44:$IV$44,[16]BOP!$A$59:$IV$59,[16]BOP!#REF!,[16]BOP!#REF!,[16]BOP!$A$79:$IV$79,[16]BOP!$A$81:$IV$88</definedName>
    <definedName name="Cwvu.cottonall." localSheetId="1" hidden="1">[16]BOP!$A$36:$IV$36,[16]BOP!$A$44:$IV$44,[16]BOP!$A$59:$IV$59,[16]BOP!#REF!,[16]BOP!#REF!,[16]BOP!$A$79:$IV$79,[16]BOP!$A$81:$IV$88</definedName>
    <definedName name="Cwvu.cottonall." hidden="1">[16]BOP!$A$36:$IV$36,[16]BOP!$A$44:$IV$44,[16]BOP!$A$59:$IV$59,[16]BOP!#REF!,[16]BOP!#REF!,[16]BOP!$A$79:$IV$79,[16]BOP!$A$81:$IV$88</definedName>
    <definedName name="Cwvu.exportdetails." localSheetId="0" hidden="1">[16]BOP!$A$36:$IV$36,[16]BOP!$A$44:$IV$44,[16]BOP!$A$59:$IV$59,[16]BOP!#REF!,[16]BOP!#REF!,[16]BOP!$A$79:$IV$79,[16]BOP!#REF!</definedName>
    <definedName name="Cwvu.exportdetails." localSheetId="1" hidden="1">[16]BOP!$A$36:$IV$36,[16]BOP!$A$44:$IV$44,[16]BOP!$A$59:$IV$59,[16]BOP!#REF!,[16]BOP!#REF!,[16]BOP!$A$79:$IV$79,[16]BOP!#REF!</definedName>
    <definedName name="Cwvu.exportdetails." hidden="1">[16]BOP!$A$36:$IV$36,[16]BOP!$A$44:$IV$44,[16]BOP!$A$59:$IV$59,[16]BOP!#REF!,[16]BOP!#REF!,[16]BOP!$A$79:$IV$79,[16]BOP!#REF!</definedName>
    <definedName name="Cwvu.exports." localSheetId="0" hidden="1">[16]BOP!$A$36:$IV$36,[16]BOP!$A$44:$IV$44,[16]BOP!$A$59:$IV$59,[16]BOP!#REF!,[16]BOP!#REF!,[16]BOP!$A$79:$IV$79,[16]BOP!$A$81:$IV$88,[16]BOP!#REF!</definedName>
    <definedName name="Cwvu.exports." localSheetId="1" hidden="1">[16]BOP!$A$36:$IV$36,[16]BOP!$A$44:$IV$44,[16]BOP!$A$59:$IV$59,[16]BOP!#REF!,[16]BOP!#REF!,[16]BOP!$A$79:$IV$79,[16]BOP!$A$81:$IV$88,[16]BOP!#REF!</definedName>
    <definedName name="Cwvu.exports." hidden="1">[16]BOP!$A$36:$IV$36,[16]BOP!$A$44:$IV$44,[16]BOP!$A$59:$IV$59,[16]BOP!#REF!,[16]BOP!#REF!,[16]BOP!$A$79:$IV$79,[16]BOP!$A$81:$IV$88,[16]BOP!#REF!</definedName>
    <definedName name="Cwvu.gold." localSheetId="0" hidden="1">[16]BOP!$A$36:$IV$36,[16]BOP!$A$44:$IV$44,[16]BOP!$A$59:$IV$59,[16]BOP!#REF!,[16]BOP!#REF!,[16]BOP!$A$79:$IV$79,[16]BOP!$A$81:$IV$88,[16]BOP!#REF!</definedName>
    <definedName name="Cwvu.gold." localSheetId="1" hidden="1">[16]BOP!$A$36:$IV$36,[16]BOP!$A$44:$IV$44,[16]BOP!$A$59:$IV$59,[16]BOP!#REF!,[16]BOP!#REF!,[16]BOP!$A$79:$IV$79,[16]BOP!$A$81:$IV$88,[16]BOP!#REF!</definedName>
    <definedName name="Cwvu.gold." hidden="1">[16]BOP!$A$36:$IV$36,[16]BOP!$A$44:$IV$44,[16]BOP!$A$59:$IV$59,[16]BOP!#REF!,[16]BOP!#REF!,[16]BOP!$A$79:$IV$79,[16]BOP!$A$81:$IV$88,[16]BOP!#REF!</definedName>
    <definedName name="Cwvu.goldall." localSheetId="0" hidden="1">[16]BOP!$A$36:$IV$36,[16]BOP!$A$44:$IV$44,[16]BOP!$A$59:$IV$59,[16]BOP!#REF!,[16]BOP!#REF!,[16]BOP!$A$79:$IV$79,[16]BOP!$A$81:$IV$88,[16]BOP!#REF!</definedName>
    <definedName name="Cwvu.goldall." localSheetId="1" hidden="1">[16]BOP!$A$36:$IV$36,[16]BOP!$A$44:$IV$44,[16]BOP!$A$59:$IV$59,[16]BOP!#REF!,[16]BOP!#REF!,[16]BOP!$A$79:$IV$79,[16]BOP!$A$81:$IV$88,[16]BOP!#REF!</definedName>
    <definedName name="Cwvu.goldall." hidden="1">[16]BOP!$A$36:$IV$36,[16]BOP!$A$44:$IV$44,[16]BOP!$A$59:$IV$59,[16]BOP!#REF!,[16]BOP!#REF!,[16]BOP!$A$79:$IV$79,[16]BOP!$A$81:$IV$88,[16]BOP!#REF!</definedName>
    <definedName name="Cwvu.IMPORT." hidden="1">#REF!</definedName>
    <definedName name="Cwvu.imports." localSheetId="0" hidden="1">[16]BOP!$A$36:$IV$36,[16]BOP!$A$44:$IV$44,[16]BOP!$A$59:$IV$59,[16]BOP!#REF!,[16]BOP!#REF!,[16]BOP!$A$79:$IV$79,[16]BOP!$A$81:$IV$88,[16]BOP!#REF!,[16]BOP!#REF!</definedName>
    <definedName name="Cwvu.imports." localSheetId="1" hidden="1">[16]BOP!$A$36:$IV$36,[16]BOP!$A$44:$IV$44,[16]BOP!$A$59:$IV$59,[16]BOP!#REF!,[16]BOP!#REF!,[16]BOP!$A$79:$IV$79,[16]BOP!$A$81:$IV$88,[16]BOP!#REF!,[16]BOP!#REF!</definedName>
    <definedName name="Cwvu.imports." hidden="1">[16]BOP!$A$36:$IV$36,[16]BOP!$A$44:$IV$44,[16]BOP!$A$59:$IV$59,[16]BOP!#REF!,[16]BOP!#REF!,[16]BOP!$A$79:$IV$79,[16]BOP!$A$81:$IV$88,[16]BOP!#REF!,[16]BOP!#REF!</definedName>
    <definedName name="Cwvu.importsall." localSheetId="0" hidden="1">[16]BOP!$A$36:$IV$36,[16]BOP!$A$44:$IV$44,[16]BOP!$A$59:$IV$59,[16]BOP!#REF!,[16]BOP!#REF!,[16]BOP!$A$79:$IV$79,[16]BOP!$A$81:$IV$88,[16]BOP!#REF!,[16]BOP!#REF!</definedName>
    <definedName name="Cwvu.importsall." localSheetId="1" hidden="1">[16]BOP!$A$36:$IV$36,[16]BOP!$A$44:$IV$44,[16]BOP!$A$59:$IV$59,[16]BOP!#REF!,[16]BOP!#REF!,[16]BOP!$A$79:$IV$79,[16]BOP!$A$81:$IV$88,[16]BOP!#REF!,[16]BOP!#REF!</definedName>
    <definedName name="Cwvu.importsall." hidden="1">[16]BOP!$A$36:$IV$36,[16]BOP!$A$44:$IV$44,[16]BOP!$A$59:$IV$59,[16]BOP!#REF!,[16]BOP!#REF!,[16]BOP!$A$79:$IV$79,[16]BOP!$A$81:$IV$88,[16]BOP!#REF!,[16]BOP!#REF!</definedName>
    <definedName name="Cwvu.Print." hidden="1">[17]Indic!$A$109:$IV$109,[17]Indic!$A$196:$IV$197,[17]Indic!$A$208:$IV$209,[17]Indic!$A$217:$IV$218</definedName>
    <definedName name="Cwvu.snh." localSheetId="0" hidden="1">#REF!,#REF!,#REF!,#REF!,#REF!,#REF!,#REF!</definedName>
    <definedName name="Cwvu.snh." localSheetId="1" hidden="1">#REF!,#REF!,#REF!,#REF!,#REF!,#REF!,#REF!</definedName>
    <definedName name="Cwvu.snh." hidden="1">#REF!,#REF!,#REF!,#REF!,#REF!,#REF!,#REF!</definedName>
    <definedName name="Cwvu.tot." localSheetId="0" hidden="1">[16]BOP!$A$36:$IV$36,[16]BOP!$A$44:$IV$44,[16]BOP!$A$59:$IV$59,[16]BOP!#REF!,[16]BOP!#REF!,[16]BOP!$A$79:$IV$79</definedName>
    <definedName name="Cwvu.tot." localSheetId="1" hidden="1">[16]BOP!$A$36:$IV$36,[16]BOP!$A$44:$IV$44,[16]BOP!$A$59:$IV$59,[16]BOP!#REF!,[16]BOP!#REF!,[16]BOP!$A$79:$IV$79</definedName>
    <definedName name="Cwvu.tot." hidden="1">[16]BOP!$A$36:$IV$36,[16]BOP!$A$44:$IV$44,[16]BOP!$A$59:$IV$59,[16]BOP!#REF!,[16]BOP!#REF!,[16]BOP!$A$79:$IV$79</definedName>
    <definedName name="D" hidden="1">{"Main Economic Indicators",#N/A,FALSE,"C"}</definedName>
    <definedName name="dddddddd" hidden="1">{"Main Economic Indicators",#N/A,FALSE,"C"}</definedName>
    <definedName name="ddddddr" hidden="1">{"Main Economic Indicators",#N/A,FALSE,"C"}</definedName>
    <definedName name="dddf" hidden="1">{"Main Economic Indicators",#N/A,FALSE,"C"}</definedName>
    <definedName name="dddg" hidden="1">{"Main Economic Indicators",#N/A,FALSE,"C"}</definedName>
    <definedName name="ddfghg" hidden="1">{"Main Economic Indicators",#N/A,FALSE,"C"}</definedName>
    <definedName name="dfghg3" hidden="1">{"Main Economic Indicators",#N/A,FALSE,"C"}</definedName>
    <definedName name="DMX_Units" localSheetId="0">#REF!</definedName>
    <definedName name="DMX_Units" localSheetId="1">#REF!</definedName>
    <definedName name="DMX_Units">#REF!</definedName>
    <definedName name="DMXHUB">#REF!</definedName>
    <definedName name="eee.rvbn" hidden="1">{"Main Economic Indicators",#N/A,FALSE,"C"}</definedName>
    <definedName name="eeet" hidden="1">{"Main Economic Indicators",#N/A,FALSE,"C"}</definedName>
    <definedName name="endbut">"Button 3"</definedName>
    <definedName name="er" hidden="1">{"Main Economic Indicators",#N/A,FALSE,"C"}</definedName>
    <definedName name="erg" hidden="1">{"Main Economic Indicators",#N/A,FALSE,"C"}</definedName>
    <definedName name="ergf" hidden="1">{"Main Economic Indicators",#N/A,FALSE,"C"}</definedName>
    <definedName name="ergferes1" hidden="1">{"Main Economic Indicators",#N/A,FALSE,"C"}</definedName>
    <definedName name="ergferger" hidden="1">{"Main Economic Indicators",#N/A,FALSE,"C"}</definedName>
    <definedName name="ergferger1" hidden="1">{"Main Economic Indicators",#N/A,FALSE,"C"}</definedName>
    <definedName name="ergferges" hidden="1">{"Main Economic Indicators",#N/A,FALSE,"C"}</definedName>
    <definedName name="erwre" hidden="1">{"'Resources'!$A$1:$W$34","'Balance Sheet'!$A$1:$W$58","'SFD'!$A$1:$J$52"}</definedName>
    <definedName name="erwt" hidden="1">{"Main Economic Indicators",#N/A,FALSE,"C"}</definedName>
    <definedName name="Excel_BuiltIn_Print_Area">#REF!</definedName>
    <definedName name="Excel_BuiltIn_Print_Area_1_1">#REF!</definedName>
    <definedName name="exp" localSheetId="0">#REF!,#REF!,#REF!</definedName>
    <definedName name="exp" localSheetId="1">#REF!,#REF!,#REF!</definedName>
    <definedName name="exp">#REF!,#REF!,#REF!</definedName>
    <definedName name="External_debt_indicators">#REF!:#REF!</definedName>
    <definedName name="f" hidden="1">{"Main Economic Indicators",#N/A,FALSE,"C"}</definedName>
    <definedName name="fabien" hidden="1">{"Main Economic Indicators",#N/A,FALSE,"C"}</definedName>
    <definedName name="fffffft" hidden="1">{"Main Economic Indicators",#N/A,FALSE,"C"}</definedName>
    <definedName name="GENT">#REF!</definedName>
    <definedName name="gestion_2016">#REF!</definedName>
    <definedName name="guyana1003" hidden="1">{"Main Economic Indicators",#N/A,FALSE,"C"}</definedName>
    <definedName name="hedi" localSheetId="0">#N/A</definedName>
    <definedName name="hedi" localSheetId="1">#N/A</definedName>
    <definedName name="hedi">#N/A</definedName>
    <definedName name="hedi1" localSheetId="0">#N/A</definedName>
    <definedName name="hedi1" localSheetId="1">#N/A</definedName>
    <definedName name="hedi1">#N/A</definedName>
    <definedName name="hedi5" localSheetId="0">#N/A</definedName>
    <definedName name="hedi5" localSheetId="1">#N/A</definedName>
    <definedName name="hedi5">#N/A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immob">#REF!</definedName>
    <definedName name="_xlnm.Print_Titles" localSheetId="0">'TOFE détaillé 2021'!$4:$6</definedName>
    <definedName name="_xlnm.Print_Titles">[18]SUMMARY!$B$1:$D$65536,[18]SUMMARY!$A$3:$IV$5</definedName>
    <definedName name="indic.french" hidden="1">{"Main Economic Indicators",#N/A,FALSE,"C"}</definedName>
    <definedName name="indic.french1" hidden="1">{"Main Economic Indicators",#N/A,FALSE,"C"}</definedName>
    <definedName name="intarrear">#REF!</definedName>
    <definedName name="inter3" hidden="1">{"Main Economic Indicators",#N/A,FALSE,"C"}</definedName>
    <definedName name="interrelations3" hidden="1">{"Main Economic Indicators",#N/A,FALSE,"C"}</definedName>
    <definedName name="jerry" localSheetId="0" hidden="1">#REF!</definedName>
    <definedName name="jerry" localSheetId="1" hidden="1">#REF!</definedName>
    <definedName name="jerry" hidden="1">#REF!</definedName>
    <definedName name="jerryb" localSheetId="0" hidden="1">#REF!</definedName>
    <definedName name="jerryb" localSheetId="1" hidden="1">#REF!</definedName>
    <definedName name="jerryb" hidden="1">#REF!</definedName>
    <definedName name="kama" hidden="1">{"Main Economic Indicators",#N/A,FALSE,"C"}</definedName>
    <definedName name="kol" hidden="1">#REF!</definedName>
    <definedName name="kossi" hidden="1">'[8]Dep fonct'!#REF!</definedName>
    <definedName name="leonce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Macro4" localSheetId="0">#N/A</definedName>
    <definedName name="Macro4" localSheetId="1">#N/A</definedName>
    <definedName name="Macro4">#N/A</definedName>
    <definedName name="Macro5" localSheetId="0">#N/A</definedName>
    <definedName name="Macro5" localSheetId="1">#N/A</definedName>
    <definedName name="Macro5">#N/A</definedName>
    <definedName name="Macro6" localSheetId="0">#N/A</definedName>
    <definedName name="Macro6" localSheetId="1">#N/A</definedName>
    <definedName name="Macro6">#N/A</definedName>
    <definedName name="Macro7" localSheetId="0">#N/A</definedName>
    <definedName name="Macro7" localSheetId="1">#N/A</definedName>
    <definedName name="Macro7">#N/A</definedName>
    <definedName name="Macro8" localSheetId="0">#N/A</definedName>
    <definedName name="Macro8" localSheetId="1">#N/A</definedName>
    <definedName name="Macro8">#N/A</definedName>
    <definedName name="na">#REF!</definedName>
    <definedName name="new" hidden="1">{"Main Economic Indicators",#N/A,FALSE,"C"}</definedName>
    <definedName name="nhgnnfg" hidden="1">{"Main Economic Indicators",#N/A,FALSE,"C"}</definedName>
    <definedName name="nnga" localSheetId="0" hidden="1">#REF!</definedName>
    <definedName name="nnga" localSheetId="1" hidden="1">#REF!</definedName>
    <definedName name="nnga" hidden="1">#REF!</definedName>
    <definedName name="nnn" hidden="1">{"Main Economic Indicators",#N/A,FALSE,"C"}</definedName>
    <definedName name="non" hidden="1">#REF!</definedName>
    <definedName name="NPVrate">#REF!</definedName>
    <definedName name="OoldStock06" hidden="1">{"Main Economic Indicators",#N/A,FALSE,"C"}</definedName>
    <definedName name="OTHER_FLOWS">[19]Main:Kin!$A$12:$S$642</definedName>
    <definedName name="ouut" hidden="1">{"srtot",#N/A,FALSE,"SR";"b2.9095",#N/A,FALSE,"SR"}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ol" hidden="1">[20]A!#REF!</definedName>
    <definedName name="popl" hidden="1">#REF!</definedName>
    <definedName name="PROJA" hidden="1">{"Main Economic Indicators",#N/A,FALSE,"C"}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re" hidden="1">#N/A</definedName>
    <definedName name="REALSUM" hidden="1">{"Main Economic Indicators",#N/A,FALSE,"C"}</definedName>
    <definedName name="ree" hidden="1">{"Main Economic Indicators",#N/A,FALSE,"C"}</definedName>
    <definedName name="retenu">#REF!</definedName>
    <definedName name="rettttrr" hidden="1">{"Main Economic Indicators",#N/A,FALSE,"C"}</definedName>
    <definedName name="rfr" hidden="1">{"Main Economic Indicators",#N/A,FALSE,"C"}</definedName>
    <definedName name="rg" hidden="1">{"Main Economic Indicators",#N/A,FALSE,"C"}</definedName>
    <definedName name="RR">[21]Projections:PDVSA!$B$2:$BH$531</definedName>
    <definedName name="rtr" hidden="1">{"Main Economic Indicators",#N/A,FALSE,"C"}</definedName>
    <definedName name="rtre" hidden="1">{"Main Economic Indicators",#N/A,FALSE,"C"}</definedName>
    <definedName name="Rwvu.Export." hidden="1">#REF!,#REF!</definedName>
    <definedName name="Rwvu.IMPORT." hidden="1">#REF!</definedName>
    <definedName name="Rwvu.Print." hidden="1">#N/A</definedName>
    <definedName name="Rwvu.snh." localSheetId="0" hidden="1">#REF!,#REF!,#REF!,#REF!</definedName>
    <definedName name="Rwvu.snh." localSheetId="1" hidden="1">#REF!,#REF!,#REF!,#REF!</definedName>
    <definedName name="Rwvu.snh." hidden="1">#REF!,#REF!,#REF!,#REF!</definedName>
    <definedName name="rx" localSheetId="0" hidden="1">#REF!</definedName>
    <definedName name="rx" localSheetId="1" hidden="1">#REF!</definedName>
    <definedName name="rx" hidden="1">#REF!</definedName>
    <definedName name="ry" localSheetId="0" hidden="1">#REF!</definedName>
    <definedName name="ry" localSheetId="1" hidden="1">#REF!</definedName>
    <definedName name="ry" hidden="1">#REF!</definedName>
    <definedName name="SA" hidden="1">{"Main Economic Indicators",#N/A,FALSE,"C"}</definedName>
    <definedName name="saaaaaaaa" hidden="1">{"Main Economic Indicators",#N/A,FALSE,"C"}</definedName>
    <definedName name="samake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PBEXrevision" hidden="1">1</definedName>
    <definedName name="SAPBEXsysID" hidden="1">"BWP"</definedName>
    <definedName name="SAPBEXwbID" hidden="1">"3JWNKPJPDI66MGYD92LLP8GMR"</definedName>
    <definedName name="Schématique" localSheetId="0">#REF!</definedName>
    <definedName name="Schématique" localSheetId="1">#REF!</definedName>
    <definedName name="Schématique">#REF!</definedName>
    <definedName name="sddffd" hidden="1">{"Main Economic Indicators",#N/A,FALSE,"C"}</definedName>
    <definedName name="sdf" hidden="1">{"Main Economic Indicators",#N/A,FALSE,"C"}</definedName>
    <definedName name="sds.dr" hidden="1">{"Main Economic Indicators",#N/A,FALSE,"C"}</definedName>
    <definedName name="Stock06" hidden="1">{"Main Economic Indicators",#N/A,FALSE,"C"}</definedName>
    <definedName name="Swvu.Print." localSheetId="0" hidden="1">#REF!</definedName>
    <definedName name="Swvu.Print." localSheetId="1" hidden="1">#REF!</definedName>
    <definedName name="Swvu.Print." hidden="1">#REF!</definedName>
    <definedName name="Swvu.snh." localSheetId="0" hidden="1">#REF!</definedName>
    <definedName name="Swvu.snh." localSheetId="1" hidden="1">#REF!</definedName>
    <definedName name="Swvu.snh." hidden="1">#REF!</definedName>
    <definedName name="t" hidden="1">{"Main Economic Indicators",#N/A,FALSE,"C"}</definedName>
    <definedName name="T0" hidden="1">{"Main Economic Indicators",#N/A,FALSE,"C"}</definedName>
    <definedName name="Tableau2015">#REF!</definedName>
    <definedName name="tenou" hidden="1">'[8]Dep fonct'!#REF!</definedName>
    <definedName name="test" hidden="1">{"Main Economic Indicators",#N/A,FALSE,"C"}</definedName>
    <definedName name="test2" hidden="1">{"Main Economic Indicators",#N/A,FALSE,"C"}</definedName>
    <definedName name="test3" hidden="1">{"Main Economic Indicators",#N/A,FALSE,"C"}</definedName>
    <definedName name="tr" hidden="1">{"Main Economic Indicators",#N/A,FALSE,"C"}</definedName>
    <definedName name="TRANSFERTEST">[4]Gin:Din!$C$2:$O$2</definedName>
    <definedName name="tyi" hidden="1">'[22]Dep fonct'!#REF!</definedName>
    <definedName name="wer.main" hidden="1">{"Main Economic Indicators",#N/A,FALSE,"C"}</definedName>
    <definedName name="what" hidden="1">{"Main Economic Indicators",#N/A,FALSE,"C"}</definedName>
    <definedName name="wqeeer" hidden="1">{"Main Economic Indicators",#N/A,FALSE,"C"}</definedName>
    <definedName name="wr" hidden="1">{"Main Economic Indicators",#N/A,FALSE,"C"}</definedName>
    <definedName name="wrn.ArtIV._.tables.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BLACK._.BOOK._.L.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P." hidden="1">{"PRICES",#N/A,FALSE,"PRICES"}</definedName>
    <definedName name="wrn.envoie." hidden="1">{#N/A,#N/A,TRUE,"garde";#N/A,#N/A,TRUE,"Feuil1";#N/A,#N/A,TRUE,"tableau";#N/A,#N/A,TRUE,"annquinz";#N/A,#N/A,TRUE,"graf1";#N/A,#N/A,TRUE,"graf2"}</definedName>
    <definedName name="wrn.envoie.1" hidden="1">{#N/A,#N/A,TRUE,"garde";#N/A,#N/A,TRUE,"Feuil1";#N/A,#N/A,TRUE,"tableau";#N/A,#N/A,TRUE,"annquinz";#N/A,#N/A,TRUE,"graf1";#N/A,#N/A,TRUE,"graf2"}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FLATION." hidden="1">{"AFR_ESAF",#N/A,TRUE,"TB2";"AFR_ESAF",#N/A,TRUE,"TB1"}</definedName>
    <definedName name="wrn.INPUT._.Table." hidden="1">{#N/A,#N/A,FALSE,"BOP-input"}</definedName>
    <definedName name="wrn.Main._.Economic._.Indicators." hidden="1">{"Main Economic Indicators",#N/A,FALSE,"C"}</definedName>
    <definedName name="wrn.MISSION._.93_2000.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TPROJ_WKING." hidden="1">{#N/A,#N/A,FALSE,"REPORTS1"}</definedName>
    <definedName name="wrn.Print." hidden="1">{"ExchangeRates",#N/A,TRUE,"Data";"InterestRates",#N/A,TRUE,"Data";"OMOperations",#N/A,TRUE,"Data";"MonetaryBase",#N/A,TRUE,"Data"}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les." hidden="1">{"Tbl1 ExpCurr",#N/A,FALSE,"GDP-tables";"Tbl2 Exp Const",#N/A,FALSE,"GDP-tables";"Tbl3 ExpDefl",#N/A,FALSE,"GDP-tables";"Tbl4 Growth",#N/A,FALSE,"GDP-tables";"Tbl5 SIBal",#N/A,FALSE,"GDP-tables"}</definedName>
    <definedName name="wrn.red97." hidden="1">{"red33",#N/A,FALSE,"Sheet1"}</definedName>
    <definedName name="wrn.SR._.tables." hidden="1">{"Fisc K ann",#N/A,FALSE,"SR Table quart ";"Fisc % ann",#N/A,FALSE,"SR Table quart ";"Fisc K march",#N/A,FALSE,"SR Table quart ";"Fisc % march",#N/A,FALSE,"SR Table quart "}</definedName>
    <definedName name="wrn.st1." hidden="1">{"ST1",#N/A,FALSE,"SOURCE"}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test." hidden="1">{"srtot",#N/A,FALSE,"SR";"b2.9095",#N/A,FALSE,"SR"}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ff" hidden="1">{"Main Economic Indicators",#N/A,FALSE,"C"}</definedName>
    <definedName name="xxcccghaaaaaaaaaaaaa" hidden="1">{"Main Economic Indicators",#N/A,FALSE,"C"}</definedName>
    <definedName name="y" hidden="1">{"Main Economic Indicators",#N/A,FALSE,"C"}</definedName>
    <definedName name="YRA">[13]Assump:Last!$A$13:$B$225</definedName>
    <definedName name="YRB">[13]Assump:Last!$C$13:$K$225</definedName>
    <definedName name="YRHIDE">[12]Imp:Trade!$C$9:$G$464</definedName>
    <definedName name="YRPOST">[13]Assump:Last!$S$13:$AK$271</definedName>
    <definedName name="YRPOSTT">[13]Assump:Last!$Q$13:$X$232</definedName>
    <definedName name="YRPOSTV">[13]Assump:Last!$AI$13:$AK$271</definedName>
    <definedName name="YRPRE">[12]Imp:Trade!$B$9:$F$464</definedName>
    <definedName name="YRPRET">[13]Assump:Last!$H$13:$K$225</definedName>
    <definedName name="YRPROG">[13]Assump:Last!$V$13:$AI$225</definedName>
    <definedName name="YRTITLES">[12]Imp:Trade!$A$1</definedName>
    <definedName name="YRX">[12]Imp:Trade!$S$9:$IG$464</definedName>
    <definedName name="Z_00C67BFA_FEDD_11D1_98B3_00C04FC96ABD_.wvu.Rows" localSheetId="0" hidden="1">[16]BOP!$A$36:$IV$36,[16]BOP!$A$44:$IV$44,[16]BOP!$A$59:$IV$59,[16]BOP!#REF!,[16]BOP!#REF!,[16]BOP!$A$81:$IV$88</definedName>
    <definedName name="Z_00C67BFA_FEDD_11D1_98B3_00C04FC96ABD_.wvu.Rows" localSheetId="1" hidden="1">[16]BOP!$A$36:$IV$36,[16]BOP!$A$44:$IV$44,[16]BOP!$A$59:$IV$59,[16]BOP!#REF!,[16]BOP!#REF!,[16]BOP!$A$81:$IV$88</definedName>
    <definedName name="Z_00C67BFA_FEDD_11D1_98B3_00C04FC96ABD_.wvu.Rows" hidden="1">[16]BOP!$A$36:$IV$36,[16]BOP!$A$44:$IV$44,[16]BOP!$A$59:$IV$59,[16]BOP!#REF!,[16]BOP!#REF!,[16]BOP!$A$81:$IV$88</definedName>
    <definedName name="Z_00C67BFB_FEDD_11D1_98B3_00C04FC96ABD_.wvu.Rows" localSheetId="0" hidden="1">[16]BOP!$A$36:$IV$36,[16]BOP!$A$44:$IV$44,[16]BOP!$A$59:$IV$59,[16]BOP!#REF!,[16]BOP!#REF!,[16]BOP!$A$81:$IV$88</definedName>
    <definedName name="Z_00C67BFB_FEDD_11D1_98B3_00C04FC96ABD_.wvu.Rows" localSheetId="1" hidden="1">[16]BOP!$A$36:$IV$36,[16]BOP!$A$44:$IV$44,[16]BOP!$A$59:$IV$59,[16]BOP!#REF!,[16]BOP!#REF!,[16]BOP!$A$81:$IV$88</definedName>
    <definedName name="Z_00C67BFB_FEDD_11D1_98B3_00C04FC96ABD_.wvu.Rows" hidden="1">[16]BOP!$A$36:$IV$36,[16]BOP!$A$44:$IV$44,[16]BOP!$A$59:$IV$59,[16]BOP!#REF!,[16]BOP!#REF!,[16]BOP!$A$81:$IV$88</definedName>
    <definedName name="Z_00C67BFC_FEDD_11D1_98B3_00C04FC96ABD_.wvu.Rows" localSheetId="0" hidden="1">[16]BOP!$A$36:$IV$36,[16]BOP!$A$44:$IV$44,[16]BOP!$A$59:$IV$59,[16]BOP!#REF!,[16]BOP!#REF!,[16]BOP!$A$81:$IV$88</definedName>
    <definedName name="Z_00C67BFC_FEDD_11D1_98B3_00C04FC96ABD_.wvu.Rows" localSheetId="1" hidden="1">[16]BOP!$A$36:$IV$36,[16]BOP!$A$44:$IV$44,[16]BOP!$A$59:$IV$59,[16]BOP!#REF!,[16]BOP!#REF!,[16]BOP!$A$81:$IV$88</definedName>
    <definedName name="Z_00C67BFC_FEDD_11D1_98B3_00C04FC96ABD_.wvu.Rows" hidden="1">[16]BOP!$A$36:$IV$36,[16]BOP!$A$44:$IV$44,[16]BOP!$A$59:$IV$59,[16]BOP!#REF!,[16]BOP!#REF!,[16]BOP!$A$81:$IV$88</definedName>
    <definedName name="Z_00C67BFD_FEDD_11D1_98B3_00C04FC96ABD_.wvu.Rows" localSheetId="0" hidden="1">[16]BOP!$A$36:$IV$36,[16]BOP!$A$44:$IV$44,[16]BOP!$A$59:$IV$59,[16]BOP!#REF!,[16]BOP!#REF!,[16]BOP!$A$81:$IV$88</definedName>
    <definedName name="Z_00C67BFD_FEDD_11D1_98B3_00C04FC96ABD_.wvu.Rows" localSheetId="1" hidden="1">[16]BOP!$A$36:$IV$36,[16]BOP!$A$44:$IV$44,[16]BOP!$A$59:$IV$59,[16]BOP!#REF!,[16]BOP!#REF!,[16]BOP!$A$81:$IV$88</definedName>
    <definedName name="Z_00C67BFD_FEDD_11D1_98B3_00C04FC96ABD_.wvu.Rows" hidden="1">[16]BOP!$A$36:$IV$36,[16]BOP!$A$44:$IV$44,[16]BOP!$A$59:$IV$59,[16]BOP!#REF!,[16]BOP!#REF!,[16]BOP!$A$81:$IV$88</definedName>
    <definedName name="Z_00C67BFE_FEDD_11D1_98B3_00C04FC96ABD_.wvu.Rows" localSheetId="0" hidden="1">[16]BOP!$A$36:$IV$36,[16]BOP!$A$44:$IV$44,[16]BOP!$A$59:$IV$59,[16]BOP!#REF!,[16]BOP!#REF!,[16]BOP!$A$79:$IV$79,[16]BOP!$A$81:$IV$88,[16]BOP!#REF!</definedName>
    <definedName name="Z_00C67BFE_FEDD_11D1_98B3_00C04FC96ABD_.wvu.Rows" localSheetId="1" hidden="1">[16]BOP!$A$36:$IV$36,[16]BOP!$A$44:$IV$44,[16]BOP!$A$59:$IV$59,[16]BOP!#REF!,[16]BOP!#REF!,[16]BOP!$A$79:$IV$79,[16]BOP!$A$81:$IV$88,[16]BOP!#REF!</definedName>
    <definedName name="Z_00C67BFE_FEDD_11D1_98B3_00C04FC96ABD_.wvu.Rows" hidden="1">[16]BOP!$A$36:$IV$36,[16]BOP!$A$44:$IV$44,[16]BOP!$A$59:$IV$59,[16]BOP!#REF!,[16]BOP!#REF!,[16]BOP!$A$79:$IV$79,[16]BOP!$A$81:$IV$88,[16]BOP!#REF!</definedName>
    <definedName name="Z_00C67BFF_FEDD_11D1_98B3_00C04FC96ABD_.wvu.Rows" localSheetId="0" hidden="1">[16]BOP!$A$36:$IV$36,[16]BOP!$A$44:$IV$44,[16]BOP!$A$59:$IV$59,[16]BOP!#REF!,[16]BOP!#REF!,[16]BOP!$A$79:$IV$79,[16]BOP!$A$81:$IV$88</definedName>
    <definedName name="Z_00C67BFF_FEDD_11D1_98B3_00C04FC96ABD_.wvu.Rows" localSheetId="1" hidden="1">[16]BOP!$A$36:$IV$36,[16]BOP!$A$44:$IV$44,[16]BOP!$A$59:$IV$59,[16]BOP!#REF!,[16]BOP!#REF!,[16]BOP!$A$79:$IV$79,[16]BOP!$A$81:$IV$88</definedName>
    <definedName name="Z_00C67BFF_FEDD_11D1_98B3_00C04FC96ABD_.wvu.Rows" hidden="1">[16]BOP!$A$36:$IV$36,[16]BOP!$A$44:$IV$44,[16]BOP!$A$59:$IV$59,[16]BOP!#REF!,[16]BOP!#REF!,[16]BOP!$A$79:$IV$79,[16]BOP!$A$81:$IV$88</definedName>
    <definedName name="Z_00C67C00_FEDD_11D1_98B3_00C04FC96ABD_.wvu.Rows" localSheetId="0" hidden="1">[16]BOP!$A$36:$IV$36,[16]BOP!$A$44:$IV$44,[16]BOP!$A$59:$IV$59,[16]BOP!#REF!,[16]BOP!#REF!,[16]BOP!$A$79:$IV$79,[16]BOP!#REF!</definedName>
    <definedName name="Z_00C67C00_FEDD_11D1_98B3_00C04FC96ABD_.wvu.Rows" localSheetId="1" hidden="1">[16]BOP!$A$36:$IV$36,[16]BOP!$A$44:$IV$44,[16]BOP!$A$59:$IV$59,[16]BOP!#REF!,[16]BOP!#REF!,[16]BOP!$A$79:$IV$79,[16]BOP!#REF!</definedName>
    <definedName name="Z_00C67C00_FEDD_11D1_98B3_00C04FC96ABD_.wvu.Rows" hidden="1">[16]BOP!$A$36:$IV$36,[16]BOP!$A$44:$IV$44,[16]BOP!$A$59:$IV$59,[16]BOP!#REF!,[16]BOP!#REF!,[16]BOP!$A$79:$IV$79,[16]BOP!#REF!</definedName>
    <definedName name="Z_00C67C01_FEDD_11D1_98B3_00C04FC96ABD_.wvu.Rows" localSheetId="0" hidden="1">[16]BOP!$A$36:$IV$36,[16]BOP!$A$44:$IV$44,[16]BOP!$A$59:$IV$59,[16]BOP!#REF!,[16]BOP!#REF!,[16]BOP!$A$79:$IV$79,[16]BOP!$A$81:$IV$88,[16]BOP!#REF!</definedName>
    <definedName name="Z_00C67C01_FEDD_11D1_98B3_00C04FC96ABD_.wvu.Rows" localSheetId="1" hidden="1">[16]BOP!$A$36:$IV$36,[16]BOP!$A$44:$IV$44,[16]BOP!$A$59:$IV$59,[16]BOP!#REF!,[16]BOP!#REF!,[16]BOP!$A$79:$IV$79,[16]BOP!$A$81:$IV$88,[16]BOP!#REF!</definedName>
    <definedName name="Z_00C67C01_FEDD_11D1_98B3_00C04FC96ABD_.wvu.Rows" hidden="1">[16]BOP!$A$36:$IV$36,[16]BOP!$A$44:$IV$44,[16]BOP!$A$59:$IV$59,[16]BOP!#REF!,[16]BOP!#REF!,[16]BOP!$A$79:$IV$79,[16]BOP!$A$81:$IV$88,[16]BOP!#REF!</definedName>
    <definedName name="Z_00C67C02_FEDD_11D1_98B3_00C04FC96ABD_.wvu.Rows" localSheetId="0" hidden="1">[16]BOP!$A$36:$IV$36,[16]BOP!$A$44:$IV$44,[16]BOP!$A$59:$IV$59,[16]BOP!#REF!,[16]BOP!#REF!,[16]BOP!$A$79:$IV$79,[16]BOP!$A$81:$IV$88,[16]BOP!#REF!</definedName>
    <definedName name="Z_00C67C02_FEDD_11D1_98B3_00C04FC96ABD_.wvu.Rows" localSheetId="1" hidden="1">[16]BOP!$A$36:$IV$36,[16]BOP!$A$44:$IV$44,[16]BOP!$A$59:$IV$59,[16]BOP!#REF!,[16]BOP!#REF!,[16]BOP!$A$79:$IV$79,[16]BOP!$A$81:$IV$88,[16]BOP!#REF!</definedName>
    <definedName name="Z_00C67C02_FEDD_11D1_98B3_00C04FC96ABD_.wvu.Rows" hidden="1">[16]BOP!$A$36:$IV$36,[16]BOP!$A$44:$IV$44,[16]BOP!$A$59:$IV$59,[16]BOP!#REF!,[16]BOP!#REF!,[16]BOP!$A$79:$IV$79,[16]BOP!$A$81:$IV$88,[16]BOP!#REF!</definedName>
    <definedName name="Z_00C67C03_FEDD_11D1_98B3_00C04FC96ABD_.wvu.Rows" localSheetId="0" hidden="1">[16]BOP!$A$36:$IV$36,[16]BOP!$A$44:$IV$44,[16]BOP!$A$59:$IV$59,[16]BOP!#REF!,[16]BOP!#REF!,[16]BOP!$A$79:$IV$79,[16]BOP!$A$81:$IV$88,[16]BOP!#REF!</definedName>
    <definedName name="Z_00C67C03_FEDD_11D1_98B3_00C04FC96ABD_.wvu.Rows" localSheetId="1" hidden="1">[16]BOP!$A$36:$IV$36,[16]BOP!$A$44:$IV$44,[16]BOP!$A$59:$IV$59,[16]BOP!#REF!,[16]BOP!#REF!,[16]BOP!$A$79:$IV$79,[16]BOP!$A$81:$IV$88,[16]BOP!#REF!</definedName>
    <definedName name="Z_00C67C03_FEDD_11D1_98B3_00C04FC96ABD_.wvu.Rows" hidden="1">[16]BOP!$A$36:$IV$36,[16]BOP!$A$44:$IV$44,[16]BOP!$A$59:$IV$59,[16]BOP!#REF!,[16]BOP!#REF!,[16]BOP!$A$79:$IV$79,[16]BOP!$A$81:$IV$88,[16]BOP!#REF!</definedName>
    <definedName name="Z_00C67C05_FEDD_11D1_98B3_00C04FC96ABD_.wvu.Rows" localSheetId="0" hidden="1">[16]BOP!$A$36:$IV$36,[16]BOP!$A$44:$IV$44,[16]BOP!$A$59:$IV$59,[16]BOP!#REF!,[16]BOP!#REF!,[16]BOP!$A$79:$IV$79,[16]BOP!$A$81:$IV$88,[16]BOP!#REF!,[16]BOP!#REF!</definedName>
    <definedName name="Z_00C67C05_FEDD_11D1_98B3_00C04FC96ABD_.wvu.Rows" localSheetId="1" hidden="1">[16]BOP!$A$36:$IV$36,[16]BOP!$A$44:$IV$44,[16]BOP!$A$59:$IV$59,[16]BOP!#REF!,[16]BOP!#REF!,[16]BOP!$A$79:$IV$79,[16]BOP!$A$81:$IV$88,[16]BOP!#REF!,[16]BOP!#REF!</definedName>
    <definedName name="Z_00C67C05_FEDD_11D1_98B3_00C04FC96ABD_.wvu.Rows" hidden="1">[16]BOP!$A$36:$IV$36,[16]BOP!$A$44:$IV$44,[16]BOP!$A$59:$IV$59,[16]BOP!#REF!,[16]BOP!#REF!,[16]BOP!$A$79:$IV$79,[16]BOP!$A$81:$IV$88,[16]BOP!#REF!,[16]BOP!#REF!</definedName>
    <definedName name="Z_00C67C06_FEDD_11D1_98B3_00C04FC96ABD_.wvu.Rows" localSheetId="0" hidden="1">[16]BOP!$A$36:$IV$36,[16]BOP!$A$44:$IV$44,[16]BOP!$A$59:$IV$59,[16]BOP!#REF!,[16]BOP!#REF!,[16]BOP!$A$79:$IV$79,[16]BOP!$A$81:$IV$88,[16]BOP!#REF!,[16]BOP!#REF!</definedName>
    <definedName name="Z_00C67C06_FEDD_11D1_98B3_00C04FC96ABD_.wvu.Rows" localSheetId="1" hidden="1">[16]BOP!$A$36:$IV$36,[16]BOP!$A$44:$IV$44,[16]BOP!$A$59:$IV$59,[16]BOP!#REF!,[16]BOP!#REF!,[16]BOP!$A$79:$IV$79,[16]BOP!$A$81:$IV$88,[16]BOP!#REF!,[16]BOP!#REF!</definedName>
    <definedName name="Z_00C67C06_FEDD_11D1_98B3_00C04FC96ABD_.wvu.Rows" hidden="1">[16]BOP!$A$36:$IV$36,[16]BOP!$A$44:$IV$44,[16]BOP!$A$59:$IV$59,[16]BOP!#REF!,[16]BOP!#REF!,[16]BOP!$A$79:$IV$79,[16]BOP!$A$81:$IV$88,[16]BOP!#REF!,[16]BOP!#REF!</definedName>
    <definedName name="Z_00C67C07_FEDD_11D1_98B3_00C04FC96ABD_.wvu.Rows" localSheetId="0" hidden="1">[16]BOP!$A$36:$IV$36,[16]BOP!$A$44:$IV$44,[16]BOP!$A$59:$IV$59,[16]BOP!#REF!,[16]BOP!#REF!,[16]BOP!$A$79:$IV$79</definedName>
    <definedName name="Z_00C67C07_FEDD_11D1_98B3_00C04FC96ABD_.wvu.Rows" localSheetId="1" hidden="1">[16]BOP!$A$36:$IV$36,[16]BOP!$A$44:$IV$44,[16]BOP!$A$59:$IV$59,[16]BOP!#REF!,[16]BOP!#REF!,[16]BOP!$A$79:$IV$79</definedName>
    <definedName name="Z_00C67C07_FEDD_11D1_98B3_00C04FC96ABD_.wvu.Rows" hidden="1">[16]BOP!$A$36:$IV$36,[16]BOP!$A$44:$IV$44,[16]BOP!$A$59:$IV$59,[16]BOP!#REF!,[16]BOP!#REF!,[16]BOP!$A$79:$IV$79</definedName>
    <definedName name="Z_112039D0_FF0B_11D1_98B3_00C04FC96ABD_.wvu.Rows" localSheetId="0" hidden="1">[16]BOP!$A$36:$IV$36,[16]BOP!$A$44:$IV$44,[16]BOP!$A$59:$IV$59,[16]BOP!#REF!,[16]BOP!#REF!,[16]BOP!$A$81:$IV$88</definedName>
    <definedName name="Z_112039D0_FF0B_11D1_98B3_00C04FC96ABD_.wvu.Rows" localSheetId="1" hidden="1">[16]BOP!$A$36:$IV$36,[16]BOP!$A$44:$IV$44,[16]BOP!$A$59:$IV$59,[16]BOP!#REF!,[16]BOP!#REF!,[16]BOP!$A$81:$IV$88</definedName>
    <definedName name="Z_112039D0_FF0B_11D1_98B3_00C04FC96ABD_.wvu.Rows" hidden="1">[16]BOP!$A$36:$IV$36,[16]BOP!$A$44:$IV$44,[16]BOP!$A$59:$IV$59,[16]BOP!#REF!,[16]BOP!#REF!,[16]BOP!$A$81:$IV$88</definedName>
    <definedName name="Z_112039D1_FF0B_11D1_98B3_00C04FC96ABD_.wvu.Rows" localSheetId="0" hidden="1">[16]BOP!$A$36:$IV$36,[16]BOP!$A$44:$IV$44,[16]BOP!$A$59:$IV$59,[16]BOP!#REF!,[16]BOP!#REF!,[16]BOP!$A$81:$IV$88</definedName>
    <definedName name="Z_112039D1_FF0B_11D1_98B3_00C04FC96ABD_.wvu.Rows" localSheetId="1" hidden="1">[16]BOP!$A$36:$IV$36,[16]BOP!$A$44:$IV$44,[16]BOP!$A$59:$IV$59,[16]BOP!#REF!,[16]BOP!#REF!,[16]BOP!$A$81:$IV$88</definedName>
    <definedName name="Z_112039D1_FF0B_11D1_98B3_00C04FC96ABD_.wvu.Rows" hidden="1">[16]BOP!$A$36:$IV$36,[16]BOP!$A$44:$IV$44,[16]BOP!$A$59:$IV$59,[16]BOP!#REF!,[16]BOP!#REF!,[16]BOP!$A$81:$IV$88</definedName>
    <definedName name="Z_112039D2_FF0B_11D1_98B3_00C04FC96ABD_.wvu.Rows" localSheetId="0" hidden="1">[16]BOP!$A$36:$IV$36,[16]BOP!$A$44:$IV$44,[16]BOP!$A$59:$IV$59,[16]BOP!#REF!,[16]BOP!#REF!,[16]BOP!$A$81:$IV$88</definedName>
    <definedName name="Z_112039D2_FF0B_11D1_98B3_00C04FC96ABD_.wvu.Rows" localSheetId="1" hidden="1">[16]BOP!$A$36:$IV$36,[16]BOP!$A$44:$IV$44,[16]BOP!$A$59:$IV$59,[16]BOP!#REF!,[16]BOP!#REF!,[16]BOP!$A$81:$IV$88</definedName>
    <definedName name="Z_112039D2_FF0B_11D1_98B3_00C04FC96ABD_.wvu.Rows" hidden="1">[16]BOP!$A$36:$IV$36,[16]BOP!$A$44:$IV$44,[16]BOP!$A$59:$IV$59,[16]BOP!#REF!,[16]BOP!#REF!,[16]BOP!$A$81:$IV$88</definedName>
    <definedName name="Z_112039D3_FF0B_11D1_98B3_00C04FC96ABD_.wvu.Rows" localSheetId="0" hidden="1">[16]BOP!$A$36:$IV$36,[16]BOP!$A$44:$IV$44,[16]BOP!$A$59:$IV$59,[16]BOP!#REF!,[16]BOP!#REF!,[16]BOP!$A$81:$IV$88</definedName>
    <definedName name="Z_112039D3_FF0B_11D1_98B3_00C04FC96ABD_.wvu.Rows" localSheetId="1" hidden="1">[16]BOP!$A$36:$IV$36,[16]BOP!$A$44:$IV$44,[16]BOP!$A$59:$IV$59,[16]BOP!#REF!,[16]BOP!#REF!,[16]BOP!$A$81:$IV$88</definedName>
    <definedName name="Z_112039D3_FF0B_11D1_98B3_00C04FC96ABD_.wvu.Rows" hidden="1">[16]BOP!$A$36:$IV$36,[16]BOP!$A$44:$IV$44,[16]BOP!$A$59:$IV$59,[16]BOP!#REF!,[16]BOP!#REF!,[16]BOP!$A$81:$IV$88</definedName>
    <definedName name="Z_112039D4_FF0B_11D1_98B3_00C04FC96ABD_.wvu.Rows" localSheetId="0" hidden="1">[16]BOP!$A$36:$IV$36,[16]BOP!$A$44:$IV$44,[16]BOP!$A$59:$IV$59,[16]BOP!#REF!,[16]BOP!#REF!,[16]BOP!$A$79:$IV$79,[16]BOP!$A$81:$IV$88,[16]BOP!#REF!</definedName>
    <definedName name="Z_112039D4_FF0B_11D1_98B3_00C04FC96ABD_.wvu.Rows" localSheetId="1" hidden="1">[16]BOP!$A$36:$IV$36,[16]BOP!$A$44:$IV$44,[16]BOP!$A$59:$IV$59,[16]BOP!#REF!,[16]BOP!#REF!,[16]BOP!$A$79:$IV$79,[16]BOP!$A$81:$IV$88,[16]BOP!#REF!</definedName>
    <definedName name="Z_112039D4_FF0B_11D1_98B3_00C04FC96ABD_.wvu.Rows" hidden="1">[16]BOP!$A$36:$IV$36,[16]BOP!$A$44:$IV$44,[16]BOP!$A$59:$IV$59,[16]BOP!#REF!,[16]BOP!#REF!,[16]BOP!$A$79:$IV$79,[16]BOP!$A$81:$IV$88,[16]BOP!#REF!</definedName>
    <definedName name="Z_112039D5_FF0B_11D1_98B3_00C04FC96ABD_.wvu.Rows" localSheetId="0" hidden="1">[16]BOP!$A$36:$IV$36,[16]BOP!$A$44:$IV$44,[16]BOP!$A$59:$IV$59,[16]BOP!#REF!,[16]BOP!#REF!,[16]BOP!$A$79:$IV$79,[16]BOP!$A$81:$IV$88</definedName>
    <definedName name="Z_112039D5_FF0B_11D1_98B3_00C04FC96ABD_.wvu.Rows" localSheetId="1" hidden="1">[16]BOP!$A$36:$IV$36,[16]BOP!$A$44:$IV$44,[16]BOP!$A$59:$IV$59,[16]BOP!#REF!,[16]BOP!#REF!,[16]BOP!$A$79:$IV$79,[16]BOP!$A$81:$IV$88</definedName>
    <definedName name="Z_112039D5_FF0B_11D1_98B3_00C04FC96ABD_.wvu.Rows" hidden="1">[16]BOP!$A$36:$IV$36,[16]BOP!$A$44:$IV$44,[16]BOP!$A$59:$IV$59,[16]BOP!#REF!,[16]BOP!#REF!,[16]BOP!$A$79:$IV$79,[16]BOP!$A$81:$IV$88</definedName>
    <definedName name="Z_112039D6_FF0B_11D1_98B3_00C04FC96ABD_.wvu.Rows" localSheetId="0" hidden="1">[16]BOP!$A$36:$IV$36,[16]BOP!$A$44:$IV$44,[16]BOP!$A$59:$IV$59,[16]BOP!#REF!,[16]BOP!#REF!,[16]BOP!$A$79:$IV$79,[16]BOP!#REF!</definedName>
    <definedName name="Z_112039D6_FF0B_11D1_98B3_00C04FC96ABD_.wvu.Rows" localSheetId="1" hidden="1">[16]BOP!$A$36:$IV$36,[16]BOP!$A$44:$IV$44,[16]BOP!$A$59:$IV$59,[16]BOP!#REF!,[16]BOP!#REF!,[16]BOP!$A$79:$IV$79,[16]BOP!#REF!</definedName>
    <definedName name="Z_112039D6_FF0B_11D1_98B3_00C04FC96ABD_.wvu.Rows" hidden="1">[16]BOP!$A$36:$IV$36,[16]BOP!$A$44:$IV$44,[16]BOP!$A$59:$IV$59,[16]BOP!#REF!,[16]BOP!#REF!,[16]BOP!$A$79:$IV$79,[16]BOP!#REF!</definedName>
    <definedName name="Z_112039D7_FF0B_11D1_98B3_00C04FC96ABD_.wvu.Rows" localSheetId="0" hidden="1">[16]BOP!$A$36:$IV$36,[16]BOP!$A$44:$IV$44,[16]BOP!$A$59:$IV$59,[16]BOP!#REF!,[16]BOP!#REF!,[16]BOP!$A$79:$IV$79,[16]BOP!$A$81:$IV$88,[16]BOP!#REF!</definedName>
    <definedName name="Z_112039D7_FF0B_11D1_98B3_00C04FC96ABD_.wvu.Rows" localSheetId="1" hidden="1">[16]BOP!$A$36:$IV$36,[16]BOP!$A$44:$IV$44,[16]BOP!$A$59:$IV$59,[16]BOP!#REF!,[16]BOP!#REF!,[16]BOP!$A$79:$IV$79,[16]BOP!$A$81:$IV$88,[16]BOP!#REF!</definedName>
    <definedName name="Z_112039D7_FF0B_11D1_98B3_00C04FC96ABD_.wvu.Rows" hidden="1">[16]BOP!$A$36:$IV$36,[16]BOP!$A$44:$IV$44,[16]BOP!$A$59:$IV$59,[16]BOP!#REF!,[16]BOP!#REF!,[16]BOP!$A$79:$IV$79,[16]BOP!$A$81:$IV$88,[16]BOP!#REF!</definedName>
    <definedName name="Z_112039D8_FF0B_11D1_98B3_00C04FC96ABD_.wvu.Rows" localSheetId="0" hidden="1">[16]BOP!$A$36:$IV$36,[16]BOP!$A$44:$IV$44,[16]BOP!$A$59:$IV$59,[16]BOP!#REF!,[16]BOP!#REF!,[16]BOP!$A$79:$IV$79,[16]BOP!$A$81:$IV$88,[16]BOP!#REF!</definedName>
    <definedName name="Z_112039D8_FF0B_11D1_98B3_00C04FC96ABD_.wvu.Rows" localSheetId="1" hidden="1">[16]BOP!$A$36:$IV$36,[16]BOP!$A$44:$IV$44,[16]BOP!$A$59:$IV$59,[16]BOP!#REF!,[16]BOP!#REF!,[16]BOP!$A$79:$IV$79,[16]BOP!$A$81:$IV$88,[16]BOP!#REF!</definedName>
    <definedName name="Z_112039D8_FF0B_11D1_98B3_00C04FC96ABD_.wvu.Rows" hidden="1">[16]BOP!$A$36:$IV$36,[16]BOP!$A$44:$IV$44,[16]BOP!$A$59:$IV$59,[16]BOP!#REF!,[16]BOP!#REF!,[16]BOP!$A$79:$IV$79,[16]BOP!$A$81:$IV$88,[16]BOP!#REF!</definedName>
    <definedName name="Z_112039D9_FF0B_11D1_98B3_00C04FC96ABD_.wvu.Rows" localSheetId="0" hidden="1">[16]BOP!$A$36:$IV$36,[16]BOP!$A$44:$IV$44,[16]BOP!$A$59:$IV$59,[16]BOP!#REF!,[16]BOP!#REF!,[16]BOP!$A$79:$IV$79,[16]BOP!$A$81:$IV$88,[16]BOP!#REF!</definedName>
    <definedName name="Z_112039D9_FF0B_11D1_98B3_00C04FC96ABD_.wvu.Rows" localSheetId="1" hidden="1">[16]BOP!$A$36:$IV$36,[16]BOP!$A$44:$IV$44,[16]BOP!$A$59:$IV$59,[16]BOP!#REF!,[16]BOP!#REF!,[16]BOP!$A$79:$IV$79,[16]BOP!$A$81:$IV$88,[16]BOP!#REF!</definedName>
    <definedName name="Z_112039D9_FF0B_11D1_98B3_00C04FC96ABD_.wvu.Rows" hidden="1">[16]BOP!$A$36:$IV$36,[16]BOP!$A$44:$IV$44,[16]BOP!$A$59:$IV$59,[16]BOP!#REF!,[16]BOP!#REF!,[16]BOP!$A$79:$IV$79,[16]BOP!$A$81:$IV$88,[16]BOP!#REF!</definedName>
    <definedName name="Z_112039DB_FF0B_11D1_98B3_00C04FC96ABD_.wvu.Rows" localSheetId="0" hidden="1">[16]BOP!$A$36:$IV$36,[16]BOP!$A$44:$IV$44,[16]BOP!$A$59:$IV$59,[16]BOP!#REF!,[16]BOP!#REF!,[16]BOP!$A$79:$IV$79,[16]BOP!$A$81:$IV$88,[16]BOP!#REF!,[16]BOP!#REF!</definedName>
    <definedName name="Z_112039DB_FF0B_11D1_98B3_00C04FC96ABD_.wvu.Rows" localSheetId="1" hidden="1">[16]BOP!$A$36:$IV$36,[16]BOP!$A$44:$IV$44,[16]BOP!$A$59:$IV$59,[16]BOP!#REF!,[16]BOP!#REF!,[16]BOP!$A$79:$IV$79,[16]BOP!$A$81:$IV$88,[16]BOP!#REF!,[16]BOP!#REF!</definedName>
    <definedName name="Z_112039DB_FF0B_11D1_98B3_00C04FC96ABD_.wvu.Rows" hidden="1">[16]BOP!$A$36:$IV$36,[16]BOP!$A$44:$IV$44,[16]BOP!$A$59:$IV$59,[16]BOP!#REF!,[16]BOP!#REF!,[16]BOP!$A$79:$IV$79,[16]BOP!$A$81:$IV$88,[16]BOP!#REF!,[16]BOP!#REF!</definedName>
    <definedName name="Z_112039DC_FF0B_11D1_98B3_00C04FC96ABD_.wvu.Rows" localSheetId="0" hidden="1">[16]BOP!$A$36:$IV$36,[16]BOP!$A$44:$IV$44,[16]BOP!$A$59:$IV$59,[16]BOP!#REF!,[16]BOP!#REF!,[16]BOP!$A$79:$IV$79,[16]BOP!$A$81:$IV$88,[16]BOP!#REF!,[16]BOP!#REF!</definedName>
    <definedName name="Z_112039DC_FF0B_11D1_98B3_00C04FC96ABD_.wvu.Rows" localSheetId="1" hidden="1">[16]BOP!$A$36:$IV$36,[16]BOP!$A$44:$IV$44,[16]BOP!$A$59:$IV$59,[16]BOP!#REF!,[16]BOP!#REF!,[16]BOP!$A$79:$IV$79,[16]BOP!$A$81:$IV$88,[16]BOP!#REF!,[16]BOP!#REF!</definedName>
    <definedName name="Z_112039DC_FF0B_11D1_98B3_00C04FC96ABD_.wvu.Rows" hidden="1">[16]BOP!$A$36:$IV$36,[16]BOP!$A$44:$IV$44,[16]BOP!$A$59:$IV$59,[16]BOP!#REF!,[16]BOP!#REF!,[16]BOP!$A$79:$IV$79,[16]BOP!$A$81:$IV$88,[16]BOP!#REF!,[16]BOP!#REF!</definedName>
    <definedName name="Z_112039DD_FF0B_11D1_98B3_00C04FC96ABD_.wvu.Rows" localSheetId="0" hidden="1">[16]BOP!$A$36:$IV$36,[16]BOP!$A$44:$IV$44,[16]BOP!$A$59:$IV$59,[16]BOP!#REF!,[16]BOP!#REF!,[16]BOP!$A$79:$IV$79</definedName>
    <definedName name="Z_112039DD_FF0B_11D1_98B3_00C04FC96ABD_.wvu.Rows" localSheetId="1" hidden="1">[16]BOP!$A$36:$IV$36,[16]BOP!$A$44:$IV$44,[16]BOP!$A$59:$IV$59,[16]BOP!#REF!,[16]BOP!#REF!,[16]BOP!$A$79:$IV$79</definedName>
    <definedName name="Z_112039DD_FF0B_11D1_98B3_00C04FC96ABD_.wvu.Rows" hidden="1">[16]BOP!$A$36:$IV$36,[16]BOP!$A$44:$IV$44,[16]BOP!$A$59:$IV$59,[16]BOP!#REF!,[16]BOP!#REF!,[16]BOP!$A$79:$IV$79</definedName>
    <definedName name="Z_112B8339_2081_11D2_BFD2_00A02466506E_.wvu.PrintTitles" hidden="1">[18]SUMMARY!$B$1:$D$65536,[18]SUMMARY!$A$3:$IV$5</definedName>
    <definedName name="Z_112B833B_2081_11D2_BFD2_00A02466506E_.wvu.PrintTitles" hidden="1">[18]SUMMARY!$B$1:$D$65536,[18]SUMMARY!$A$3:$IV$5</definedName>
    <definedName name="Z_1A87067C_7102_4E77_BC8D_D9D9112AA17F_.wvu.Cols" localSheetId="0" hidden="1">#REF!</definedName>
    <definedName name="Z_1A87067C_7102_4E77_BC8D_D9D9112AA17F_.wvu.Cols" localSheetId="1" hidden="1">#REF!</definedName>
    <definedName name="Z_1A87067C_7102_4E77_BC8D_D9D9112AA17F_.wvu.Cols" hidden="1">#REF!</definedName>
    <definedName name="Z_1A87067C_7102_4E77_BC8D_D9D9112AA17F_.wvu.PrintArea" localSheetId="0" hidden="1">#REF!</definedName>
    <definedName name="Z_1A87067C_7102_4E77_BC8D_D9D9112AA17F_.wvu.PrintArea" localSheetId="1" hidden="1">#REF!</definedName>
    <definedName name="Z_1A87067C_7102_4E77_BC8D_D9D9112AA17F_.wvu.PrintArea" hidden="1">#REF!</definedName>
    <definedName name="Z_1A87067C_7102_4E77_BC8D_D9D9112AA17F_.wvu.PrintTitles" localSheetId="0" hidden="1">#REF!</definedName>
    <definedName name="Z_1A87067C_7102_4E77_BC8D_D9D9112AA17F_.wvu.PrintTitles" localSheetId="1" hidden="1">#REF!</definedName>
    <definedName name="Z_1A87067C_7102_4E77_BC8D_D9D9112AA17F_.wvu.PrintTitles" hidden="1">#REF!</definedName>
    <definedName name="Z_1A87067C_7102_4E77_BC8D_D9D9112AA17F_.wvu.Rows" localSheetId="0" hidden="1">#REF!</definedName>
    <definedName name="Z_1A87067C_7102_4E77_BC8D_D9D9112AA17F_.wvu.Rows" localSheetId="1" hidden="1">#REF!</definedName>
    <definedName name="Z_1A87067C_7102_4E77_BC8D_D9D9112AA17F_.wvu.Rows" hidden="1">#REF!</definedName>
    <definedName name="Z_1A8C061B_2301_11D3_BFD1_000039E37209_.wvu.Cols" localSheetId="0" hidden="1">#REF!,#REF!,#REF!</definedName>
    <definedName name="Z_1A8C061B_2301_11D3_BFD1_000039E37209_.wvu.Cols" localSheetId="1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localSheetId="1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localSheetId="1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localSheetId="1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localSheetId="1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localSheetId="1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localSheetId="1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localSheetId="1" hidden="1">#REF!,#REF!,#REF!</definedName>
    <definedName name="Z_1A8C061F_2301_11D3_BFD1_000039E37209_.wvu.Rows" hidden="1">#REF!,#REF!,#REF!</definedName>
    <definedName name="Z_1F4C2007_FFA7_11D1_98B6_00C04FC96ABD_.wvu.Rows" localSheetId="0" hidden="1">[16]BOP!$A$36:$IV$36,[16]BOP!$A$44:$IV$44,[16]BOP!$A$59:$IV$59,[16]BOP!#REF!,[16]BOP!#REF!,[16]BOP!$A$81:$IV$88</definedName>
    <definedName name="Z_1F4C2007_FFA7_11D1_98B6_00C04FC96ABD_.wvu.Rows" localSheetId="1" hidden="1">[16]BOP!$A$36:$IV$36,[16]BOP!$A$44:$IV$44,[16]BOP!$A$59:$IV$59,[16]BOP!#REF!,[16]BOP!#REF!,[16]BOP!$A$81:$IV$88</definedName>
    <definedName name="Z_1F4C2007_FFA7_11D1_98B6_00C04FC96ABD_.wvu.Rows" hidden="1">[16]BOP!$A$36:$IV$36,[16]BOP!$A$44:$IV$44,[16]BOP!$A$59:$IV$59,[16]BOP!#REF!,[16]BOP!#REF!,[16]BOP!$A$81:$IV$88</definedName>
    <definedName name="Z_1F4C2008_FFA7_11D1_98B6_00C04FC96ABD_.wvu.Rows" localSheetId="0" hidden="1">[16]BOP!$A$36:$IV$36,[16]BOP!$A$44:$IV$44,[16]BOP!$A$59:$IV$59,[16]BOP!#REF!,[16]BOP!#REF!,[16]BOP!$A$81:$IV$88</definedName>
    <definedName name="Z_1F4C2008_FFA7_11D1_98B6_00C04FC96ABD_.wvu.Rows" localSheetId="1" hidden="1">[16]BOP!$A$36:$IV$36,[16]BOP!$A$44:$IV$44,[16]BOP!$A$59:$IV$59,[16]BOP!#REF!,[16]BOP!#REF!,[16]BOP!$A$81:$IV$88</definedName>
    <definedName name="Z_1F4C2008_FFA7_11D1_98B6_00C04FC96ABD_.wvu.Rows" hidden="1">[16]BOP!$A$36:$IV$36,[16]BOP!$A$44:$IV$44,[16]BOP!$A$59:$IV$59,[16]BOP!#REF!,[16]BOP!#REF!,[16]BOP!$A$81:$IV$88</definedName>
    <definedName name="Z_1F4C2009_FFA7_11D1_98B6_00C04FC96ABD_.wvu.Rows" localSheetId="0" hidden="1">[16]BOP!$A$36:$IV$36,[16]BOP!$A$44:$IV$44,[16]BOP!$A$59:$IV$59,[16]BOP!#REF!,[16]BOP!#REF!,[16]BOP!$A$81:$IV$88</definedName>
    <definedName name="Z_1F4C2009_FFA7_11D1_98B6_00C04FC96ABD_.wvu.Rows" localSheetId="1" hidden="1">[16]BOP!$A$36:$IV$36,[16]BOP!$A$44:$IV$44,[16]BOP!$A$59:$IV$59,[16]BOP!#REF!,[16]BOP!#REF!,[16]BOP!$A$81:$IV$88</definedName>
    <definedName name="Z_1F4C2009_FFA7_11D1_98B6_00C04FC96ABD_.wvu.Rows" hidden="1">[16]BOP!$A$36:$IV$36,[16]BOP!$A$44:$IV$44,[16]BOP!$A$59:$IV$59,[16]BOP!#REF!,[16]BOP!#REF!,[16]BOP!$A$81:$IV$88</definedName>
    <definedName name="Z_1F4C200A_FFA7_11D1_98B6_00C04FC96ABD_.wvu.Rows" localSheetId="0" hidden="1">[16]BOP!$A$36:$IV$36,[16]BOP!$A$44:$IV$44,[16]BOP!$A$59:$IV$59,[16]BOP!#REF!,[16]BOP!#REF!,[16]BOP!$A$81:$IV$88</definedName>
    <definedName name="Z_1F4C200A_FFA7_11D1_98B6_00C04FC96ABD_.wvu.Rows" localSheetId="1" hidden="1">[16]BOP!$A$36:$IV$36,[16]BOP!$A$44:$IV$44,[16]BOP!$A$59:$IV$59,[16]BOP!#REF!,[16]BOP!#REF!,[16]BOP!$A$81:$IV$88</definedName>
    <definedName name="Z_1F4C200A_FFA7_11D1_98B6_00C04FC96ABD_.wvu.Rows" hidden="1">[16]BOP!$A$36:$IV$36,[16]BOP!$A$44:$IV$44,[16]BOP!$A$59:$IV$59,[16]BOP!#REF!,[16]BOP!#REF!,[16]BOP!$A$81:$IV$88</definedName>
    <definedName name="Z_1F4C200B_FFA7_11D1_98B6_00C04FC96ABD_.wvu.Rows" localSheetId="0" hidden="1">[16]BOP!$A$36:$IV$36,[16]BOP!$A$44:$IV$44,[16]BOP!$A$59:$IV$59,[16]BOP!#REF!,[16]BOP!#REF!,[16]BOP!$A$79:$IV$79,[16]BOP!$A$81:$IV$88,[16]BOP!#REF!</definedName>
    <definedName name="Z_1F4C200B_FFA7_11D1_98B6_00C04FC96ABD_.wvu.Rows" localSheetId="1" hidden="1">[16]BOP!$A$36:$IV$36,[16]BOP!$A$44:$IV$44,[16]BOP!$A$59:$IV$59,[16]BOP!#REF!,[16]BOP!#REF!,[16]BOP!$A$79:$IV$79,[16]BOP!$A$81:$IV$88,[16]BOP!#REF!</definedName>
    <definedName name="Z_1F4C200B_FFA7_11D1_98B6_00C04FC96ABD_.wvu.Rows" hidden="1">[16]BOP!$A$36:$IV$36,[16]BOP!$A$44:$IV$44,[16]BOP!$A$59:$IV$59,[16]BOP!#REF!,[16]BOP!#REF!,[16]BOP!$A$79:$IV$79,[16]BOP!$A$81:$IV$88,[16]BOP!#REF!</definedName>
    <definedName name="Z_1F4C200C_FFA7_11D1_98B6_00C04FC96ABD_.wvu.Rows" localSheetId="0" hidden="1">[16]BOP!$A$36:$IV$36,[16]BOP!$A$44:$IV$44,[16]BOP!$A$59:$IV$59,[16]BOP!#REF!,[16]BOP!#REF!,[16]BOP!$A$79:$IV$79,[16]BOP!$A$81:$IV$88</definedName>
    <definedName name="Z_1F4C200C_FFA7_11D1_98B6_00C04FC96ABD_.wvu.Rows" localSheetId="1" hidden="1">[16]BOP!$A$36:$IV$36,[16]BOP!$A$44:$IV$44,[16]BOP!$A$59:$IV$59,[16]BOP!#REF!,[16]BOP!#REF!,[16]BOP!$A$79:$IV$79,[16]BOP!$A$81:$IV$88</definedName>
    <definedName name="Z_1F4C200C_FFA7_11D1_98B6_00C04FC96ABD_.wvu.Rows" hidden="1">[16]BOP!$A$36:$IV$36,[16]BOP!$A$44:$IV$44,[16]BOP!$A$59:$IV$59,[16]BOP!#REF!,[16]BOP!#REF!,[16]BOP!$A$79:$IV$79,[16]BOP!$A$81:$IV$88</definedName>
    <definedName name="Z_1F4C200D_FFA7_11D1_98B6_00C04FC96ABD_.wvu.Rows" localSheetId="0" hidden="1">[16]BOP!$A$36:$IV$36,[16]BOP!$A$44:$IV$44,[16]BOP!$A$59:$IV$59,[16]BOP!#REF!,[16]BOP!#REF!,[16]BOP!$A$79:$IV$79,[16]BOP!#REF!</definedName>
    <definedName name="Z_1F4C200D_FFA7_11D1_98B6_00C04FC96ABD_.wvu.Rows" localSheetId="1" hidden="1">[16]BOP!$A$36:$IV$36,[16]BOP!$A$44:$IV$44,[16]BOP!$A$59:$IV$59,[16]BOP!#REF!,[16]BOP!#REF!,[16]BOP!$A$79:$IV$79,[16]BOP!#REF!</definedName>
    <definedName name="Z_1F4C200D_FFA7_11D1_98B6_00C04FC96ABD_.wvu.Rows" hidden="1">[16]BOP!$A$36:$IV$36,[16]BOP!$A$44:$IV$44,[16]BOP!$A$59:$IV$59,[16]BOP!#REF!,[16]BOP!#REF!,[16]BOP!$A$79:$IV$79,[16]BOP!#REF!</definedName>
    <definedName name="Z_1F4C200E_FFA7_11D1_98B6_00C04FC96ABD_.wvu.Rows" localSheetId="0" hidden="1">[16]BOP!$A$36:$IV$36,[16]BOP!$A$44:$IV$44,[16]BOP!$A$59:$IV$59,[16]BOP!#REF!,[16]BOP!#REF!,[16]BOP!$A$79:$IV$79,[16]BOP!$A$81:$IV$88,[16]BOP!#REF!</definedName>
    <definedName name="Z_1F4C200E_FFA7_11D1_98B6_00C04FC96ABD_.wvu.Rows" localSheetId="1" hidden="1">[16]BOP!$A$36:$IV$36,[16]BOP!$A$44:$IV$44,[16]BOP!$A$59:$IV$59,[16]BOP!#REF!,[16]BOP!#REF!,[16]BOP!$A$79:$IV$79,[16]BOP!$A$81:$IV$88,[16]BOP!#REF!</definedName>
    <definedName name="Z_1F4C200E_FFA7_11D1_98B6_00C04FC96ABD_.wvu.Rows" hidden="1">[16]BOP!$A$36:$IV$36,[16]BOP!$A$44:$IV$44,[16]BOP!$A$59:$IV$59,[16]BOP!#REF!,[16]BOP!#REF!,[16]BOP!$A$79:$IV$79,[16]BOP!$A$81:$IV$88,[16]BOP!#REF!</definedName>
    <definedName name="Z_1F4C200F_FFA7_11D1_98B6_00C04FC96ABD_.wvu.Rows" localSheetId="0" hidden="1">[16]BOP!$A$36:$IV$36,[16]BOP!$A$44:$IV$44,[16]BOP!$A$59:$IV$59,[16]BOP!#REF!,[16]BOP!#REF!,[16]BOP!$A$79:$IV$79,[16]BOP!$A$81:$IV$88,[16]BOP!#REF!</definedName>
    <definedName name="Z_1F4C200F_FFA7_11D1_98B6_00C04FC96ABD_.wvu.Rows" localSheetId="1" hidden="1">[16]BOP!$A$36:$IV$36,[16]BOP!$A$44:$IV$44,[16]BOP!$A$59:$IV$59,[16]BOP!#REF!,[16]BOP!#REF!,[16]BOP!$A$79:$IV$79,[16]BOP!$A$81:$IV$88,[16]BOP!#REF!</definedName>
    <definedName name="Z_1F4C200F_FFA7_11D1_98B6_00C04FC96ABD_.wvu.Rows" hidden="1">[16]BOP!$A$36:$IV$36,[16]BOP!$A$44:$IV$44,[16]BOP!$A$59:$IV$59,[16]BOP!#REF!,[16]BOP!#REF!,[16]BOP!$A$79:$IV$79,[16]BOP!$A$81:$IV$88,[16]BOP!#REF!</definedName>
    <definedName name="Z_1F4C2010_FFA7_11D1_98B6_00C04FC96ABD_.wvu.Rows" localSheetId="0" hidden="1">[16]BOP!$A$36:$IV$36,[16]BOP!$A$44:$IV$44,[16]BOP!$A$59:$IV$59,[16]BOP!#REF!,[16]BOP!#REF!,[16]BOP!$A$79:$IV$79,[16]BOP!$A$81:$IV$88,[16]BOP!#REF!</definedName>
    <definedName name="Z_1F4C2010_FFA7_11D1_98B6_00C04FC96ABD_.wvu.Rows" localSheetId="1" hidden="1">[16]BOP!$A$36:$IV$36,[16]BOP!$A$44:$IV$44,[16]BOP!$A$59:$IV$59,[16]BOP!#REF!,[16]BOP!#REF!,[16]BOP!$A$79:$IV$79,[16]BOP!$A$81:$IV$88,[16]BOP!#REF!</definedName>
    <definedName name="Z_1F4C2010_FFA7_11D1_98B6_00C04FC96ABD_.wvu.Rows" hidden="1">[16]BOP!$A$36:$IV$36,[16]BOP!$A$44:$IV$44,[16]BOP!$A$59:$IV$59,[16]BOP!#REF!,[16]BOP!#REF!,[16]BOP!$A$79:$IV$79,[16]BOP!$A$81:$IV$88,[16]BOP!#REF!</definedName>
    <definedName name="Z_1F4C2012_FFA7_11D1_98B6_00C04FC96ABD_.wvu.Rows" localSheetId="0" hidden="1">[16]BOP!$A$36:$IV$36,[16]BOP!$A$44:$IV$44,[16]BOP!$A$59:$IV$59,[16]BOP!#REF!,[16]BOP!#REF!,[16]BOP!$A$79:$IV$79,[16]BOP!$A$81:$IV$88,[16]BOP!#REF!,[16]BOP!#REF!</definedName>
    <definedName name="Z_1F4C2012_FFA7_11D1_98B6_00C04FC96ABD_.wvu.Rows" localSheetId="1" hidden="1">[16]BOP!$A$36:$IV$36,[16]BOP!$A$44:$IV$44,[16]BOP!$A$59:$IV$59,[16]BOP!#REF!,[16]BOP!#REF!,[16]BOP!$A$79:$IV$79,[16]BOP!$A$81:$IV$88,[16]BOP!#REF!,[16]BOP!#REF!</definedName>
    <definedName name="Z_1F4C2012_FFA7_11D1_98B6_00C04FC96ABD_.wvu.Rows" hidden="1">[16]BOP!$A$36:$IV$36,[16]BOP!$A$44:$IV$44,[16]BOP!$A$59:$IV$59,[16]BOP!#REF!,[16]BOP!#REF!,[16]BOP!$A$79:$IV$79,[16]BOP!$A$81:$IV$88,[16]BOP!#REF!,[16]BOP!#REF!</definedName>
    <definedName name="Z_1F4C2013_FFA7_11D1_98B6_00C04FC96ABD_.wvu.Rows" localSheetId="0" hidden="1">[16]BOP!$A$36:$IV$36,[16]BOP!$A$44:$IV$44,[16]BOP!$A$59:$IV$59,[16]BOP!#REF!,[16]BOP!#REF!,[16]BOP!$A$79:$IV$79,[16]BOP!$A$81:$IV$88,[16]BOP!#REF!,[16]BOP!#REF!</definedName>
    <definedName name="Z_1F4C2013_FFA7_11D1_98B6_00C04FC96ABD_.wvu.Rows" localSheetId="1" hidden="1">[16]BOP!$A$36:$IV$36,[16]BOP!$A$44:$IV$44,[16]BOP!$A$59:$IV$59,[16]BOP!#REF!,[16]BOP!#REF!,[16]BOP!$A$79:$IV$79,[16]BOP!$A$81:$IV$88,[16]BOP!#REF!,[16]BOP!#REF!</definedName>
    <definedName name="Z_1F4C2013_FFA7_11D1_98B6_00C04FC96ABD_.wvu.Rows" hidden="1">[16]BOP!$A$36:$IV$36,[16]BOP!$A$44:$IV$44,[16]BOP!$A$59:$IV$59,[16]BOP!#REF!,[16]BOP!#REF!,[16]BOP!$A$79:$IV$79,[16]BOP!$A$81:$IV$88,[16]BOP!#REF!,[16]BOP!#REF!</definedName>
    <definedName name="Z_1F4C2014_FFA7_11D1_98B6_00C04FC96ABD_.wvu.Rows" localSheetId="0" hidden="1">[16]BOP!$A$36:$IV$36,[16]BOP!$A$44:$IV$44,[16]BOP!$A$59:$IV$59,[16]BOP!#REF!,[16]BOP!#REF!,[16]BOP!$A$79:$IV$79</definedName>
    <definedName name="Z_1F4C2014_FFA7_11D1_98B6_00C04FC96ABD_.wvu.Rows" localSheetId="1" hidden="1">[16]BOP!$A$36:$IV$36,[16]BOP!$A$44:$IV$44,[16]BOP!$A$59:$IV$59,[16]BOP!#REF!,[16]BOP!#REF!,[16]BOP!$A$79:$IV$79</definedName>
    <definedName name="Z_1F4C2014_FFA7_11D1_98B6_00C04FC96ABD_.wvu.Rows" hidden="1">[16]BOP!$A$36:$IV$36,[16]BOP!$A$44:$IV$44,[16]BOP!$A$59:$IV$59,[16]BOP!#REF!,[16]BOP!#REF!,[16]BOP!$A$79:$IV$79</definedName>
    <definedName name="Z_315808AF_2093_11D2_BFD2_00A02466B458_.wvu.PrintArea" localSheetId="0" hidden="1">#REF!</definedName>
    <definedName name="Z_315808AF_2093_11D2_BFD2_00A02466B458_.wvu.PrintArea" localSheetId="1" hidden="1">#REF!</definedName>
    <definedName name="Z_315808AF_2093_11D2_BFD2_00A02466B458_.wvu.PrintArea" hidden="1">#REF!</definedName>
    <definedName name="Z_49B0A4B0_963B_11D1_BFD1_00A02466B680_.wvu.Rows" localSheetId="0" hidden="1">[16]BOP!$A$36:$IV$36,[16]BOP!$A$44:$IV$44,[16]BOP!$A$59:$IV$59,[16]BOP!#REF!,[16]BOP!#REF!,[16]BOP!$A$81:$IV$88</definedName>
    <definedName name="Z_49B0A4B0_963B_11D1_BFD1_00A02466B680_.wvu.Rows" localSheetId="1" hidden="1">[16]BOP!$A$36:$IV$36,[16]BOP!$A$44:$IV$44,[16]BOP!$A$59:$IV$59,[16]BOP!#REF!,[16]BOP!#REF!,[16]BOP!$A$81:$IV$88</definedName>
    <definedName name="Z_49B0A4B0_963B_11D1_BFD1_00A02466B680_.wvu.Rows" hidden="1">[16]BOP!$A$36:$IV$36,[16]BOP!$A$44:$IV$44,[16]BOP!$A$59:$IV$59,[16]BOP!#REF!,[16]BOP!#REF!,[16]BOP!$A$81:$IV$88</definedName>
    <definedName name="Z_49B0A4B1_963B_11D1_BFD1_00A02466B680_.wvu.Rows" localSheetId="0" hidden="1">[16]BOP!$A$36:$IV$36,[16]BOP!$A$44:$IV$44,[16]BOP!$A$59:$IV$59,[16]BOP!#REF!,[16]BOP!#REF!,[16]BOP!$A$81:$IV$88</definedName>
    <definedName name="Z_49B0A4B1_963B_11D1_BFD1_00A02466B680_.wvu.Rows" localSheetId="1" hidden="1">[16]BOP!$A$36:$IV$36,[16]BOP!$A$44:$IV$44,[16]BOP!$A$59:$IV$59,[16]BOP!#REF!,[16]BOP!#REF!,[16]BOP!$A$81:$IV$88</definedName>
    <definedName name="Z_49B0A4B1_963B_11D1_BFD1_00A02466B680_.wvu.Rows" hidden="1">[16]BOP!$A$36:$IV$36,[16]BOP!$A$44:$IV$44,[16]BOP!$A$59:$IV$59,[16]BOP!#REF!,[16]BOP!#REF!,[16]BOP!$A$81:$IV$88</definedName>
    <definedName name="Z_49B0A4B4_963B_11D1_BFD1_00A02466B680_.wvu.Rows" localSheetId="0" hidden="1">[16]BOP!$A$36:$IV$36,[16]BOP!$A$44:$IV$44,[16]BOP!$A$59:$IV$59,[16]BOP!#REF!,[16]BOP!#REF!,[16]BOP!$A$79:$IV$79,[16]BOP!$A$81:$IV$88,[16]BOP!#REF!</definedName>
    <definedName name="Z_49B0A4B4_963B_11D1_BFD1_00A02466B680_.wvu.Rows" localSheetId="1" hidden="1">[16]BOP!$A$36:$IV$36,[16]BOP!$A$44:$IV$44,[16]BOP!$A$59:$IV$59,[16]BOP!#REF!,[16]BOP!#REF!,[16]BOP!$A$79:$IV$79,[16]BOP!$A$81:$IV$88,[16]BOP!#REF!</definedName>
    <definedName name="Z_49B0A4B4_963B_11D1_BFD1_00A02466B680_.wvu.Rows" hidden="1">[16]BOP!$A$36:$IV$36,[16]BOP!$A$44:$IV$44,[16]BOP!$A$59:$IV$59,[16]BOP!#REF!,[16]BOP!#REF!,[16]BOP!$A$79:$IV$79,[16]BOP!$A$81:$IV$88,[16]BOP!#REF!</definedName>
    <definedName name="Z_49B0A4B5_963B_11D1_BFD1_00A02466B680_.wvu.Rows" localSheetId="0" hidden="1">[16]BOP!$A$36:$IV$36,[16]BOP!$A$44:$IV$44,[16]BOP!$A$59:$IV$59,[16]BOP!#REF!,[16]BOP!#REF!,[16]BOP!$A$79:$IV$79,[16]BOP!$A$81:$IV$88</definedName>
    <definedName name="Z_49B0A4B5_963B_11D1_BFD1_00A02466B680_.wvu.Rows" localSheetId="1" hidden="1">[16]BOP!$A$36:$IV$36,[16]BOP!$A$44:$IV$44,[16]BOP!$A$59:$IV$59,[16]BOP!#REF!,[16]BOP!#REF!,[16]BOP!$A$79:$IV$79,[16]BOP!$A$81:$IV$88</definedName>
    <definedName name="Z_49B0A4B5_963B_11D1_BFD1_00A02466B680_.wvu.Rows" hidden="1">[16]BOP!$A$36:$IV$36,[16]BOP!$A$44:$IV$44,[16]BOP!$A$59:$IV$59,[16]BOP!#REF!,[16]BOP!#REF!,[16]BOP!$A$79:$IV$79,[16]BOP!$A$81:$IV$88</definedName>
    <definedName name="Z_49B0A4B6_963B_11D1_BFD1_00A02466B680_.wvu.Rows" localSheetId="0" hidden="1">[16]BOP!$A$36:$IV$36,[16]BOP!$A$44:$IV$44,[16]BOP!$A$59:$IV$59,[16]BOP!#REF!,[16]BOP!#REF!,[16]BOP!$A$79:$IV$79,[16]BOP!#REF!</definedName>
    <definedName name="Z_49B0A4B6_963B_11D1_BFD1_00A02466B680_.wvu.Rows" localSheetId="1" hidden="1">[16]BOP!$A$36:$IV$36,[16]BOP!$A$44:$IV$44,[16]BOP!$A$59:$IV$59,[16]BOP!#REF!,[16]BOP!#REF!,[16]BOP!$A$79:$IV$79,[16]BOP!#REF!</definedName>
    <definedName name="Z_49B0A4B6_963B_11D1_BFD1_00A02466B680_.wvu.Rows" hidden="1">[16]BOP!$A$36:$IV$36,[16]BOP!$A$44:$IV$44,[16]BOP!$A$59:$IV$59,[16]BOP!#REF!,[16]BOP!#REF!,[16]BOP!$A$79:$IV$79,[16]BOP!#REF!</definedName>
    <definedName name="Z_49B0A4B7_963B_11D1_BFD1_00A02466B680_.wvu.Rows" localSheetId="0" hidden="1">[16]BOP!$A$36:$IV$36,[16]BOP!$A$44:$IV$44,[16]BOP!$A$59:$IV$59,[16]BOP!#REF!,[16]BOP!#REF!,[16]BOP!$A$79:$IV$79,[16]BOP!$A$81:$IV$88,[16]BOP!#REF!</definedName>
    <definedName name="Z_49B0A4B7_963B_11D1_BFD1_00A02466B680_.wvu.Rows" localSheetId="1" hidden="1">[16]BOP!$A$36:$IV$36,[16]BOP!$A$44:$IV$44,[16]BOP!$A$59:$IV$59,[16]BOP!#REF!,[16]BOP!#REF!,[16]BOP!$A$79:$IV$79,[16]BOP!$A$81:$IV$88,[16]BOP!#REF!</definedName>
    <definedName name="Z_49B0A4B7_963B_11D1_BFD1_00A02466B680_.wvu.Rows" hidden="1">[16]BOP!$A$36:$IV$36,[16]BOP!$A$44:$IV$44,[16]BOP!$A$59:$IV$59,[16]BOP!#REF!,[16]BOP!#REF!,[16]BOP!$A$79:$IV$79,[16]BOP!$A$81:$IV$88,[16]BOP!#REF!</definedName>
    <definedName name="Z_49B0A4B8_963B_11D1_BFD1_00A02466B680_.wvu.Rows" localSheetId="0" hidden="1">[16]BOP!$A$36:$IV$36,[16]BOP!$A$44:$IV$44,[16]BOP!$A$59:$IV$59,[16]BOP!#REF!,[16]BOP!#REF!,[16]BOP!$A$79:$IV$79,[16]BOP!$A$81:$IV$88,[16]BOP!#REF!</definedName>
    <definedName name="Z_49B0A4B8_963B_11D1_BFD1_00A02466B680_.wvu.Rows" localSheetId="1" hidden="1">[16]BOP!$A$36:$IV$36,[16]BOP!$A$44:$IV$44,[16]BOP!$A$59:$IV$59,[16]BOP!#REF!,[16]BOP!#REF!,[16]BOP!$A$79:$IV$79,[16]BOP!$A$81:$IV$88,[16]BOP!#REF!</definedName>
    <definedName name="Z_49B0A4B8_963B_11D1_BFD1_00A02466B680_.wvu.Rows" hidden="1">[16]BOP!$A$36:$IV$36,[16]BOP!$A$44:$IV$44,[16]BOP!$A$59:$IV$59,[16]BOP!#REF!,[16]BOP!#REF!,[16]BOP!$A$79:$IV$79,[16]BOP!$A$81:$IV$88,[16]BOP!#REF!</definedName>
    <definedName name="Z_49B0A4B9_963B_11D1_BFD1_00A02466B680_.wvu.Rows" localSheetId="0" hidden="1">[16]BOP!$A$36:$IV$36,[16]BOP!$A$44:$IV$44,[16]BOP!$A$59:$IV$59,[16]BOP!#REF!,[16]BOP!#REF!,[16]BOP!$A$79:$IV$79,[16]BOP!$A$81:$IV$88,[16]BOP!#REF!</definedName>
    <definedName name="Z_49B0A4B9_963B_11D1_BFD1_00A02466B680_.wvu.Rows" localSheetId="1" hidden="1">[16]BOP!$A$36:$IV$36,[16]BOP!$A$44:$IV$44,[16]BOP!$A$59:$IV$59,[16]BOP!#REF!,[16]BOP!#REF!,[16]BOP!$A$79:$IV$79,[16]BOP!$A$81:$IV$88,[16]BOP!#REF!</definedName>
    <definedName name="Z_49B0A4B9_963B_11D1_BFD1_00A02466B680_.wvu.Rows" hidden="1">[16]BOP!$A$36:$IV$36,[16]BOP!$A$44:$IV$44,[16]BOP!$A$59:$IV$59,[16]BOP!#REF!,[16]BOP!#REF!,[16]BOP!$A$79:$IV$79,[16]BOP!$A$81:$IV$88,[16]BOP!#REF!</definedName>
    <definedName name="Z_49B0A4BB_963B_11D1_BFD1_00A02466B680_.wvu.Rows" localSheetId="0" hidden="1">[16]BOP!$A$36:$IV$36,[16]BOP!$A$44:$IV$44,[16]BOP!$A$59:$IV$59,[16]BOP!#REF!,[16]BOP!#REF!,[16]BOP!$A$79:$IV$79,[16]BOP!$A$81:$IV$88,[16]BOP!#REF!,[16]BOP!#REF!</definedName>
    <definedName name="Z_49B0A4BB_963B_11D1_BFD1_00A02466B680_.wvu.Rows" localSheetId="1" hidden="1">[16]BOP!$A$36:$IV$36,[16]BOP!$A$44:$IV$44,[16]BOP!$A$59:$IV$59,[16]BOP!#REF!,[16]BOP!#REF!,[16]BOP!$A$79:$IV$79,[16]BOP!$A$81:$IV$88,[16]BOP!#REF!,[16]BOP!#REF!</definedName>
    <definedName name="Z_49B0A4BB_963B_11D1_BFD1_00A02466B680_.wvu.Rows" hidden="1">[16]BOP!$A$36:$IV$36,[16]BOP!$A$44:$IV$44,[16]BOP!$A$59:$IV$59,[16]BOP!#REF!,[16]BOP!#REF!,[16]BOP!$A$79:$IV$79,[16]BOP!$A$81:$IV$88,[16]BOP!#REF!,[16]BOP!#REF!</definedName>
    <definedName name="Z_49B0A4BC_963B_11D1_BFD1_00A02466B680_.wvu.Rows" localSheetId="0" hidden="1">[16]BOP!$A$36:$IV$36,[16]BOP!$A$44:$IV$44,[16]BOP!$A$59:$IV$59,[16]BOP!#REF!,[16]BOP!#REF!,[16]BOP!$A$79:$IV$79,[16]BOP!$A$81:$IV$88,[16]BOP!#REF!,[16]BOP!#REF!</definedName>
    <definedName name="Z_49B0A4BC_963B_11D1_BFD1_00A02466B680_.wvu.Rows" localSheetId="1" hidden="1">[16]BOP!$A$36:$IV$36,[16]BOP!$A$44:$IV$44,[16]BOP!$A$59:$IV$59,[16]BOP!#REF!,[16]BOP!#REF!,[16]BOP!$A$79:$IV$79,[16]BOP!$A$81:$IV$88,[16]BOP!#REF!,[16]BOP!#REF!</definedName>
    <definedName name="Z_49B0A4BC_963B_11D1_BFD1_00A02466B680_.wvu.Rows" hidden="1">[16]BOP!$A$36:$IV$36,[16]BOP!$A$44:$IV$44,[16]BOP!$A$59:$IV$59,[16]BOP!#REF!,[16]BOP!#REF!,[16]BOP!$A$79:$IV$79,[16]BOP!$A$81:$IV$88,[16]BOP!#REF!,[16]BOP!#REF!</definedName>
    <definedName name="Z_49B0A4BD_963B_11D1_BFD1_00A02466B680_.wvu.Rows" localSheetId="0" hidden="1">[16]BOP!$A$36:$IV$36,[16]BOP!$A$44:$IV$44,[16]BOP!$A$59:$IV$59,[16]BOP!#REF!,[16]BOP!#REF!,[16]BOP!$A$79:$IV$79</definedName>
    <definedName name="Z_49B0A4BD_963B_11D1_BFD1_00A02466B680_.wvu.Rows" localSheetId="1" hidden="1">[16]BOP!$A$36:$IV$36,[16]BOP!$A$44:$IV$44,[16]BOP!$A$59:$IV$59,[16]BOP!#REF!,[16]BOP!#REF!,[16]BOP!$A$79:$IV$79</definedName>
    <definedName name="Z_49B0A4BD_963B_11D1_BFD1_00A02466B680_.wvu.Rows" hidden="1">[16]BOP!$A$36:$IV$36,[16]BOP!$A$44:$IV$44,[16]BOP!$A$59:$IV$59,[16]BOP!#REF!,[16]BOP!#REF!,[16]BOP!$A$79:$IV$79</definedName>
    <definedName name="Z_5F3A46A2_1A22_4FA5_A3C5_1DEBD8BB3B53_.wvu.Cols" localSheetId="0" hidden="1">#REF!</definedName>
    <definedName name="Z_5F3A46A2_1A22_4FA5_A3C5_1DEBD8BB3B53_.wvu.Cols" localSheetId="1" hidden="1">#REF!</definedName>
    <definedName name="Z_5F3A46A2_1A22_4FA5_A3C5_1DEBD8BB3B53_.wvu.Cols" hidden="1">#REF!</definedName>
    <definedName name="Z_5F3A46A2_1A22_4FA5_A3C5_1DEBD8BB3B53_.wvu.PrintArea" localSheetId="0" hidden="1">#REF!</definedName>
    <definedName name="Z_5F3A46A2_1A22_4FA5_A3C5_1DEBD8BB3B53_.wvu.PrintArea" localSheetId="1" hidden="1">#REF!</definedName>
    <definedName name="Z_5F3A46A2_1A22_4FA5_A3C5_1DEBD8BB3B53_.wvu.PrintArea" hidden="1">#REF!</definedName>
    <definedName name="Z_5F3A46A2_1A22_4FA5_A3C5_1DEBD8BB3B53_.wvu.PrintTitles" localSheetId="0" hidden="1">#REF!</definedName>
    <definedName name="Z_5F3A46A2_1A22_4FA5_A3C5_1DEBD8BB3B53_.wvu.PrintTitles" localSheetId="1" hidden="1">#REF!</definedName>
    <definedName name="Z_5F3A46A2_1A22_4FA5_A3C5_1DEBD8BB3B53_.wvu.PrintTitles" hidden="1">#REF!</definedName>
    <definedName name="Z_5F3A46A2_1A22_4FA5_A3C5_1DEBD8BB3B53_.wvu.Rows" localSheetId="0" hidden="1">#REF!</definedName>
    <definedName name="Z_5F3A46A2_1A22_4FA5_A3C5_1DEBD8BB3B53_.wvu.Rows" localSheetId="1" hidden="1">#REF!</definedName>
    <definedName name="Z_5F3A46A2_1A22_4FA5_A3C5_1DEBD8BB3B53_.wvu.Rows" hidden="1">#REF!</definedName>
    <definedName name="Z_65976840_70A2_11D2_BFD1_C1F7123CE332_.wvu.PrintTitles" hidden="1">[18]SUMMARY!$B$1:$D$65536,[18]SUMMARY!$A$3:$IV$5</definedName>
    <definedName name="Z_9E0C48F8_FFCC_11D1_98BA_00C04FC96ABD_.wvu.Rows" localSheetId="0" hidden="1">[16]BOP!$A$36:$IV$36,[16]BOP!$A$44:$IV$44,[16]BOP!$A$59:$IV$59,[16]BOP!#REF!,[16]BOP!#REF!,[16]BOP!$A$81:$IV$88</definedName>
    <definedName name="Z_9E0C48F8_FFCC_11D1_98BA_00C04FC96ABD_.wvu.Rows" localSheetId="1" hidden="1">[16]BOP!$A$36:$IV$36,[16]BOP!$A$44:$IV$44,[16]BOP!$A$59:$IV$59,[16]BOP!#REF!,[16]BOP!#REF!,[16]BOP!$A$81:$IV$88</definedName>
    <definedName name="Z_9E0C48F8_FFCC_11D1_98BA_00C04FC96ABD_.wvu.Rows" hidden="1">[16]BOP!$A$36:$IV$36,[16]BOP!$A$44:$IV$44,[16]BOP!$A$59:$IV$59,[16]BOP!#REF!,[16]BOP!#REF!,[16]BOP!$A$81:$IV$88</definedName>
    <definedName name="Z_9E0C48F9_FFCC_11D1_98BA_00C04FC96ABD_.wvu.Rows" localSheetId="0" hidden="1">[16]BOP!$A$36:$IV$36,[16]BOP!$A$44:$IV$44,[16]BOP!$A$59:$IV$59,[16]BOP!#REF!,[16]BOP!#REF!,[16]BOP!$A$81:$IV$88</definedName>
    <definedName name="Z_9E0C48F9_FFCC_11D1_98BA_00C04FC96ABD_.wvu.Rows" localSheetId="1" hidden="1">[16]BOP!$A$36:$IV$36,[16]BOP!$A$44:$IV$44,[16]BOP!$A$59:$IV$59,[16]BOP!#REF!,[16]BOP!#REF!,[16]BOP!$A$81:$IV$88</definedName>
    <definedName name="Z_9E0C48F9_FFCC_11D1_98BA_00C04FC96ABD_.wvu.Rows" hidden="1">[16]BOP!$A$36:$IV$36,[16]BOP!$A$44:$IV$44,[16]BOP!$A$59:$IV$59,[16]BOP!#REF!,[16]BOP!#REF!,[16]BOP!$A$81:$IV$88</definedName>
    <definedName name="Z_9E0C48FA_FFCC_11D1_98BA_00C04FC96ABD_.wvu.Rows" localSheetId="0" hidden="1">[16]BOP!$A$36:$IV$36,[16]BOP!$A$44:$IV$44,[16]BOP!$A$59:$IV$59,[16]BOP!#REF!,[16]BOP!#REF!,[16]BOP!$A$81:$IV$88</definedName>
    <definedName name="Z_9E0C48FA_FFCC_11D1_98BA_00C04FC96ABD_.wvu.Rows" localSheetId="1" hidden="1">[16]BOP!$A$36:$IV$36,[16]BOP!$A$44:$IV$44,[16]BOP!$A$59:$IV$59,[16]BOP!#REF!,[16]BOP!#REF!,[16]BOP!$A$81:$IV$88</definedName>
    <definedName name="Z_9E0C48FA_FFCC_11D1_98BA_00C04FC96ABD_.wvu.Rows" hidden="1">[16]BOP!$A$36:$IV$36,[16]BOP!$A$44:$IV$44,[16]BOP!$A$59:$IV$59,[16]BOP!#REF!,[16]BOP!#REF!,[16]BOP!$A$81:$IV$88</definedName>
    <definedName name="Z_9E0C48FB_FFCC_11D1_98BA_00C04FC96ABD_.wvu.Rows" localSheetId="0" hidden="1">[16]BOP!$A$36:$IV$36,[16]BOP!$A$44:$IV$44,[16]BOP!$A$59:$IV$59,[16]BOP!#REF!,[16]BOP!#REF!,[16]BOP!$A$81:$IV$88</definedName>
    <definedName name="Z_9E0C48FB_FFCC_11D1_98BA_00C04FC96ABD_.wvu.Rows" localSheetId="1" hidden="1">[16]BOP!$A$36:$IV$36,[16]BOP!$A$44:$IV$44,[16]BOP!$A$59:$IV$59,[16]BOP!#REF!,[16]BOP!#REF!,[16]BOP!$A$81:$IV$88</definedName>
    <definedName name="Z_9E0C48FB_FFCC_11D1_98BA_00C04FC96ABD_.wvu.Rows" hidden="1">[16]BOP!$A$36:$IV$36,[16]BOP!$A$44:$IV$44,[16]BOP!$A$59:$IV$59,[16]BOP!#REF!,[16]BOP!#REF!,[16]BOP!$A$81:$IV$88</definedName>
    <definedName name="Z_9E0C48FC_FFCC_11D1_98BA_00C04FC96ABD_.wvu.Rows" localSheetId="0" hidden="1">[16]BOP!$A$36:$IV$36,[16]BOP!$A$44:$IV$44,[16]BOP!$A$59:$IV$59,[16]BOP!#REF!,[16]BOP!#REF!,[16]BOP!$A$79:$IV$79,[16]BOP!$A$81:$IV$88,[16]BOP!#REF!</definedName>
    <definedName name="Z_9E0C48FC_FFCC_11D1_98BA_00C04FC96ABD_.wvu.Rows" localSheetId="1" hidden="1">[16]BOP!$A$36:$IV$36,[16]BOP!$A$44:$IV$44,[16]BOP!$A$59:$IV$59,[16]BOP!#REF!,[16]BOP!#REF!,[16]BOP!$A$79:$IV$79,[16]BOP!$A$81:$IV$88,[16]BOP!#REF!</definedName>
    <definedName name="Z_9E0C48FC_FFCC_11D1_98BA_00C04FC96ABD_.wvu.Rows" hidden="1">[16]BOP!$A$36:$IV$36,[16]BOP!$A$44:$IV$44,[16]BOP!$A$59:$IV$59,[16]BOP!#REF!,[16]BOP!#REF!,[16]BOP!$A$79:$IV$79,[16]BOP!$A$81:$IV$88,[16]BOP!#REF!</definedName>
    <definedName name="Z_9E0C48FD_FFCC_11D1_98BA_00C04FC96ABD_.wvu.Rows" localSheetId="0" hidden="1">[16]BOP!$A$36:$IV$36,[16]BOP!$A$44:$IV$44,[16]BOP!$A$59:$IV$59,[16]BOP!#REF!,[16]BOP!#REF!,[16]BOP!$A$79:$IV$79,[16]BOP!$A$81:$IV$88</definedName>
    <definedName name="Z_9E0C48FD_FFCC_11D1_98BA_00C04FC96ABD_.wvu.Rows" localSheetId="1" hidden="1">[16]BOP!$A$36:$IV$36,[16]BOP!$A$44:$IV$44,[16]BOP!$A$59:$IV$59,[16]BOP!#REF!,[16]BOP!#REF!,[16]BOP!$A$79:$IV$79,[16]BOP!$A$81:$IV$88</definedName>
    <definedName name="Z_9E0C48FD_FFCC_11D1_98BA_00C04FC96ABD_.wvu.Rows" hidden="1">[16]BOP!$A$36:$IV$36,[16]BOP!$A$44:$IV$44,[16]BOP!$A$59:$IV$59,[16]BOP!#REF!,[16]BOP!#REF!,[16]BOP!$A$79:$IV$79,[16]BOP!$A$81:$IV$88</definedName>
    <definedName name="Z_9E0C48FE_FFCC_11D1_98BA_00C04FC96ABD_.wvu.Rows" localSheetId="0" hidden="1">[16]BOP!$A$36:$IV$36,[16]BOP!$A$44:$IV$44,[16]BOP!$A$59:$IV$59,[16]BOP!#REF!,[16]BOP!#REF!,[16]BOP!$A$79:$IV$79,[16]BOP!#REF!</definedName>
    <definedName name="Z_9E0C48FE_FFCC_11D1_98BA_00C04FC96ABD_.wvu.Rows" localSheetId="1" hidden="1">[16]BOP!$A$36:$IV$36,[16]BOP!$A$44:$IV$44,[16]BOP!$A$59:$IV$59,[16]BOP!#REF!,[16]BOP!#REF!,[16]BOP!$A$79:$IV$79,[16]BOP!#REF!</definedName>
    <definedName name="Z_9E0C48FE_FFCC_11D1_98BA_00C04FC96ABD_.wvu.Rows" hidden="1">[16]BOP!$A$36:$IV$36,[16]BOP!$A$44:$IV$44,[16]BOP!$A$59:$IV$59,[16]BOP!#REF!,[16]BOP!#REF!,[16]BOP!$A$79:$IV$79,[16]BOP!#REF!</definedName>
    <definedName name="Z_9E0C48FF_FFCC_11D1_98BA_00C04FC96ABD_.wvu.Rows" localSheetId="0" hidden="1">[16]BOP!$A$36:$IV$36,[16]BOP!$A$44:$IV$44,[16]BOP!$A$59:$IV$59,[16]BOP!#REF!,[16]BOP!#REF!,[16]BOP!$A$79:$IV$79,[16]BOP!$A$81:$IV$88,[16]BOP!#REF!</definedName>
    <definedName name="Z_9E0C48FF_FFCC_11D1_98BA_00C04FC96ABD_.wvu.Rows" localSheetId="1" hidden="1">[16]BOP!$A$36:$IV$36,[16]BOP!$A$44:$IV$44,[16]BOP!$A$59:$IV$59,[16]BOP!#REF!,[16]BOP!#REF!,[16]BOP!$A$79:$IV$79,[16]BOP!$A$81:$IV$88,[16]BOP!#REF!</definedName>
    <definedName name="Z_9E0C48FF_FFCC_11D1_98BA_00C04FC96ABD_.wvu.Rows" hidden="1">[16]BOP!$A$36:$IV$36,[16]BOP!$A$44:$IV$44,[16]BOP!$A$59:$IV$59,[16]BOP!#REF!,[16]BOP!#REF!,[16]BOP!$A$79:$IV$79,[16]BOP!$A$81:$IV$88,[16]BOP!#REF!</definedName>
    <definedName name="Z_9E0C4900_FFCC_11D1_98BA_00C04FC96ABD_.wvu.Rows" localSheetId="0" hidden="1">[16]BOP!$A$36:$IV$36,[16]BOP!$A$44:$IV$44,[16]BOP!$A$59:$IV$59,[16]BOP!#REF!,[16]BOP!#REF!,[16]BOP!$A$79:$IV$79,[16]BOP!$A$81:$IV$88,[16]BOP!#REF!</definedName>
    <definedName name="Z_9E0C4900_FFCC_11D1_98BA_00C04FC96ABD_.wvu.Rows" localSheetId="1" hidden="1">[16]BOP!$A$36:$IV$36,[16]BOP!$A$44:$IV$44,[16]BOP!$A$59:$IV$59,[16]BOP!#REF!,[16]BOP!#REF!,[16]BOP!$A$79:$IV$79,[16]BOP!$A$81:$IV$88,[16]BOP!#REF!</definedName>
    <definedName name="Z_9E0C4900_FFCC_11D1_98BA_00C04FC96ABD_.wvu.Rows" hidden="1">[16]BOP!$A$36:$IV$36,[16]BOP!$A$44:$IV$44,[16]BOP!$A$59:$IV$59,[16]BOP!#REF!,[16]BOP!#REF!,[16]BOP!$A$79:$IV$79,[16]BOP!$A$81:$IV$88,[16]BOP!#REF!</definedName>
    <definedName name="Z_9E0C4901_FFCC_11D1_98BA_00C04FC96ABD_.wvu.Rows" localSheetId="0" hidden="1">[16]BOP!$A$36:$IV$36,[16]BOP!$A$44:$IV$44,[16]BOP!$A$59:$IV$59,[16]BOP!#REF!,[16]BOP!#REF!,[16]BOP!$A$79:$IV$79,[16]BOP!$A$81:$IV$88,[16]BOP!#REF!</definedName>
    <definedName name="Z_9E0C4901_FFCC_11D1_98BA_00C04FC96ABD_.wvu.Rows" localSheetId="1" hidden="1">[16]BOP!$A$36:$IV$36,[16]BOP!$A$44:$IV$44,[16]BOP!$A$59:$IV$59,[16]BOP!#REF!,[16]BOP!#REF!,[16]BOP!$A$79:$IV$79,[16]BOP!$A$81:$IV$88,[16]BOP!#REF!</definedName>
    <definedName name="Z_9E0C4901_FFCC_11D1_98BA_00C04FC96ABD_.wvu.Rows" hidden="1">[16]BOP!$A$36:$IV$36,[16]BOP!$A$44:$IV$44,[16]BOP!$A$59:$IV$59,[16]BOP!#REF!,[16]BOP!#REF!,[16]BOP!$A$79:$IV$79,[16]BOP!$A$81:$IV$88,[16]BOP!#REF!</definedName>
    <definedName name="Z_9E0C4903_FFCC_11D1_98BA_00C04FC96ABD_.wvu.Rows" localSheetId="0" hidden="1">[16]BOP!$A$36:$IV$36,[16]BOP!$A$44:$IV$44,[16]BOP!$A$59:$IV$59,[16]BOP!#REF!,[16]BOP!#REF!,[16]BOP!$A$79:$IV$79,[16]BOP!$A$81:$IV$88,[16]BOP!#REF!,[16]BOP!#REF!</definedName>
    <definedName name="Z_9E0C4903_FFCC_11D1_98BA_00C04FC96ABD_.wvu.Rows" localSheetId="1" hidden="1">[16]BOP!$A$36:$IV$36,[16]BOP!$A$44:$IV$44,[16]BOP!$A$59:$IV$59,[16]BOP!#REF!,[16]BOP!#REF!,[16]BOP!$A$79:$IV$79,[16]BOP!$A$81:$IV$88,[16]BOP!#REF!,[16]BOP!#REF!</definedName>
    <definedName name="Z_9E0C4903_FFCC_11D1_98BA_00C04FC96ABD_.wvu.Rows" hidden="1">[16]BOP!$A$36:$IV$36,[16]BOP!$A$44:$IV$44,[16]BOP!$A$59:$IV$59,[16]BOP!#REF!,[16]BOP!#REF!,[16]BOP!$A$79:$IV$79,[16]BOP!$A$81:$IV$88,[16]BOP!#REF!,[16]BOP!#REF!</definedName>
    <definedName name="Z_9E0C4904_FFCC_11D1_98BA_00C04FC96ABD_.wvu.Rows" localSheetId="0" hidden="1">[16]BOP!$A$36:$IV$36,[16]BOP!$A$44:$IV$44,[16]BOP!$A$59:$IV$59,[16]BOP!#REF!,[16]BOP!#REF!,[16]BOP!$A$79:$IV$79,[16]BOP!$A$81:$IV$88,[16]BOP!#REF!,[16]BOP!#REF!</definedName>
    <definedName name="Z_9E0C4904_FFCC_11D1_98BA_00C04FC96ABD_.wvu.Rows" localSheetId="1" hidden="1">[16]BOP!$A$36:$IV$36,[16]BOP!$A$44:$IV$44,[16]BOP!$A$59:$IV$59,[16]BOP!#REF!,[16]BOP!#REF!,[16]BOP!$A$79:$IV$79,[16]BOP!$A$81:$IV$88,[16]BOP!#REF!,[16]BOP!#REF!</definedName>
    <definedName name="Z_9E0C4904_FFCC_11D1_98BA_00C04FC96ABD_.wvu.Rows" hidden="1">[16]BOP!$A$36:$IV$36,[16]BOP!$A$44:$IV$44,[16]BOP!$A$59:$IV$59,[16]BOP!#REF!,[16]BOP!#REF!,[16]BOP!$A$79:$IV$79,[16]BOP!$A$81:$IV$88,[16]BOP!#REF!,[16]BOP!#REF!</definedName>
    <definedName name="Z_9E0C4905_FFCC_11D1_98BA_00C04FC96ABD_.wvu.Rows" localSheetId="0" hidden="1">[16]BOP!$A$36:$IV$36,[16]BOP!$A$44:$IV$44,[16]BOP!$A$59:$IV$59,[16]BOP!#REF!,[16]BOP!#REF!,[16]BOP!$A$79:$IV$79</definedName>
    <definedName name="Z_9E0C4905_FFCC_11D1_98BA_00C04FC96ABD_.wvu.Rows" localSheetId="1" hidden="1">[16]BOP!$A$36:$IV$36,[16]BOP!$A$44:$IV$44,[16]BOP!$A$59:$IV$59,[16]BOP!#REF!,[16]BOP!#REF!,[16]BOP!$A$79:$IV$79</definedName>
    <definedName name="Z_9E0C4905_FFCC_11D1_98BA_00C04FC96ABD_.wvu.Rows" hidden="1">[16]BOP!$A$36:$IV$36,[16]BOP!$A$44:$IV$44,[16]BOP!$A$59:$IV$59,[16]BOP!#REF!,[16]BOP!#REF!,[16]BOP!$A$79:$IV$79</definedName>
    <definedName name="Z_B424DD41_AAD0_11D2_BFD1_00A02466506E_.wvu.PrintTitles" hidden="1">[18]SUMMARY!$B$1:$D$65536,[18]SUMMARY!$A$3:$IV$5</definedName>
    <definedName name="Z_BC2BFA12_1C91_11D2_BFD2_00A02466506E_.wvu.PrintTitles" hidden="1">[18]SUMMARY!$B$1:$D$65536,[18]SUMMARY!$A$3:$IV$5</definedName>
    <definedName name="Z_C21FAE85_013A_11D2_98BD_00C04FC96ABD_.wvu.Rows" localSheetId="0" hidden="1">[16]BOP!$A$36:$IV$36,[16]BOP!$A$44:$IV$44,[16]BOP!$A$59:$IV$59,[16]BOP!#REF!,[16]BOP!#REF!,[16]BOP!$A$81:$IV$88</definedName>
    <definedName name="Z_C21FAE85_013A_11D2_98BD_00C04FC96ABD_.wvu.Rows" localSheetId="1" hidden="1">[16]BOP!$A$36:$IV$36,[16]BOP!$A$44:$IV$44,[16]BOP!$A$59:$IV$59,[16]BOP!#REF!,[16]BOP!#REF!,[16]BOP!$A$81:$IV$88</definedName>
    <definedName name="Z_C21FAE85_013A_11D2_98BD_00C04FC96ABD_.wvu.Rows" hidden="1">[16]BOP!$A$36:$IV$36,[16]BOP!$A$44:$IV$44,[16]BOP!$A$59:$IV$59,[16]BOP!#REF!,[16]BOP!#REF!,[16]BOP!$A$81:$IV$88</definedName>
    <definedName name="Z_C21FAE86_013A_11D2_98BD_00C04FC96ABD_.wvu.Rows" localSheetId="0" hidden="1">[16]BOP!$A$36:$IV$36,[16]BOP!$A$44:$IV$44,[16]BOP!$A$59:$IV$59,[16]BOP!#REF!,[16]BOP!#REF!,[16]BOP!$A$81:$IV$88</definedName>
    <definedName name="Z_C21FAE86_013A_11D2_98BD_00C04FC96ABD_.wvu.Rows" localSheetId="1" hidden="1">[16]BOP!$A$36:$IV$36,[16]BOP!$A$44:$IV$44,[16]BOP!$A$59:$IV$59,[16]BOP!#REF!,[16]BOP!#REF!,[16]BOP!$A$81:$IV$88</definedName>
    <definedName name="Z_C21FAE86_013A_11D2_98BD_00C04FC96ABD_.wvu.Rows" hidden="1">[16]BOP!$A$36:$IV$36,[16]BOP!$A$44:$IV$44,[16]BOP!$A$59:$IV$59,[16]BOP!#REF!,[16]BOP!#REF!,[16]BOP!$A$81:$IV$88</definedName>
    <definedName name="Z_C21FAE87_013A_11D2_98BD_00C04FC96ABD_.wvu.Rows" localSheetId="0" hidden="1">[16]BOP!$A$36:$IV$36,[16]BOP!$A$44:$IV$44,[16]BOP!$A$59:$IV$59,[16]BOP!#REF!,[16]BOP!#REF!,[16]BOP!$A$81:$IV$88</definedName>
    <definedName name="Z_C21FAE87_013A_11D2_98BD_00C04FC96ABD_.wvu.Rows" localSheetId="1" hidden="1">[16]BOP!$A$36:$IV$36,[16]BOP!$A$44:$IV$44,[16]BOP!$A$59:$IV$59,[16]BOP!#REF!,[16]BOP!#REF!,[16]BOP!$A$81:$IV$88</definedName>
    <definedName name="Z_C21FAE87_013A_11D2_98BD_00C04FC96ABD_.wvu.Rows" hidden="1">[16]BOP!$A$36:$IV$36,[16]BOP!$A$44:$IV$44,[16]BOP!$A$59:$IV$59,[16]BOP!#REF!,[16]BOP!#REF!,[16]BOP!$A$81:$IV$88</definedName>
    <definedName name="Z_C21FAE88_013A_11D2_98BD_00C04FC96ABD_.wvu.Rows" localSheetId="0" hidden="1">[16]BOP!$A$36:$IV$36,[16]BOP!$A$44:$IV$44,[16]BOP!$A$59:$IV$59,[16]BOP!#REF!,[16]BOP!#REF!,[16]BOP!$A$81:$IV$88</definedName>
    <definedName name="Z_C21FAE88_013A_11D2_98BD_00C04FC96ABD_.wvu.Rows" localSheetId="1" hidden="1">[16]BOP!$A$36:$IV$36,[16]BOP!$A$44:$IV$44,[16]BOP!$A$59:$IV$59,[16]BOP!#REF!,[16]BOP!#REF!,[16]BOP!$A$81:$IV$88</definedName>
    <definedName name="Z_C21FAE88_013A_11D2_98BD_00C04FC96ABD_.wvu.Rows" hidden="1">[16]BOP!$A$36:$IV$36,[16]BOP!$A$44:$IV$44,[16]BOP!$A$59:$IV$59,[16]BOP!#REF!,[16]BOP!#REF!,[16]BOP!$A$81:$IV$88</definedName>
    <definedName name="Z_C21FAE89_013A_11D2_98BD_00C04FC96ABD_.wvu.Rows" localSheetId="0" hidden="1">[16]BOP!$A$36:$IV$36,[16]BOP!$A$44:$IV$44,[16]BOP!$A$59:$IV$59,[16]BOP!#REF!,[16]BOP!#REF!,[16]BOP!$A$79:$IV$79,[16]BOP!$A$81:$IV$88,[16]BOP!#REF!</definedName>
    <definedName name="Z_C21FAE89_013A_11D2_98BD_00C04FC96ABD_.wvu.Rows" localSheetId="1" hidden="1">[16]BOP!$A$36:$IV$36,[16]BOP!$A$44:$IV$44,[16]BOP!$A$59:$IV$59,[16]BOP!#REF!,[16]BOP!#REF!,[16]BOP!$A$79:$IV$79,[16]BOP!$A$81:$IV$88,[16]BOP!#REF!</definedName>
    <definedName name="Z_C21FAE89_013A_11D2_98BD_00C04FC96ABD_.wvu.Rows" hidden="1">[16]BOP!$A$36:$IV$36,[16]BOP!$A$44:$IV$44,[16]BOP!$A$59:$IV$59,[16]BOP!#REF!,[16]BOP!#REF!,[16]BOP!$A$79:$IV$79,[16]BOP!$A$81:$IV$88,[16]BOP!#REF!</definedName>
    <definedName name="Z_C21FAE8A_013A_11D2_98BD_00C04FC96ABD_.wvu.Rows" localSheetId="0" hidden="1">[16]BOP!$A$36:$IV$36,[16]BOP!$A$44:$IV$44,[16]BOP!$A$59:$IV$59,[16]BOP!#REF!,[16]BOP!#REF!,[16]BOP!$A$79:$IV$79,[16]BOP!$A$81:$IV$88</definedName>
    <definedName name="Z_C21FAE8A_013A_11D2_98BD_00C04FC96ABD_.wvu.Rows" localSheetId="1" hidden="1">[16]BOP!$A$36:$IV$36,[16]BOP!$A$44:$IV$44,[16]BOP!$A$59:$IV$59,[16]BOP!#REF!,[16]BOP!#REF!,[16]BOP!$A$79:$IV$79,[16]BOP!$A$81:$IV$88</definedName>
    <definedName name="Z_C21FAE8A_013A_11D2_98BD_00C04FC96ABD_.wvu.Rows" hidden="1">[16]BOP!$A$36:$IV$36,[16]BOP!$A$44:$IV$44,[16]BOP!$A$59:$IV$59,[16]BOP!#REF!,[16]BOP!#REF!,[16]BOP!$A$79:$IV$79,[16]BOP!$A$81:$IV$88</definedName>
    <definedName name="Z_C21FAE8B_013A_11D2_98BD_00C04FC96ABD_.wvu.Rows" localSheetId="0" hidden="1">[16]BOP!$A$36:$IV$36,[16]BOP!$A$44:$IV$44,[16]BOP!$A$59:$IV$59,[16]BOP!#REF!,[16]BOP!#REF!,[16]BOP!$A$79:$IV$79,[16]BOP!#REF!</definedName>
    <definedName name="Z_C21FAE8B_013A_11D2_98BD_00C04FC96ABD_.wvu.Rows" localSheetId="1" hidden="1">[16]BOP!$A$36:$IV$36,[16]BOP!$A$44:$IV$44,[16]BOP!$A$59:$IV$59,[16]BOP!#REF!,[16]BOP!#REF!,[16]BOP!$A$79:$IV$79,[16]BOP!#REF!</definedName>
    <definedName name="Z_C21FAE8B_013A_11D2_98BD_00C04FC96ABD_.wvu.Rows" hidden="1">[16]BOP!$A$36:$IV$36,[16]BOP!$A$44:$IV$44,[16]BOP!$A$59:$IV$59,[16]BOP!#REF!,[16]BOP!#REF!,[16]BOP!$A$79:$IV$79,[16]BOP!#REF!</definedName>
    <definedName name="Z_C21FAE8C_013A_11D2_98BD_00C04FC96ABD_.wvu.Rows" localSheetId="0" hidden="1">[16]BOP!$A$36:$IV$36,[16]BOP!$A$44:$IV$44,[16]BOP!$A$59:$IV$59,[16]BOP!#REF!,[16]BOP!#REF!,[16]BOP!$A$79:$IV$79,[16]BOP!$A$81:$IV$88,[16]BOP!#REF!</definedName>
    <definedName name="Z_C21FAE8C_013A_11D2_98BD_00C04FC96ABD_.wvu.Rows" localSheetId="1" hidden="1">[16]BOP!$A$36:$IV$36,[16]BOP!$A$44:$IV$44,[16]BOP!$A$59:$IV$59,[16]BOP!#REF!,[16]BOP!#REF!,[16]BOP!$A$79:$IV$79,[16]BOP!$A$81:$IV$88,[16]BOP!#REF!</definedName>
    <definedName name="Z_C21FAE8C_013A_11D2_98BD_00C04FC96ABD_.wvu.Rows" hidden="1">[16]BOP!$A$36:$IV$36,[16]BOP!$A$44:$IV$44,[16]BOP!$A$59:$IV$59,[16]BOP!#REF!,[16]BOP!#REF!,[16]BOP!$A$79:$IV$79,[16]BOP!$A$81:$IV$88,[16]BOP!#REF!</definedName>
    <definedName name="Z_C21FAE8D_013A_11D2_98BD_00C04FC96ABD_.wvu.Rows" localSheetId="0" hidden="1">[16]BOP!$A$36:$IV$36,[16]BOP!$A$44:$IV$44,[16]BOP!$A$59:$IV$59,[16]BOP!#REF!,[16]BOP!#REF!,[16]BOP!$A$79:$IV$79,[16]BOP!$A$81:$IV$88,[16]BOP!#REF!</definedName>
    <definedName name="Z_C21FAE8D_013A_11D2_98BD_00C04FC96ABD_.wvu.Rows" localSheetId="1" hidden="1">[16]BOP!$A$36:$IV$36,[16]BOP!$A$44:$IV$44,[16]BOP!$A$59:$IV$59,[16]BOP!#REF!,[16]BOP!#REF!,[16]BOP!$A$79:$IV$79,[16]BOP!$A$81:$IV$88,[16]BOP!#REF!</definedName>
    <definedName name="Z_C21FAE8D_013A_11D2_98BD_00C04FC96ABD_.wvu.Rows" hidden="1">[16]BOP!$A$36:$IV$36,[16]BOP!$A$44:$IV$44,[16]BOP!$A$59:$IV$59,[16]BOP!#REF!,[16]BOP!#REF!,[16]BOP!$A$79:$IV$79,[16]BOP!$A$81:$IV$88,[16]BOP!#REF!</definedName>
    <definedName name="Z_C21FAE8E_013A_11D2_98BD_00C04FC96ABD_.wvu.Rows" localSheetId="0" hidden="1">[16]BOP!$A$36:$IV$36,[16]BOP!$A$44:$IV$44,[16]BOP!$A$59:$IV$59,[16]BOP!#REF!,[16]BOP!#REF!,[16]BOP!$A$79:$IV$79,[16]BOP!$A$81:$IV$88,[16]BOP!#REF!</definedName>
    <definedName name="Z_C21FAE8E_013A_11D2_98BD_00C04FC96ABD_.wvu.Rows" localSheetId="1" hidden="1">[16]BOP!$A$36:$IV$36,[16]BOP!$A$44:$IV$44,[16]BOP!$A$59:$IV$59,[16]BOP!#REF!,[16]BOP!#REF!,[16]BOP!$A$79:$IV$79,[16]BOP!$A$81:$IV$88,[16]BOP!#REF!</definedName>
    <definedName name="Z_C21FAE8E_013A_11D2_98BD_00C04FC96ABD_.wvu.Rows" hidden="1">[16]BOP!$A$36:$IV$36,[16]BOP!$A$44:$IV$44,[16]BOP!$A$59:$IV$59,[16]BOP!#REF!,[16]BOP!#REF!,[16]BOP!$A$79:$IV$79,[16]BOP!$A$81:$IV$88,[16]BOP!#REF!</definedName>
    <definedName name="Z_C21FAE90_013A_11D2_98BD_00C04FC96ABD_.wvu.Rows" localSheetId="0" hidden="1">[16]BOP!$A$36:$IV$36,[16]BOP!$A$44:$IV$44,[16]BOP!$A$59:$IV$59,[16]BOP!#REF!,[16]BOP!#REF!,[16]BOP!$A$79:$IV$79,[16]BOP!$A$81:$IV$88,[16]BOP!#REF!,[16]BOP!#REF!</definedName>
    <definedName name="Z_C21FAE90_013A_11D2_98BD_00C04FC96ABD_.wvu.Rows" localSheetId="1" hidden="1">[16]BOP!$A$36:$IV$36,[16]BOP!$A$44:$IV$44,[16]BOP!$A$59:$IV$59,[16]BOP!#REF!,[16]BOP!#REF!,[16]BOP!$A$79:$IV$79,[16]BOP!$A$81:$IV$88,[16]BOP!#REF!,[16]BOP!#REF!</definedName>
    <definedName name="Z_C21FAE90_013A_11D2_98BD_00C04FC96ABD_.wvu.Rows" hidden="1">[16]BOP!$A$36:$IV$36,[16]BOP!$A$44:$IV$44,[16]BOP!$A$59:$IV$59,[16]BOP!#REF!,[16]BOP!#REF!,[16]BOP!$A$79:$IV$79,[16]BOP!$A$81:$IV$88,[16]BOP!#REF!,[16]BOP!#REF!</definedName>
    <definedName name="Z_C21FAE91_013A_11D2_98BD_00C04FC96ABD_.wvu.Rows" localSheetId="0" hidden="1">[16]BOP!$A$36:$IV$36,[16]BOP!$A$44:$IV$44,[16]BOP!$A$59:$IV$59,[16]BOP!#REF!,[16]BOP!#REF!,[16]BOP!$A$79:$IV$79,[16]BOP!$A$81:$IV$88,[16]BOP!#REF!,[16]BOP!#REF!</definedName>
    <definedName name="Z_C21FAE91_013A_11D2_98BD_00C04FC96ABD_.wvu.Rows" localSheetId="1" hidden="1">[16]BOP!$A$36:$IV$36,[16]BOP!$A$44:$IV$44,[16]BOP!$A$59:$IV$59,[16]BOP!#REF!,[16]BOP!#REF!,[16]BOP!$A$79:$IV$79,[16]BOP!$A$81:$IV$88,[16]BOP!#REF!,[16]BOP!#REF!</definedName>
    <definedName name="Z_C21FAE91_013A_11D2_98BD_00C04FC96ABD_.wvu.Rows" hidden="1">[16]BOP!$A$36:$IV$36,[16]BOP!$A$44:$IV$44,[16]BOP!$A$59:$IV$59,[16]BOP!#REF!,[16]BOP!#REF!,[16]BOP!$A$79:$IV$79,[16]BOP!$A$81:$IV$88,[16]BOP!#REF!,[16]BOP!#REF!</definedName>
    <definedName name="Z_C21FAE92_013A_11D2_98BD_00C04FC96ABD_.wvu.Rows" localSheetId="0" hidden="1">[16]BOP!$A$36:$IV$36,[16]BOP!$A$44:$IV$44,[16]BOP!$A$59:$IV$59,[16]BOP!#REF!,[16]BOP!#REF!,[16]BOP!$A$79:$IV$79</definedName>
    <definedName name="Z_C21FAE92_013A_11D2_98BD_00C04FC96ABD_.wvu.Rows" localSheetId="1" hidden="1">[16]BOP!$A$36:$IV$36,[16]BOP!$A$44:$IV$44,[16]BOP!$A$59:$IV$59,[16]BOP!#REF!,[16]BOP!#REF!,[16]BOP!$A$79:$IV$79</definedName>
    <definedName name="Z_C21FAE92_013A_11D2_98BD_00C04FC96ABD_.wvu.Rows" hidden="1">[16]BOP!$A$36:$IV$36,[16]BOP!$A$44:$IV$44,[16]BOP!$A$59:$IV$59,[16]BOP!#REF!,[16]BOP!#REF!,[16]BOP!$A$79:$IV$79</definedName>
    <definedName name="Z_C4C43014_90BF_11D1_BFD1_00A0246650E9_.wvu.PrintArea" localSheetId="0" hidden="1">#REF!</definedName>
    <definedName name="Z_C4C43014_90BF_11D1_BFD1_00A0246650E9_.wvu.PrintArea" localSheetId="1" hidden="1">#REF!</definedName>
    <definedName name="Z_C4C43014_90BF_11D1_BFD1_00A0246650E9_.wvu.PrintArea" hidden="1">#REF!</definedName>
    <definedName name="Z_C4C43016_90BF_11D1_BFD1_00A0246650E9_.wvu.PrintArea" localSheetId="0" hidden="1">#REF!</definedName>
    <definedName name="Z_C4C43016_90BF_11D1_BFD1_00A0246650E9_.wvu.PrintArea" localSheetId="1" hidden="1">#REF!</definedName>
    <definedName name="Z_C4C43016_90BF_11D1_BFD1_00A0246650E9_.wvu.PrintArea" hidden="1">#REF!</definedName>
    <definedName name="Z_C4C43017_90BF_11D1_BFD1_00A0246650E9_.wvu.PrintArea" localSheetId="0" hidden="1">#REF!</definedName>
    <definedName name="Z_C4C43017_90BF_11D1_BFD1_00A0246650E9_.wvu.PrintArea" localSheetId="1" hidden="1">#REF!</definedName>
    <definedName name="Z_C4C43017_90BF_11D1_BFD1_00A0246650E9_.wvu.PrintArea" hidden="1">#REF!</definedName>
    <definedName name="Z_C4C43018_90BF_11D1_BFD1_00A0246650E9_.wvu.PrintArea" localSheetId="0" hidden="1">#REF!</definedName>
    <definedName name="Z_C4C43018_90BF_11D1_BFD1_00A0246650E9_.wvu.PrintArea" localSheetId="1" hidden="1">#REF!</definedName>
    <definedName name="Z_C4C43018_90BF_11D1_BFD1_00A0246650E9_.wvu.PrintArea" hidden="1">#REF!</definedName>
    <definedName name="Z_C4C4301A_90BF_11D1_BFD1_00A0246650E9_.wvu.PrintArea" localSheetId="0" hidden="1">#REF!</definedName>
    <definedName name="Z_C4C4301A_90BF_11D1_BFD1_00A0246650E9_.wvu.PrintArea" localSheetId="1" hidden="1">#REF!</definedName>
    <definedName name="Z_C4C4301A_90BF_11D1_BFD1_00A0246650E9_.wvu.PrintArea" hidden="1">#REF!</definedName>
    <definedName name="Z_C4C4301B_90BF_11D1_BFD1_00A0246650E9_.wvu.PrintArea" localSheetId="0" hidden="1">#REF!</definedName>
    <definedName name="Z_C4C4301B_90BF_11D1_BFD1_00A0246650E9_.wvu.PrintArea" localSheetId="1" hidden="1">#REF!</definedName>
    <definedName name="Z_C4C4301B_90BF_11D1_BFD1_00A0246650E9_.wvu.PrintArea" hidden="1">#REF!</definedName>
    <definedName name="Z_C4C4301C_90BF_11D1_BFD1_00A0246650E9_.wvu.PrintArea" localSheetId="0" hidden="1">#REF!</definedName>
    <definedName name="Z_C4C4301C_90BF_11D1_BFD1_00A0246650E9_.wvu.PrintArea" localSheetId="1" hidden="1">#REF!</definedName>
    <definedName name="Z_C4C4301C_90BF_11D1_BFD1_00A0246650E9_.wvu.PrintArea" hidden="1">#REF!</definedName>
    <definedName name="Z_C4C4301D_90BF_11D1_BFD1_00A0246650E9_.wvu.PrintArea" localSheetId="0" hidden="1">#REF!</definedName>
    <definedName name="Z_C4C4301D_90BF_11D1_BFD1_00A0246650E9_.wvu.PrintArea" localSheetId="1" hidden="1">#REF!</definedName>
    <definedName name="Z_C4C4301D_90BF_11D1_BFD1_00A0246650E9_.wvu.PrintArea" hidden="1">#REF!</definedName>
    <definedName name="Z_C4C4301E_90BF_11D1_BFD1_00A0246650E9_.wvu.PrintArea" localSheetId="0" hidden="1">#REF!</definedName>
    <definedName name="Z_C4C4301E_90BF_11D1_BFD1_00A0246650E9_.wvu.PrintArea" localSheetId="1" hidden="1">#REF!</definedName>
    <definedName name="Z_C4C4301E_90BF_11D1_BFD1_00A0246650E9_.wvu.PrintArea" hidden="1">#REF!</definedName>
    <definedName name="Z_CF25EF4A_FFAB_11D1_98B7_00C04FC96ABD_.wvu.Rows" localSheetId="0" hidden="1">[16]BOP!$A$36:$IV$36,[16]BOP!$A$44:$IV$44,[16]BOP!$A$59:$IV$59,[16]BOP!#REF!,[16]BOP!#REF!,[16]BOP!$A$81:$IV$88</definedName>
    <definedName name="Z_CF25EF4A_FFAB_11D1_98B7_00C04FC96ABD_.wvu.Rows" localSheetId="1" hidden="1">[16]BOP!$A$36:$IV$36,[16]BOP!$A$44:$IV$44,[16]BOP!$A$59:$IV$59,[16]BOP!#REF!,[16]BOP!#REF!,[16]BOP!$A$81:$IV$88</definedName>
    <definedName name="Z_CF25EF4A_FFAB_11D1_98B7_00C04FC96ABD_.wvu.Rows" hidden="1">[16]BOP!$A$36:$IV$36,[16]BOP!$A$44:$IV$44,[16]BOP!$A$59:$IV$59,[16]BOP!#REF!,[16]BOP!#REF!,[16]BOP!$A$81:$IV$88</definedName>
    <definedName name="Z_CF25EF4B_FFAB_11D1_98B7_00C04FC96ABD_.wvu.Rows" localSheetId="0" hidden="1">[16]BOP!$A$36:$IV$36,[16]BOP!$A$44:$IV$44,[16]BOP!$A$59:$IV$59,[16]BOP!#REF!,[16]BOP!#REF!,[16]BOP!$A$81:$IV$88</definedName>
    <definedName name="Z_CF25EF4B_FFAB_11D1_98B7_00C04FC96ABD_.wvu.Rows" localSheetId="1" hidden="1">[16]BOP!$A$36:$IV$36,[16]BOP!$A$44:$IV$44,[16]BOP!$A$59:$IV$59,[16]BOP!#REF!,[16]BOP!#REF!,[16]BOP!$A$81:$IV$88</definedName>
    <definedName name="Z_CF25EF4B_FFAB_11D1_98B7_00C04FC96ABD_.wvu.Rows" hidden="1">[16]BOP!$A$36:$IV$36,[16]BOP!$A$44:$IV$44,[16]BOP!$A$59:$IV$59,[16]BOP!#REF!,[16]BOP!#REF!,[16]BOP!$A$81:$IV$88</definedName>
    <definedName name="Z_CF25EF4C_FFAB_11D1_98B7_00C04FC96ABD_.wvu.Rows" localSheetId="0" hidden="1">[16]BOP!$A$36:$IV$36,[16]BOP!$A$44:$IV$44,[16]BOP!$A$59:$IV$59,[16]BOP!#REF!,[16]BOP!#REF!,[16]BOP!$A$81:$IV$88</definedName>
    <definedName name="Z_CF25EF4C_FFAB_11D1_98B7_00C04FC96ABD_.wvu.Rows" localSheetId="1" hidden="1">[16]BOP!$A$36:$IV$36,[16]BOP!$A$44:$IV$44,[16]BOP!$A$59:$IV$59,[16]BOP!#REF!,[16]BOP!#REF!,[16]BOP!$A$81:$IV$88</definedName>
    <definedName name="Z_CF25EF4C_FFAB_11D1_98B7_00C04FC96ABD_.wvu.Rows" hidden="1">[16]BOP!$A$36:$IV$36,[16]BOP!$A$44:$IV$44,[16]BOP!$A$59:$IV$59,[16]BOP!#REF!,[16]BOP!#REF!,[16]BOP!$A$81:$IV$88</definedName>
    <definedName name="Z_CF25EF4D_FFAB_11D1_98B7_00C04FC96ABD_.wvu.Rows" localSheetId="0" hidden="1">[16]BOP!$A$36:$IV$36,[16]BOP!$A$44:$IV$44,[16]BOP!$A$59:$IV$59,[16]BOP!#REF!,[16]BOP!#REF!,[16]BOP!$A$81:$IV$88</definedName>
    <definedName name="Z_CF25EF4D_FFAB_11D1_98B7_00C04FC96ABD_.wvu.Rows" localSheetId="1" hidden="1">[16]BOP!$A$36:$IV$36,[16]BOP!$A$44:$IV$44,[16]BOP!$A$59:$IV$59,[16]BOP!#REF!,[16]BOP!#REF!,[16]BOP!$A$81:$IV$88</definedName>
    <definedName name="Z_CF25EF4D_FFAB_11D1_98B7_00C04FC96ABD_.wvu.Rows" hidden="1">[16]BOP!$A$36:$IV$36,[16]BOP!$A$44:$IV$44,[16]BOP!$A$59:$IV$59,[16]BOP!#REF!,[16]BOP!#REF!,[16]BOP!$A$81:$IV$88</definedName>
    <definedName name="Z_CF25EF4E_FFAB_11D1_98B7_00C04FC96ABD_.wvu.Rows" localSheetId="0" hidden="1">[16]BOP!$A$36:$IV$36,[16]BOP!$A$44:$IV$44,[16]BOP!$A$59:$IV$59,[16]BOP!#REF!,[16]BOP!#REF!,[16]BOP!$A$79:$IV$79,[16]BOP!$A$81:$IV$88,[16]BOP!#REF!</definedName>
    <definedName name="Z_CF25EF4E_FFAB_11D1_98B7_00C04FC96ABD_.wvu.Rows" localSheetId="1" hidden="1">[16]BOP!$A$36:$IV$36,[16]BOP!$A$44:$IV$44,[16]BOP!$A$59:$IV$59,[16]BOP!#REF!,[16]BOP!#REF!,[16]BOP!$A$79:$IV$79,[16]BOP!$A$81:$IV$88,[16]BOP!#REF!</definedName>
    <definedName name="Z_CF25EF4E_FFAB_11D1_98B7_00C04FC96ABD_.wvu.Rows" hidden="1">[16]BOP!$A$36:$IV$36,[16]BOP!$A$44:$IV$44,[16]BOP!$A$59:$IV$59,[16]BOP!#REF!,[16]BOP!#REF!,[16]BOP!$A$79:$IV$79,[16]BOP!$A$81:$IV$88,[16]BOP!#REF!</definedName>
    <definedName name="Z_CF25EF4F_FFAB_11D1_98B7_00C04FC96ABD_.wvu.Rows" localSheetId="0" hidden="1">[16]BOP!$A$36:$IV$36,[16]BOP!$A$44:$IV$44,[16]BOP!$A$59:$IV$59,[16]BOP!#REF!,[16]BOP!#REF!,[16]BOP!$A$79:$IV$79,[16]BOP!$A$81:$IV$88</definedName>
    <definedName name="Z_CF25EF4F_FFAB_11D1_98B7_00C04FC96ABD_.wvu.Rows" localSheetId="1" hidden="1">[16]BOP!$A$36:$IV$36,[16]BOP!$A$44:$IV$44,[16]BOP!$A$59:$IV$59,[16]BOP!#REF!,[16]BOP!#REF!,[16]BOP!$A$79:$IV$79,[16]BOP!$A$81:$IV$88</definedName>
    <definedName name="Z_CF25EF4F_FFAB_11D1_98B7_00C04FC96ABD_.wvu.Rows" hidden="1">[16]BOP!$A$36:$IV$36,[16]BOP!$A$44:$IV$44,[16]BOP!$A$59:$IV$59,[16]BOP!#REF!,[16]BOP!#REF!,[16]BOP!$A$79:$IV$79,[16]BOP!$A$81:$IV$88</definedName>
    <definedName name="Z_CF25EF50_FFAB_11D1_98B7_00C04FC96ABD_.wvu.Rows" localSheetId="0" hidden="1">[16]BOP!$A$36:$IV$36,[16]BOP!$A$44:$IV$44,[16]BOP!$A$59:$IV$59,[16]BOP!#REF!,[16]BOP!#REF!,[16]BOP!$A$79:$IV$79,[16]BOP!#REF!</definedName>
    <definedName name="Z_CF25EF50_FFAB_11D1_98B7_00C04FC96ABD_.wvu.Rows" localSheetId="1" hidden="1">[16]BOP!$A$36:$IV$36,[16]BOP!$A$44:$IV$44,[16]BOP!$A$59:$IV$59,[16]BOP!#REF!,[16]BOP!#REF!,[16]BOP!$A$79:$IV$79,[16]BOP!#REF!</definedName>
    <definedName name="Z_CF25EF50_FFAB_11D1_98B7_00C04FC96ABD_.wvu.Rows" hidden="1">[16]BOP!$A$36:$IV$36,[16]BOP!$A$44:$IV$44,[16]BOP!$A$59:$IV$59,[16]BOP!#REF!,[16]BOP!#REF!,[16]BOP!$A$79:$IV$79,[16]BOP!#REF!</definedName>
    <definedName name="Z_CF25EF51_FFAB_11D1_98B7_00C04FC96ABD_.wvu.Rows" localSheetId="0" hidden="1">[16]BOP!$A$36:$IV$36,[16]BOP!$A$44:$IV$44,[16]BOP!$A$59:$IV$59,[16]BOP!#REF!,[16]BOP!#REF!,[16]BOP!$A$79:$IV$79,[16]BOP!$A$81:$IV$88,[16]BOP!#REF!</definedName>
    <definedName name="Z_CF25EF51_FFAB_11D1_98B7_00C04FC96ABD_.wvu.Rows" localSheetId="1" hidden="1">[16]BOP!$A$36:$IV$36,[16]BOP!$A$44:$IV$44,[16]BOP!$A$59:$IV$59,[16]BOP!#REF!,[16]BOP!#REF!,[16]BOP!$A$79:$IV$79,[16]BOP!$A$81:$IV$88,[16]BOP!#REF!</definedName>
    <definedName name="Z_CF25EF51_FFAB_11D1_98B7_00C04FC96ABD_.wvu.Rows" hidden="1">[16]BOP!$A$36:$IV$36,[16]BOP!$A$44:$IV$44,[16]BOP!$A$59:$IV$59,[16]BOP!#REF!,[16]BOP!#REF!,[16]BOP!$A$79:$IV$79,[16]BOP!$A$81:$IV$88,[16]BOP!#REF!</definedName>
    <definedName name="Z_CF25EF52_FFAB_11D1_98B7_00C04FC96ABD_.wvu.Rows" localSheetId="0" hidden="1">[16]BOP!$A$36:$IV$36,[16]BOP!$A$44:$IV$44,[16]BOP!$A$59:$IV$59,[16]BOP!#REF!,[16]BOP!#REF!,[16]BOP!$A$79:$IV$79,[16]BOP!$A$81:$IV$88,[16]BOP!#REF!</definedName>
    <definedName name="Z_CF25EF52_FFAB_11D1_98B7_00C04FC96ABD_.wvu.Rows" localSheetId="1" hidden="1">[16]BOP!$A$36:$IV$36,[16]BOP!$A$44:$IV$44,[16]BOP!$A$59:$IV$59,[16]BOP!#REF!,[16]BOP!#REF!,[16]BOP!$A$79:$IV$79,[16]BOP!$A$81:$IV$88,[16]BOP!#REF!</definedName>
    <definedName name="Z_CF25EF52_FFAB_11D1_98B7_00C04FC96ABD_.wvu.Rows" hidden="1">[16]BOP!$A$36:$IV$36,[16]BOP!$A$44:$IV$44,[16]BOP!$A$59:$IV$59,[16]BOP!#REF!,[16]BOP!#REF!,[16]BOP!$A$79:$IV$79,[16]BOP!$A$81:$IV$88,[16]BOP!#REF!</definedName>
    <definedName name="Z_CF25EF53_FFAB_11D1_98B7_00C04FC96ABD_.wvu.Rows" localSheetId="0" hidden="1">[16]BOP!$A$36:$IV$36,[16]BOP!$A$44:$IV$44,[16]BOP!$A$59:$IV$59,[16]BOP!#REF!,[16]BOP!#REF!,[16]BOP!$A$79:$IV$79,[16]BOP!$A$81:$IV$88,[16]BOP!#REF!</definedName>
    <definedName name="Z_CF25EF53_FFAB_11D1_98B7_00C04FC96ABD_.wvu.Rows" localSheetId="1" hidden="1">[16]BOP!$A$36:$IV$36,[16]BOP!$A$44:$IV$44,[16]BOP!$A$59:$IV$59,[16]BOP!#REF!,[16]BOP!#REF!,[16]BOP!$A$79:$IV$79,[16]BOP!$A$81:$IV$88,[16]BOP!#REF!</definedName>
    <definedName name="Z_CF25EF53_FFAB_11D1_98B7_00C04FC96ABD_.wvu.Rows" hidden="1">[16]BOP!$A$36:$IV$36,[16]BOP!$A$44:$IV$44,[16]BOP!$A$59:$IV$59,[16]BOP!#REF!,[16]BOP!#REF!,[16]BOP!$A$79:$IV$79,[16]BOP!$A$81:$IV$88,[16]BOP!#REF!</definedName>
    <definedName name="Z_CF25EF55_FFAB_11D1_98B7_00C04FC96ABD_.wvu.Rows" localSheetId="0" hidden="1">[16]BOP!$A$36:$IV$36,[16]BOP!$A$44:$IV$44,[16]BOP!$A$59:$IV$59,[16]BOP!#REF!,[16]BOP!#REF!,[16]BOP!$A$79:$IV$79,[16]BOP!$A$81:$IV$88,[16]BOP!#REF!,[16]BOP!#REF!</definedName>
    <definedName name="Z_CF25EF55_FFAB_11D1_98B7_00C04FC96ABD_.wvu.Rows" localSheetId="1" hidden="1">[16]BOP!$A$36:$IV$36,[16]BOP!$A$44:$IV$44,[16]BOP!$A$59:$IV$59,[16]BOP!#REF!,[16]BOP!#REF!,[16]BOP!$A$79:$IV$79,[16]BOP!$A$81:$IV$88,[16]BOP!#REF!,[16]BOP!#REF!</definedName>
    <definedName name="Z_CF25EF55_FFAB_11D1_98B7_00C04FC96ABD_.wvu.Rows" hidden="1">[16]BOP!$A$36:$IV$36,[16]BOP!$A$44:$IV$44,[16]BOP!$A$59:$IV$59,[16]BOP!#REF!,[16]BOP!#REF!,[16]BOP!$A$79:$IV$79,[16]BOP!$A$81:$IV$88,[16]BOP!#REF!,[16]BOP!#REF!</definedName>
    <definedName name="Z_CF25EF56_FFAB_11D1_98B7_00C04FC96ABD_.wvu.Rows" localSheetId="0" hidden="1">[16]BOP!$A$36:$IV$36,[16]BOP!$A$44:$IV$44,[16]BOP!$A$59:$IV$59,[16]BOP!#REF!,[16]BOP!#REF!,[16]BOP!$A$79:$IV$79,[16]BOP!$A$81:$IV$88,[16]BOP!#REF!,[16]BOP!#REF!</definedName>
    <definedName name="Z_CF25EF56_FFAB_11D1_98B7_00C04FC96ABD_.wvu.Rows" localSheetId="1" hidden="1">[16]BOP!$A$36:$IV$36,[16]BOP!$A$44:$IV$44,[16]BOP!$A$59:$IV$59,[16]BOP!#REF!,[16]BOP!#REF!,[16]BOP!$A$79:$IV$79,[16]BOP!$A$81:$IV$88,[16]BOP!#REF!,[16]BOP!#REF!</definedName>
    <definedName name="Z_CF25EF56_FFAB_11D1_98B7_00C04FC96ABD_.wvu.Rows" hidden="1">[16]BOP!$A$36:$IV$36,[16]BOP!$A$44:$IV$44,[16]BOP!$A$59:$IV$59,[16]BOP!#REF!,[16]BOP!#REF!,[16]BOP!$A$79:$IV$79,[16]BOP!$A$81:$IV$88,[16]BOP!#REF!,[16]BOP!#REF!</definedName>
    <definedName name="Z_CF25EF57_FFAB_11D1_98B7_00C04FC96ABD_.wvu.Rows" localSheetId="0" hidden="1">[16]BOP!$A$36:$IV$36,[16]BOP!$A$44:$IV$44,[16]BOP!$A$59:$IV$59,[16]BOP!#REF!,[16]BOP!#REF!,[16]BOP!$A$79:$IV$79</definedName>
    <definedName name="Z_CF25EF57_FFAB_11D1_98B7_00C04FC96ABD_.wvu.Rows" localSheetId="1" hidden="1">[16]BOP!$A$36:$IV$36,[16]BOP!$A$44:$IV$44,[16]BOP!$A$59:$IV$59,[16]BOP!#REF!,[16]BOP!#REF!,[16]BOP!$A$79:$IV$79</definedName>
    <definedName name="Z_CF25EF57_FFAB_11D1_98B7_00C04FC96ABD_.wvu.Rows" hidden="1">[16]BOP!$A$36:$IV$36,[16]BOP!$A$44:$IV$44,[16]BOP!$A$59:$IV$59,[16]BOP!#REF!,[16]BOP!#REF!,[16]BOP!$A$79:$IV$79</definedName>
    <definedName name="Z_D11C16A0_9E7B_11D1_BFD2_00A0246650E9_.wvu.PrintArea" localSheetId="0" hidden="1">#REF!</definedName>
    <definedName name="Z_D11C16A0_9E7B_11D1_BFD2_00A0246650E9_.wvu.PrintArea" localSheetId="1" hidden="1">#REF!</definedName>
    <definedName name="Z_D11C16A0_9E7B_11D1_BFD2_00A0246650E9_.wvu.PrintArea" hidden="1">#REF!</definedName>
    <definedName name="Z_E6B74681_BCE1_11D2_BFD1_00A02466506E_.wvu.PrintTitles" hidden="1">[18]SUMMARY!$B$1:$D$65536,[18]SUMMARY!$A$3:$IV$5</definedName>
    <definedName name="Z_EA8011E5_017A_11D2_98BD_00C04FC96ABD_.wvu.Rows" localSheetId="0" hidden="1">[16]BOP!$A$36:$IV$36,[16]BOP!$A$44:$IV$44,[16]BOP!$A$59:$IV$59,[16]BOP!#REF!,[16]BOP!#REF!,[16]BOP!$A$79:$IV$79,[16]BOP!$A$81:$IV$88</definedName>
    <definedName name="Z_EA8011E5_017A_11D2_98BD_00C04FC96ABD_.wvu.Rows" localSheetId="1" hidden="1">[16]BOP!$A$36:$IV$36,[16]BOP!$A$44:$IV$44,[16]BOP!$A$59:$IV$59,[16]BOP!#REF!,[16]BOP!#REF!,[16]BOP!$A$79:$IV$79,[16]BOP!$A$81:$IV$88</definedName>
    <definedName name="Z_EA8011E5_017A_11D2_98BD_00C04FC96ABD_.wvu.Rows" hidden="1">[16]BOP!$A$36:$IV$36,[16]BOP!$A$44:$IV$44,[16]BOP!$A$59:$IV$59,[16]BOP!#REF!,[16]BOP!#REF!,[16]BOP!$A$79:$IV$79,[16]BOP!$A$81:$IV$88</definedName>
    <definedName name="Z_EA8011E6_017A_11D2_98BD_00C04FC96ABD_.wvu.Rows" localSheetId="0" hidden="1">[16]BOP!$A$36:$IV$36,[16]BOP!$A$44:$IV$44,[16]BOP!$A$59:$IV$59,[16]BOP!#REF!,[16]BOP!#REF!,[16]BOP!$A$79:$IV$79,[16]BOP!#REF!</definedName>
    <definedName name="Z_EA8011E6_017A_11D2_98BD_00C04FC96ABD_.wvu.Rows" localSheetId="1" hidden="1">[16]BOP!$A$36:$IV$36,[16]BOP!$A$44:$IV$44,[16]BOP!$A$59:$IV$59,[16]BOP!#REF!,[16]BOP!#REF!,[16]BOP!$A$79:$IV$79,[16]BOP!#REF!</definedName>
    <definedName name="Z_EA8011E6_017A_11D2_98BD_00C04FC96ABD_.wvu.Rows" hidden="1">[16]BOP!$A$36:$IV$36,[16]BOP!$A$44:$IV$44,[16]BOP!$A$59:$IV$59,[16]BOP!#REF!,[16]BOP!#REF!,[16]BOP!$A$79:$IV$79,[16]BOP!#REF!</definedName>
    <definedName name="Z_EA8011E9_017A_11D2_98BD_00C04FC96ABD_.wvu.Rows" localSheetId="0" hidden="1">[16]BOP!$A$36:$IV$36,[16]BOP!$A$44:$IV$44,[16]BOP!$A$59:$IV$59,[16]BOP!#REF!,[16]BOP!#REF!,[16]BOP!$A$79:$IV$79,[16]BOP!$A$81:$IV$88,[16]BOP!#REF!</definedName>
    <definedName name="Z_EA8011E9_017A_11D2_98BD_00C04FC96ABD_.wvu.Rows" localSheetId="1" hidden="1">[16]BOP!$A$36:$IV$36,[16]BOP!$A$44:$IV$44,[16]BOP!$A$59:$IV$59,[16]BOP!#REF!,[16]BOP!#REF!,[16]BOP!$A$79:$IV$79,[16]BOP!$A$81:$IV$88,[16]BOP!#REF!</definedName>
    <definedName name="Z_EA8011E9_017A_11D2_98BD_00C04FC96ABD_.wvu.Rows" hidden="1">[16]BOP!$A$36:$IV$36,[16]BOP!$A$44:$IV$44,[16]BOP!$A$59:$IV$59,[16]BOP!#REF!,[16]BOP!#REF!,[16]BOP!$A$79:$IV$79,[16]BOP!$A$81:$IV$88,[16]BOP!#REF!</definedName>
    <definedName name="Z_EA8011EC_017A_11D2_98BD_00C04FC96ABD_.wvu.Rows" localSheetId="0" hidden="1">[16]BOP!$A$36:$IV$36,[16]BOP!$A$44:$IV$44,[16]BOP!$A$59:$IV$59,[16]BOP!#REF!,[16]BOP!#REF!,[16]BOP!$A$79:$IV$79,[16]BOP!$A$81:$IV$88,[16]BOP!#REF!,[16]BOP!#REF!</definedName>
    <definedName name="Z_EA8011EC_017A_11D2_98BD_00C04FC96ABD_.wvu.Rows" localSheetId="1" hidden="1">[16]BOP!$A$36:$IV$36,[16]BOP!$A$44:$IV$44,[16]BOP!$A$59:$IV$59,[16]BOP!#REF!,[16]BOP!#REF!,[16]BOP!$A$79:$IV$79,[16]BOP!$A$81:$IV$88,[16]BOP!#REF!,[16]BOP!#REF!</definedName>
    <definedName name="Z_EA8011EC_017A_11D2_98BD_00C04FC96ABD_.wvu.Rows" hidden="1">[16]BOP!$A$36:$IV$36,[16]BOP!$A$44:$IV$44,[16]BOP!$A$59:$IV$59,[16]BOP!#REF!,[16]BOP!#REF!,[16]BOP!$A$79:$IV$79,[16]BOP!$A$81:$IV$88,[16]BOP!#REF!,[16]BOP!#REF!</definedName>
    <definedName name="Z_EA86CE3A_00A2_11D2_98BC_00C04FC96ABD_.wvu.Rows" localSheetId="0" hidden="1">[16]BOP!$A$36:$IV$36,[16]BOP!$A$44:$IV$44,[16]BOP!$A$59:$IV$59,[16]BOP!#REF!,[16]BOP!#REF!,[16]BOP!$A$81:$IV$88</definedName>
    <definedName name="Z_EA86CE3A_00A2_11D2_98BC_00C04FC96ABD_.wvu.Rows" localSheetId="1" hidden="1">[16]BOP!$A$36:$IV$36,[16]BOP!$A$44:$IV$44,[16]BOP!$A$59:$IV$59,[16]BOP!#REF!,[16]BOP!#REF!,[16]BOP!$A$81:$IV$88</definedName>
    <definedName name="Z_EA86CE3A_00A2_11D2_98BC_00C04FC96ABD_.wvu.Rows" hidden="1">[16]BOP!$A$36:$IV$36,[16]BOP!$A$44:$IV$44,[16]BOP!$A$59:$IV$59,[16]BOP!#REF!,[16]BOP!#REF!,[16]BOP!$A$81:$IV$88</definedName>
    <definedName name="Z_EA86CE3B_00A2_11D2_98BC_00C04FC96ABD_.wvu.Rows" localSheetId="0" hidden="1">[16]BOP!$A$36:$IV$36,[16]BOP!$A$44:$IV$44,[16]BOP!$A$59:$IV$59,[16]BOP!#REF!,[16]BOP!#REF!,[16]BOP!$A$81:$IV$88</definedName>
    <definedName name="Z_EA86CE3B_00A2_11D2_98BC_00C04FC96ABD_.wvu.Rows" localSheetId="1" hidden="1">[16]BOP!$A$36:$IV$36,[16]BOP!$A$44:$IV$44,[16]BOP!$A$59:$IV$59,[16]BOP!#REF!,[16]BOP!#REF!,[16]BOP!$A$81:$IV$88</definedName>
    <definedName name="Z_EA86CE3B_00A2_11D2_98BC_00C04FC96ABD_.wvu.Rows" hidden="1">[16]BOP!$A$36:$IV$36,[16]BOP!$A$44:$IV$44,[16]BOP!$A$59:$IV$59,[16]BOP!#REF!,[16]BOP!#REF!,[16]BOP!$A$81:$IV$88</definedName>
    <definedName name="Z_EA86CE3C_00A2_11D2_98BC_00C04FC96ABD_.wvu.Rows" localSheetId="0" hidden="1">[16]BOP!$A$36:$IV$36,[16]BOP!$A$44:$IV$44,[16]BOP!$A$59:$IV$59,[16]BOP!#REF!,[16]BOP!#REF!,[16]BOP!$A$81:$IV$88</definedName>
    <definedName name="Z_EA86CE3C_00A2_11D2_98BC_00C04FC96ABD_.wvu.Rows" localSheetId="1" hidden="1">[16]BOP!$A$36:$IV$36,[16]BOP!$A$44:$IV$44,[16]BOP!$A$59:$IV$59,[16]BOP!#REF!,[16]BOP!#REF!,[16]BOP!$A$81:$IV$88</definedName>
    <definedName name="Z_EA86CE3C_00A2_11D2_98BC_00C04FC96ABD_.wvu.Rows" hidden="1">[16]BOP!$A$36:$IV$36,[16]BOP!$A$44:$IV$44,[16]BOP!$A$59:$IV$59,[16]BOP!#REF!,[16]BOP!#REF!,[16]BOP!$A$81:$IV$88</definedName>
    <definedName name="Z_EA86CE3D_00A2_11D2_98BC_00C04FC96ABD_.wvu.Rows" localSheetId="0" hidden="1">[16]BOP!$A$36:$IV$36,[16]BOP!$A$44:$IV$44,[16]BOP!$A$59:$IV$59,[16]BOP!#REF!,[16]BOP!#REF!,[16]BOP!$A$81:$IV$88</definedName>
    <definedName name="Z_EA86CE3D_00A2_11D2_98BC_00C04FC96ABD_.wvu.Rows" localSheetId="1" hidden="1">[16]BOP!$A$36:$IV$36,[16]BOP!$A$44:$IV$44,[16]BOP!$A$59:$IV$59,[16]BOP!#REF!,[16]BOP!#REF!,[16]BOP!$A$81:$IV$88</definedName>
    <definedName name="Z_EA86CE3D_00A2_11D2_98BC_00C04FC96ABD_.wvu.Rows" hidden="1">[16]BOP!$A$36:$IV$36,[16]BOP!$A$44:$IV$44,[16]BOP!$A$59:$IV$59,[16]BOP!#REF!,[16]BOP!#REF!,[16]BOP!$A$81:$IV$88</definedName>
    <definedName name="Z_EA86CE3E_00A2_11D2_98BC_00C04FC96ABD_.wvu.Rows" localSheetId="0" hidden="1">[16]BOP!$A$36:$IV$36,[16]BOP!$A$44:$IV$44,[16]BOP!$A$59:$IV$59,[16]BOP!#REF!,[16]BOP!#REF!,[16]BOP!$A$79:$IV$79,[16]BOP!$A$81:$IV$88,[16]BOP!#REF!</definedName>
    <definedName name="Z_EA86CE3E_00A2_11D2_98BC_00C04FC96ABD_.wvu.Rows" localSheetId="1" hidden="1">[16]BOP!$A$36:$IV$36,[16]BOP!$A$44:$IV$44,[16]BOP!$A$59:$IV$59,[16]BOP!#REF!,[16]BOP!#REF!,[16]BOP!$A$79:$IV$79,[16]BOP!$A$81:$IV$88,[16]BOP!#REF!</definedName>
    <definedName name="Z_EA86CE3E_00A2_11D2_98BC_00C04FC96ABD_.wvu.Rows" hidden="1">[16]BOP!$A$36:$IV$36,[16]BOP!$A$44:$IV$44,[16]BOP!$A$59:$IV$59,[16]BOP!#REF!,[16]BOP!#REF!,[16]BOP!$A$79:$IV$79,[16]BOP!$A$81:$IV$88,[16]BOP!#REF!</definedName>
    <definedName name="Z_EA86CE3F_00A2_11D2_98BC_00C04FC96ABD_.wvu.Rows" localSheetId="0" hidden="1">[16]BOP!$A$36:$IV$36,[16]BOP!$A$44:$IV$44,[16]BOP!$A$59:$IV$59,[16]BOP!#REF!,[16]BOP!#REF!,[16]BOP!$A$79:$IV$79,[16]BOP!$A$81:$IV$88</definedName>
    <definedName name="Z_EA86CE3F_00A2_11D2_98BC_00C04FC96ABD_.wvu.Rows" localSheetId="1" hidden="1">[16]BOP!$A$36:$IV$36,[16]BOP!$A$44:$IV$44,[16]BOP!$A$59:$IV$59,[16]BOP!#REF!,[16]BOP!#REF!,[16]BOP!$A$79:$IV$79,[16]BOP!$A$81:$IV$88</definedName>
    <definedName name="Z_EA86CE3F_00A2_11D2_98BC_00C04FC96ABD_.wvu.Rows" hidden="1">[16]BOP!$A$36:$IV$36,[16]BOP!$A$44:$IV$44,[16]BOP!$A$59:$IV$59,[16]BOP!#REF!,[16]BOP!#REF!,[16]BOP!$A$79:$IV$79,[16]BOP!$A$81:$IV$88</definedName>
    <definedName name="Z_EA86CE40_00A2_11D2_98BC_00C04FC96ABD_.wvu.Rows" localSheetId="0" hidden="1">[16]BOP!$A$36:$IV$36,[16]BOP!$A$44:$IV$44,[16]BOP!$A$59:$IV$59,[16]BOP!#REF!,[16]BOP!#REF!,[16]BOP!$A$79:$IV$79,[16]BOP!#REF!</definedName>
    <definedName name="Z_EA86CE40_00A2_11D2_98BC_00C04FC96ABD_.wvu.Rows" localSheetId="1" hidden="1">[16]BOP!$A$36:$IV$36,[16]BOP!$A$44:$IV$44,[16]BOP!$A$59:$IV$59,[16]BOP!#REF!,[16]BOP!#REF!,[16]BOP!$A$79:$IV$79,[16]BOP!#REF!</definedName>
    <definedName name="Z_EA86CE40_00A2_11D2_98BC_00C04FC96ABD_.wvu.Rows" hidden="1">[16]BOP!$A$36:$IV$36,[16]BOP!$A$44:$IV$44,[16]BOP!$A$59:$IV$59,[16]BOP!#REF!,[16]BOP!#REF!,[16]BOP!$A$79:$IV$79,[16]BOP!#REF!</definedName>
    <definedName name="Z_EA86CE41_00A2_11D2_98BC_00C04FC96ABD_.wvu.Rows" localSheetId="0" hidden="1">[16]BOP!$A$36:$IV$36,[16]BOP!$A$44:$IV$44,[16]BOP!$A$59:$IV$59,[16]BOP!#REF!,[16]BOP!#REF!,[16]BOP!$A$79:$IV$79,[16]BOP!$A$81:$IV$88,[16]BOP!#REF!</definedName>
    <definedName name="Z_EA86CE41_00A2_11D2_98BC_00C04FC96ABD_.wvu.Rows" localSheetId="1" hidden="1">[16]BOP!$A$36:$IV$36,[16]BOP!$A$44:$IV$44,[16]BOP!$A$59:$IV$59,[16]BOP!#REF!,[16]BOP!#REF!,[16]BOP!$A$79:$IV$79,[16]BOP!$A$81:$IV$88,[16]BOP!#REF!</definedName>
    <definedName name="Z_EA86CE41_00A2_11D2_98BC_00C04FC96ABD_.wvu.Rows" hidden="1">[16]BOP!$A$36:$IV$36,[16]BOP!$A$44:$IV$44,[16]BOP!$A$59:$IV$59,[16]BOP!#REF!,[16]BOP!#REF!,[16]BOP!$A$79:$IV$79,[16]BOP!$A$81:$IV$88,[16]BOP!#REF!</definedName>
    <definedName name="Z_EA86CE42_00A2_11D2_98BC_00C04FC96ABD_.wvu.Rows" localSheetId="0" hidden="1">[16]BOP!$A$36:$IV$36,[16]BOP!$A$44:$IV$44,[16]BOP!$A$59:$IV$59,[16]BOP!#REF!,[16]BOP!#REF!,[16]BOP!$A$79:$IV$79,[16]BOP!$A$81:$IV$88,[16]BOP!#REF!</definedName>
    <definedName name="Z_EA86CE42_00A2_11D2_98BC_00C04FC96ABD_.wvu.Rows" localSheetId="1" hidden="1">[16]BOP!$A$36:$IV$36,[16]BOP!$A$44:$IV$44,[16]BOP!$A$59:$IV$59,[16]BOP!#REF!,[16]BOP!#REF!,[16]BOP!$A$79:$IV$79,[16]BOP!$A$81:$IV$88,[16]BOP!#REF!</definedName>
    <definedName name="Z_EA86CE42_00A2_11D2_98BC_00C04FC96ABD_.wvu.Rows" hidden="1">[16]BOP!$A$36:$IV$36,[16]BOP!$A$44:$IV$44,[16]BOP!$A$59:$IV$59,[16]BOP!#REF!,[16]BOP!#REF!,[16]BOP!$A$79:$IV$79,[16]BOP!$A$81:$IV$88,[16]BOP!#REF!</definedName>
    <definedName name="Z_EA86CE43_00A2_11D2_98BC_00C04FC96ABD_.wvu.Rows" localSheetId="0" hidden="1">[16]BOP!$A$36:$IV$36,[16]BOP!$A$44:$IV$44,[16]BOP!$A$59:$IV$59,[16]BOP!#REF!,[16]BOP!#REF!,[16]BOP!$A$79:$IV$79,[16]BOP!$A$81:$IV$88,[16]BOP!#REF!</definedName>
    <definedName name="Z_EA86CE43_00A2_11D2_98BC_00C04FC96ABD_.wvu.Rows" localSheetId="1" hidden="1">[16]BOP!$A$36:$IV$36,[16]BOP!$A$44:$IV$44,[16]BOP!$A$59:$IV$59,[16]BOP!#REF!,[16]BOP!#REF!,[16]BOP!$A$79:$IV$79,[16]BOP!$A$81:$IV$88,[16]BOP!#REF!</definedName>
    <definedName name="Z_EA86CE43_00A2_11D2_98BC_00C04FC96ABD_.wvu.Rows" hidden="1">[16]BOP!$A$36:$IV$36,[16]BOP!$A$44:$IV$44,[16]BOP!$A$59:$IV$59,[16]BOP!#REF!,[16]BOP!#REF!,[16]BOP!$A$79:$IV$79,[16]BOP!$A$81:$IV$88,[16]BOP!#REF!</definedName>
    <definedName name="Z_EA86CE45_00A2_11D2_98BC_00C04FC96ABD_.wvu.Rows" localSheetId="0" hidden="1">[16]BOP!$A$36:$IV$36,[16]BOP!$A$44:$IV$44,[16]BOP!$A$59:$IV$59,[16]BOP!#REF!,[16]BOP!#REF!,[16]BOP!$A$79:$IV$79,[16]BOP!$A$81:$IV$88,[16]BOP!#REF!,[16]BOP!#REF!</definedName>
    <definedName name="Z_EA86CE45_00A2_11D2_98BC_00C04FC96ABD_.wvu.Rows" localSheetId="1" hidden="1">[16]BOP!$A$36:$IV$36,[16]BOP!$A$44:$IV$44,[16]BOP!$A$59:$IV$59,[16]BOP!#REF!,[16]BOP!#REF!,[16]BOP!$A$79:$IV$79,[16]BOP!$A$81:$IV$88,[16]BOP!#REF!,[16]BOP!#REF!</definedName>
    <definedName name="Z_EA86CE45_00A2_11D2_98BC_00C04FC96ABD_.wvu.Rows" hidden="1">[16]BOP!$A$36:$IV$36,[16]BOP!$A$44:$IV$44,[16]BOP!$A$59:$IV$59,[16]BOP!#REF!,[16]BOP!#REF!,[16]BOP!$A$79:$IV$79,[16]BOP!$A$81:$IV$88,[16]BOP!#REF!,[16]BOP!#REF!</definedName>
    <definedName name="Z_EA86CE46_00A2_11D2_98BC_00C04FC96ABD_.wvu.Rows" localSheetId="0" hidden="1">[16]BOP!$A$36:$IV$36,[16]BOP!$A$44:$IV$44,[16]BOP!$A$59:$IV$59,[16]BOP!#REF!,[16]BOP!#REF!,[16]BOP!$A$79:$IV$79,[16]BOP!$A$81:$IV$88,[16]BOP!#REF!,[16]BOP!#REF!</definedName>
    <definedName name="Z_EA86CE46_00A2_11D2_98BC_00C04FC96ABD_.wvu.Rows" localSheetId="1" hidden="1">[16]BOP!$A$36:$IV$36,[16]BOP!$A$44:$IV$44,[16]BOP!$A$59:$IV$59,[16]BOP!#REF!,[16]BOP!#REF!,[16]BOP!$A$79:$IV$79,[16]BOP!$A$81:$IV$88,[16]BOP!#REF!,[16]BOP!#REF!</definedName>
    <definedName name="Z_EA86CE46_00A2_11D2_98BC_00C04FC96ABD_.wvu.Rows" hidden="1">[16]BOP!$A$36:$IV$36,[16]BOP!$A$44:$IV$44,[16]BOP!$A$59:$IV$59,[16]BOP!#REF!,[16]BOP!#REF!,[16]BOP!$A$79:$IV$79,[16]BOP!$A$81:$IV$88,[16]BOP!#REF!,[16]BOP!#REF!</definedName>
    <definedName name="Z_EA86CE47_00A2_11D2_98BC_00C04FC96ABD_.wvu.Rows" localSheetId="0" hidden="1">[16]BOP!$A$36:$IV$36,[16]BOP!$A$44:$IV$44,[16]BOP!$A$59:$IV$59,[16]BOP!#REF!,[16]BOP!#REF!,[16]BOP!$A$79:$IV$79</definedName>
    <definedName name="Z_EA86CE47_00A2_11D2_98BC_00C04FC96ABD_.wvu.Rows" localSheetId="1" hidden="1">[16]BOP!$A$36:$IV$36,[16]BOP!$A$44:$IV$44,[16]BOP!$A$59:$IV$59,[16]BOP!#REF!,[16]BOP!#REF!,[16]BOP!$A$79:$IV$79</definedName>
    <definedName name="Z_EA86CE47_00A2_11D2_98BC_00C04FC96ABD_.wvu.Rows" hidden="1">[16]BOP!$A$36:$IV$36,[16]BOP!$A$44:$IV$44,[16]BOP!$A$59:$IV$59,[16]BOP!#REF!,[16]BOP!#REF!,[16]BOP!$A$79:$IV$79</definedName>
    <definedName name="_xlnm.Print_Area" localSheetId="0">'TOFE détaillé 2021'!$A$3:$G$360</definedName>
    <definedName name="_xlnm.Print_Area" localSheetId="1">'TOFE Résumé'!$A$1:$BI$68</definedName>
    <definedName name="ZONE_IMPRES_MI">#REF!</definedName>
    <definedName name="Zone_impres_MI_2">#REF!</definedName>
    <definedName name="Zone_impres_MI_2_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W66" i="2" l="1"/>
  <c r="DV66" i="2"/>
  <c r="DK66" i="2"/>
  <c r="DI66" i="2"/>
  <c r="DG66" i="2"/>
  <c r="DB66" i="2"/>
  <c r="CZ66" i="2"/>
  <c r="CU66" i="2"/>
  <c r="CS66" i="2"/>
  <c r="CF66" i="2"/>
  <c r="CD66" i="2"/>
  <c r="CB66" i="2"/>
  <c r="BV66" i="2"/>
  <c r="BT66" i="2"/>
  <c r="BN66" i="2"/>
  <c r="BL66" i="2"/>
  <c r="BK66" i="2"/>
  <c r="BJ66" i="2"/>
  <c r="AY66" i="2"/>
  <c r="AW66" i="2"/>
  <c r="AU66" i="2"/>
  <c r="AP66" i="2"/>
  <c r="AN66" i="2"/>
  <c r="AH66" i="2"/>
  <c r="AF66" i="2"/>
  <c r="X66" i="2"/>
  <c r="V66" i="2"/>
  <c r="T66" i="2"/>
  <c r="O66" i="2"/>
  <c r="M66" i="2"/>
  <c r="K66" i="2"/>
  <c r="I66" i="2"/>
  <c r="F66" i="2"/>
  <c r="E66" i="2"/>
  <c r="C66" i="2"/>
  <c r="B66" i="2"/>
  <c r="BK65" i="2"/>
  <c r="BK64" i="2"/>
  <c r="BK63" i="2"/>
  <c r="BK62" i="2" s="1"/>
  <c r="BK61" i="2"/>
  <c r="BK60" i="2"/>
  <c r="BJ60" i="2"/>
  <c r="BK59" i="2"/>
  <c r="BK58" i="2" s="1"/>
  <c r="DB51" i="2"/>
  <c r="DK41" i="2"/>
  <c r="DI41" i="2"/>
  <c r="DG41" i="2"/>
  <c r="DB41" i="2"/>
  <c r="CZ41" i="2"/>
  <c r="CU41" i="2"/>
  <c r="CS41" i="2"/>
  <c r="CF41" i="2"/>
  <c r="CD41" i="2"/>
  <c r="CB41" i="2"/>
  <c r="BV41" i="2"/>
  <c r="BT41" i="2"/>
  <c r="BN41" i="2"/>
  <c r="BL41" i="2"/>
  <c r="AY41" i="2"/>
  <c r="AW41" i="2"/>
  <c r="AU41" i="2"/>
  <c r="AP41" i="2"/>
  <c r="AN41" i="2"/>
  <c r="AH41" i="2"/>
  <c r="AF41" i="2"/>
  <c r="X41" i="2"/>
  <c r="V41" i="2"/>
  <c r="T41" i="2"/>
  <c r="O41" i="2"/>
  <c r="M41" i="2"/>
  <c r="K41" i="2"/>
  <c r="I41" i="2"/>
  <c r="F41" i="2"/>
  <c r="C41" i="2"/>
  <c r="DP40" i="2"/>
  <c r="DK40" i="2"/>
  <c r="DI40" i="2"/>
  <c r="DI38" i="2" s="1"/>
  <c r="DI33" i="2" s="1"/>
  <c r="DG40" i="2"/>
  <c r="DB40" i="2"/>
  <c r="CZ40" i="2"/>
  <c r="CU40" i="2"/>
  <c r="CS40" i="2"/>
  <c r="CS38" i="2" s="1"/>
  <c r="CK40" i="2"/>
  <c r="CF40" i="2"/>
  <c r="CD40" i="2"/>
  <c r="CB40" i="2"/>
  <c r="BV40" i="2"/>
  <c r="BT40" i="2"/>
  <c r="BN40" i="2"/>
  <c r="BL40" i="2"/>
  <c r="BD40" i="2"/>
  <c r="BD38" i="2" s="1"/>
  <c r="AY40" i="2"/>
  <c r="AW40" i="2"/>
  <c r="AW38" i="2" s="1"/>
  <c r="AU40" i="2"/>
  <c r="AP40" i="2"/>
  <c r="AN40" i="2"/>
  <c r="AH40" i="2"/>
  <c r="AF40" i="2"/>
  <c r="X40" i="2"/>
  <c r="X38" i="2" s="1"/>
  <c r="V40" i="2"/>
  <c r="T40" i="2"/>
  <c r="O40" i="2"/>
  <c r="M40" i="2"/>
  <c r="M38" i="2" s="1"/>
  <c r="K40" i="2"/>
  <c r="I40" i="2"/>
  <c r="F40" i="2"/>
  <c r="C40" i="2"/>
  <c r="DP39" i="2"/>
  <c r="DK39" i="2"/>
  <c r="DK38" i="2" s="1"/>
  <c r="DI39" i="2"/>
  <c r="DG39" i="2"/>
  <c r="DG38" i="2" s="1"/>
  <c r="DB39" i="2"/>
  <c r="DB38" i="2" s="1"/>
  <c r="CZ39" i="2"/>
  <c r="CU39" i="2"/>
  <c r="CU38" i="2" s="1"/>
  <c r="CS39" i="2"/>
  <c r="CK39" i="2"/>
  <c r="CF39" i="2"/>
  <c r="CD39" i="2"/>
  <c r="CD38" i="2" s="1"/>
  <c r="CB39" i="2"/>
  <c r="BV39" i="2"/>
  <c r="BV38" i="2" s="1"/>
  <c r="BT39" i="2"/>
  <c r="BN39" i="2"/>
  <c r="BN38" i="2" s="1"/>
  <c r="BL39" i="2"/>
  <c r="BD39" i="2"/>
  <c r="AY39" i="2"/>
  <c r="AY38" i="2" s="1"/>
  <c r="AW39" i="2"/>
  <c r="AU39" i="2"/>
  <c r="AU38" i="2" s="1"/>
  <c r="AP39" i="2"/>
  <c r="AP38" i="2" s="1"/>
  <c r="AN39" i="2"/>
  <c r="AH39" i="2"/>
  <c r="AH38" i="2" s="1"/>
  <c r="AF39" i="2"/>
  <c r="X39" i="2"/>
  <c r="V39" i="2"/>
  <c r="V38" i="2" s="1"/>
  <c r="T39" i="2"/>
  <c r="O39" i="2"/>
  <c r="O38" i="2" s="1"/>
  <c r="M39" i="2"/>
  <c r="K39" i="2"/>
  <c r="K38" i="2" s="1"/>
  <c r="I39" i="2"/>
  <c r="H39" i="2"/>
  <c r="F39" i="2"/>
  <c r="F38" i="2" s="1"/>
  <c r="C39" i="2"/>
  <c r="C38" i="2" s="1"/>
  <c r="DP38" i="2"/>
  <c r="CZ38" i="2"/>
  <c r="CZ33" i="2" s="1"/>
  <c r="CK38" i="2"/>
  <c r="CF38" i="2"/>
  <c r="CB38" i="2"/>
  <c r="BT38" i="2"/>
  <c r="BL38" i="2"/>
  <c r="BL33" i="2" s="1"/>
  <c r="AN38" i="2"/>
  <c r="AF38" i="2"/>
  <c r="T38" i="2"/>
  <c r="I38" i="2"/>
  <c r="DP37" i="2"/>
  <c r="DK37" i="2"/>
  <c r="DI37" i="2"/>
  <c r="DG37" i="2"/>
  <c r="DB37" i="2"/>
  <c r="CZ37" i="2"/>
  <c r="CU37" i="2"/>
  <c r="CU34" i="2" s="1"/>
  <c r="CU33" i="2" s="1"/>
  <c r="CS37" i="2"/>
  <c r="CK37" i="2"/>
  <c r="CF37" i="2"/>
  <c r="CD37" i="2"/>
  <c r="CB37" i="2"/>
  <c r="BV37" i="2"/>
  <c r="BT37" i="2"/>
  <c r="BN37" i="2"/>
  <c r="BL37" i="2"/>
  <c r="BD37" i="2"/>
  <c r="AY37" i="2"/>
  <c r="AY34" i="2" s="1"/>
  <c r="AY33" i="2" s="1"/>
  <c r="AW37" i="2"/>
  <c r="AU37" i="2"/>
  <c r="AP37" i="2"/>
  <c r="AN37" i="2"/>
  <c r="AH37" i="2"/>
  <c r="AF37" i="2"/>
  <c r="X37" i="2"/>
  <c r="V37" i="2"/>
  <c r="T37" i="2"/>
  <c r="O37" i="2"/>
  <c r="M37" i="2"/>
  <c r="K37" i="2"/>
  <c r="I37" i="2"/>
  <c r="F37" i="2"/>
  <c r="C37" i="2"/>
  <c r="BI36" i="2"/>
  <c r="AD36" i="2"/>
  <c r="AC36" i="2"/>
  <c r="Y36" i="2"/>
  <c r="X36" i="2"/>
  <c r="AE36" i="2" s="1"/>
  <c r="T36" i="2"/>
  <c r="S36" i="2"/>
  <c r="R36" i="2"/>
  <c r="Q36" i="2"/>
  <c r="M36" i="2"/>
  <c r="DP35" i="2"/>
  <c r="DP34" i="2" s="1"/>
  <c r="DK35" i="2"/>
  <c r="DI35" i="2"/>
  <c r="DI34" i="2" s="1"/>
  <c r="DG35" i="2"/>
  <c r="DB35" i="2"/>
  <c r="CZ35" i="2"/>
  <c r="CZ34" i="2" s="1"/>
  <c r="CU35" i="2"/>
  <c r="CS35" i="2"/>
  <c r="CS34" i="2" s="1"/>
  <c r="CS33" i="2" s="1"/>
  <c r="CK35" i="2"/>
  <c r="CK34" i="2" s="1"/>
  <c r="CK33" i="2" s="1"/>
  <c r="CF35" i="2"/>
  <c r="CF34" i="2" s="1"/>
  <c r="CF33" i="2" s="1"/>
  <c r="CD35" i="2"/>
  <c r="CB35" i="2"/>
  <c r="CB34" i="2" s="1"/>
  <c r="BV35" i="2"/>
  <c r="BT35" i="2"/>
  <c r="BT34" i="2" s="1"/>
  <c r="BT33" i="2" s="1"/>
  <c r="BN35" i="2"/>
  <c r="BL35" i="2"/>
  <c r="BL34" i="2" s="1"/>
  <c r="BD35" i="2"/>
  <c r="BD34" i="2" s="1"/>
  <c r="BD33" i="2" s="1"/>
  <c r="AY35" i="2"/>
  <c r="AW35" i="2"/>
  <c r="AW34" i="2" s="1"/>
  <c r="AW33" i="2" s="1"/>
  <c r="AU35" i="2"/>
  <c r="AP35" i="2"/>
  <c r="AN35" i="2"/>
  <c r="AN34" i="2" s="1"/>
  <c r="AH35" i="2"/>
  <c r="AF35" i="2"/>
  <c r="AF34" i="2" s="1"/>
  <c r="X35" i="2"/>
  <c r="X34" i="2" s="1"/>
  <c r="X33" i="2" s="1"/>
  <c r="V35" i="2"/>
  <c r="T35" i="2"/>
  <c r="T34" i="2" s="1"/>
  <c r="T33" i="2" s="1"/>
  <c r="O35" i="2"/>
  <c r="M35" i="2"/>
  <c r="M34" i="2" s="1"/>
  <c r="K35" i="2"/>
  <c r="I35" i="2"/>
  <c r="I34" i="2" s="1"/>
  <c r="F35" i="2"/>
  <c r="C35" i="2"/>
  <c r="DK34" i="2"/>
  <c r="DK33" i="2" s="1"/>
  <c r="DG34" i="2"/>
  <c r="DG33" i="2" s="1"/>
  <c r="DB34" i="2"/>
  <c r="DB33" i="2" s="1"/>
  <c r="CD34" i="2"/>
  <c r="CD33" i="2" s="1"/>
  <c r="BV34" i="2"/>
  <c r="BV33" i="2" s="1"/>
  <c r="BN34" i="2"/>
  <c r="BN33" i="2" s="1"/>
  <c r="AU34" i="2"/>
  <c r="AU33" i="2" s="1"/>
  <c r="AP34" i="2"/>
  <c r="AP33" i="2" s="1"/>
  <c r="AH34" i="2"/>
  <c r="AH33" i="2" s="1"/>
  <c r="V34" i="2"/>
  <c r="V33" i="2" s="1"/>
  <c r="O34" i="2"/>
  <c r="O33" i="2" s="1"/>
  <c r="K34" i="2"/>
  <c r="K33" i="2" s="1"/>
  <c r="F34" i="2"/>
  <c r="F33" i="2" s="1"/>
  <c r="C34" i="2"/>
  <c r="C33" i="2" s="1"/>
  <c r="DP33" i="2"/>
  <c r="CB33" i="2"/>
  <c r="AN33" i="2"/>
  <c r="AF33" i="2"/>
  <c r="M33" i="2"/>
  <c r="I33" i="2"/>
  <c r="DW32" i="2"/>
  <c r="DV32" i="2"/>
  <c r="BJ32" i="2"/>
  <c r="AP32" i="2"/>
  <c r="DW31" i="2"/>
  <c r="DV31" i="2"/>
  <c r="DI28" i="2"/>
  <c r="CF28" i="2"/>
  <c r="DG27" i="2"/>
  <c r="DP18" i="2"/>
  <c r="BB18" i="2"/>
  <c r="BB17" i="2" s="1"/>
  <c r="DK16" i="2"/>
  <c r="CK16" i="2"/>
  <c r="CF16" i="2"/>
  <c r="AY16" i="2"/>
  <c r="X16" i="2"/>
  <c r="F16" i="2"/>
  <c r="C16" i="2"/>
  <c r="CK6" i="2"/>
  <c r="CG6" i="2"/>
  <c r="CF6" i="2"/>
  <c r="BD6" i="2"/>
  <c r="BE6" i="2" s="1"/>
  <c r="AZ6" i="2"/>
  <c r="AY6" i="2"/>
  <c r="Y6" i="2"/>
  <c r="X6" i="2"/>
  <c r="Z5" i="2"/>
  <c r="AF5" i="2" s="1"/>
  <c r="AG5" i="2" s="1"/>
  <c r="AJ5" i="2" s="1"/>
  <c r="AN5" i="2" s="1"/>
  <c r="AO5" i="2" s="1"/>
  <c r="AR5" i="2" s="1"/>
  <c r="AU5" i="2" s="1"/>
  <c r="AV5" i="2" s="1"/>
  <c r="BF5" i="2" s="1"/>
  <c r="BL5" i="2" s="1"/>
  <c r="BM5" i="2" s="1"/>
  <c r="BP5" i="2" s="1"/>
  <c r="BT5" i="2" s="1"/>
  <c r="BU5" i="2" s="1"/>
  <c r="BX5" i="2" s="1"/>
  <c r="CB5" i="2" s="1"/>
  <c r="CC5" i="2" s="1"/>
  <c r="CM5" i="2" s="1"/>
  <c r="CS5" i="2" s="1"/>
  <c r="CT5" i="2" s="1"/>
  <c r="CW5" i="2" s="1"/>
  <c r="CZ5" i="2" s="1"/>
  <c r="DA5" i="2" s="1"/>
  <c r="DD5" i="2" s="1"/>
  <c r="DG5" i="2" s="1"/>
  <c r="DH5" i="2" s="1"/>
  <c r="DR5" i="2" s="1"/>
  <c r="U5" i="2"/>
  <c r="N5" i="2"/>
  <c r="Q5" i="2" s="1"/>
  <c r="M5" i="2"/>
  <c r="T5" i="2" s="1"/>
  <c r="E5" i="2"/>
  <c r="DO357" i="1"/>
  <c r="DN357" i="1"/>
  <c r="DO356" i="1"/>
  <c r="DN356" i="1"/>
  <c r="B331" i="1"/>
  <c r="DO328" i="1"/>
  <c r="DN328" i="1"/>
  <c r="CO328" i="1"/>
  <c r="CY328" i="1" s="1"/>
  <c r="DF328" i="1" s="1"/>
  <c r="DT328" i="1" s="1"/>
  <c r="CJ328" i="1"/>
  <c r="CI328" i="1"/>
  <c r="BZ328" i="1"/>
  <c r="BQ328" i="1"/>
  <c r="BY328" i="1" s="1"/>
  <c r="CN328" i="1" s="1"/>
  <c r="CX328" i="1" s="1"/>
  <c r="DE328" i="1" s="1"/>
  <c r="BH328" i="1"/>
  <c r="BR328" i="1" s="1"/>
  <c r="BC328" i="1"/>
  <c r="BB328" i="1"/>
  <c r="BG328" i="1" s="1"/>
  <c r="AT328" i="1"/>
  <c r="AL328" i="1"/>
  <c r="AK328" i="1"/>
  <c r="AS328" i="1" s="1"/>
  <c r="DN327" i="1"/>
  <c r="DL327" i="1"/>
  <c r="CI327" i="1"/>
  <c r="CG327" i="1"/>
  <c r="BB327" i="1"/>
  <c r="BG327" i="1" s="1"/>
  <c r="BQ327" i="1" s="1"/>
  <c r="BY327" i="1" s="1"/>
  <c r="CN327" i="1" s="1"/>
  <c r="CX327" i="1" s="1"/>
  <c r="DE327" i="1" s="1"/>
  <c r="AZ327" i="1"/>
  <c r="AA327" i="1"/>
  <c r="AK327" i="1" s="1"/>
  <c r="AS327" i="1" s="1"/>
  <c r="Y327" i="1"/>
  <c r="BE327" i="1" s="1"/>
  <c r="CL327" i="1" s="1"/>
  <c r="R327" i="1"/>
  <c r="DW326" i="1"/>
  <c r="DN326" i="1"/>
  <c r="DM326" i="1"/>
  <c r="DL326" i="1"/>
  <c r="DJ326" i="1"/>
  <c r="DO326" i="1" s="1"/>
  <c r="DC326" i="1"/>
  <c r="CV326" i="1"/>
  <c r="CL326" i="1"/>
  <c r="CI326" i="1"/>
  <c r="CG326" i="1"/>
  <c r="CE326" i="1"/>
  <c r="BY326" i="1"/>
  <c r="CN326" i="1" s="1"/>
  <c r="CX326" i="1" s="1"/>
  <c r="DE326" i="1" s="1"/>
  <c r="BW326" i="1"/>
  <c r="BO326" i="1"/>
  <c r="CJ326" i="1" s="1"/>
  <c r="BB326" i="1"/>
  <c r="BG326" i="1" s="1"/>
  <c r="BQ326" i="1" s="1"/>
  <c r="BA326" i="1"/>
  <c r="AZ326" i="1"/>
  <c r="AX326" i="1"/>
  <c r="BC326" i="1" s="1"/>
  <c r="AQ326" i="1"/>
  <c r="AK326" i="1"/>
  <c r="AS326" i="1" s="1"/>
  <c r="AI326" i="1"/>
  <c r="AA326" i="1"/>
  <c r="Y326" i="1"/>
  <c r="BE326" i="1" s="1"/>
  <c r="W326" i="1"/>
  <c r="R326" i="1"/>
  <c r="Q326" i="1"/>
  <c r="Z326" i="1" s="1"/>
  <c r="AJ326" i="1" s="1"/>
  <c r="AR326" i="1" s="1"/>
  <c r="P326" i="1"/>
  <c r="L326" i="1"/>
  <c r="S326" i="1" s="1"/>
  <c r="AB326" i="1" s="1"/>
  <c r="AL326" i="1" s="1"/>
  <c r="AT326" i="1" s="1"/>
  <c r="G326" i="1"/>
  <c r="D326" i="1"/>
  <c r="DW325" i="1"/>
  <c r="DN325" i="1"/>
  <c r="DM325" i="1"/>
  <c r="DL325" i="1"/>
  <c r="DJ325" i="1"/>
  <c r="DO325" i="1" s="1"/>
  <c r="DC325" i="1"/>
  <c r="CV325" i="1"/>
  <c r="CI325" i="1"/>
  <c r="CG325" i="1"/>
  <c r="CE325" i="1"/>
  <c r="BW325" i="1"/>
  <c r="BO325" i="1"/>
  <c r="BB325" i="1"/>
  <c r="BG325" i="1" s="1"/>
  <c r="BQ325" i="1" s="1"/>
  <c r="BY325" i="1" s="1"/>
  <c r="CN325" i="1" s="1"/>
  <c r="CX325" i="1" s="1"/>
  <c r="DE325" i="1" s="1"/>
  <c r="BA325" i="1"/>
  <c r="BF325" i="1" s="1"/>
  <c r="BP325" i="1" s="1"/>
  <c r="BX325" i="1" s="1"/>
  <c r="AZ325" i="1"/>
  <c r="AX325" i="1"/>
  <c r="AQ325" i="1"/>
  <c r="AJ325" i="1"/>
  <c r="AR325" i="1" s="1"/>
  <c r="AI325" i="1"/>
  <c r="Y325" i="1"/>
  <c r="BE325" i="1" s="1"/>
  <c r="CL325" i="1" s="1"/>
  <c r="W325" i="1"/>
  <c r="R325" i="1"/>
  <c r="AA325" i="1" s="1"/>
  <c r="AK325" i="1" s="1"/>
  <c r="AS325" i="1" s="1"/>
  <c r="Q325" i="1"/>
  <c r="Z325" i="1" s="1"/>
  <c r="P325" i="1"/>
  <c r="L325" i="1"/>
  <c r="S325" i="1" s="1"/>
  <c r="AB325" i="1" s="1"/>
  <c r="AL325" i="1" s="1"/>
  <c r="AT325" i="1" s="1"/>
  <c r="G325" i="1"/>
  <c r="G324" i="1" s="1"/>
  <c r="D325" i="1"/>
  <c r="DN324" i="1"/>
  <c r="DL324" i="1"/>
  <c r="DH324" i="1"/>
  <c r="DC324" i="1"/>
  <c r="DA324" i="1"/>
  <c r="CT324" i="1"/>
  <c r="CV324" i="1" s="1"/>
  <c r="CI324" i="1"/>
  <c r="CG324" i="1"/>
  <c r="CE324" i="1"/>
  <c r="CC324" i="1"/>
  <c r="BW324" i="1"/>
  <c r="BU324" i="1"/>
  <c r="BM324" i="1"/>
  <c r="BC324" i="1"/>
  <c r="BB324" i="1"/>
  <c r="BG324" i="1" s="1"/>
  <c r="BQ324" i="1" s="1"/>
  <c r="BY324" i="1" s="1"/>
  <c r="CN324" i="1" s="1"/>
  <c r="CX324" i="1" s="1"/>
  <c r="DE324" i="1" s="1"/>
  <c r="AZ324" i="1"/>
  <c r="AX324" i="1"/>
  <c r="AV324" i="1"/>
  <c r="BA324" i="1" s="1"/>
  <c r="AS324" i="1"/>
  <c r="AQ324" i="1"/>
  <c r="AO324" i="1"/>
  <c r="AG324" i="1"/>
  <c r="AI324" i="1" s="1"/>
  <c r="Y324" i="1"/>
  <c r="BE324" i="1" s="1"/>
  <c r="CL324" i="1" s="1"/>
  <c r="W324" i="1"/>
  <c r="U324" i="1"/>
  <c r="R324" i="1"/>
  <c r="AA324" i="1" s="1"/>
  <c r="AK324" i="1" s="1"/>
  <c r="P324" i="1"/>
  <c r="N324" i="1"/>
  <c r="J324" i="1"/>
  <c r="H324" i="1"/>
  <c r="DW324" i="1" s="1"/>
  <c r="E324" i="1"/>
  <c r="D324" i="1"/>
  <c r="B324" i="1"/>
  <c r="DN323" i="1"/>
  <c r="DM323" i="1"/>
  <c r="DL323" i="1"/>
  <c r="DJ323" i="1"/>
  <c r="DO323" i="1" s="1"/>
  <c r="DC323" i="1"/>
  <c r="CV323" i="1"/>
  <c r="CN323" i="1"/>
  <c r="CX323" i="1" s="1"/>
  <c r="DE323" i="1" s="1"/>
  <c r="CI323" i="1"/>
  <c r="CG323" i="1"/>
  <c r="CE323" i="1"/>
  <c r="BW323" i="1"/>
  <c r="BQ323" i="1"/>
  <c r="BY323" i="1" s="1"/>
  <c r="BO323" i="1"/>
  <c r="CJ323" i="1" s="1"/>
  <c r="BG323" i="1"/>
  <c r="BB323" i="1"/>
  <c r="BA323" i="1"/>
  <c r="AZ323" i="1"/>
  <c r="AX323" i="1"/>
  <c r="BC323" i="1" s="1"/>
  <c r="AQ323" i="1"/>
  <c r="AI323" i="1"/>
  <c r="AA323" i="1"/>
  <c r="AK323" i="1" s="1"/>
  <c r="AS323" i="1" s="1"/>
  <c r="Y323" i="1"/>
  <c r="BE323" i="1" s="1"/>
  <c r="CL323" i="1" s="1"/>
  <c r="W323" i="1"/>
  <c r="R323" i="1"/>
  <c r="Q323" i="1"/>
  <c r="Z323" i="1" s="1"/>
  <c r="AJ323" i="1" s="1"/>
  <c r="AR323" i="1" s="1"/>
  <c r="P323" i="1"/>
  <c r="L323" i="1"/>
  <c r="S323" i="1" s="1"/>
  <c r="AB323" i="1" s="1"/>
  <c r="AL323" i="1" s="1"/>
  <c r="AT323" i="1" s="1"/>
  <c r="H323" i="1"/>
  <c r="DW323" i="1" s="1"/>
  <c r="G323" i="1"/>
  <c r="D323" i="1"/>
  <c r="DW322" i="1"/>
  <c r="DN322" i="1"/>
  <c r="DM322" i="1"/>
  <c r="DL322" i="1"/>
  <c r="DJ322" i="1"/>
  <c r="DO322" i="1" s="1"/>
  <c r="DC322" i="1"/>
  <c r="CV322" i="1"/>
  <c r="CM322" i="1"/>
  <c r="CL322" i="1"/>
  <c r="CI322" i="1"/>
  <c r="CG322" i="1"/>
  <c r="CE322" i="1"/>
  <c r="BW322" i="1"/>
  <c r="BP322" i="1"/>
  <c r="BX322" i="1" s="1"/>
  <c r="CA322" i="1" s="1"/>
  <c r="BO322" i="1"/>
  <c r="BF322" i="1"/>
  <c r="BB322" i="1"/>
  <c r="BG322" i="1" s="1"/>
  <c r="BQ322" i="1" s="1"/>
  <c r="BY322" i="1" s="1"/>
  <c r="CN322" i="1" s="1"/>
  <c r="CX322" i="1" s="1"/>
  <c r="DE322" i="1" s="1"/>
  <c r="BA322" i="1"/>
  <c r="AZ322" i="1"/>
  <c r="BE322" i="1" s="1"/>
  <c r="AX322" i="1"/>
  <c r="BC322" i="1" s="1"/>
  <c r="AQ322" i="1"/>
  <c r="AI322" i="1"/>
  <c r="AA322" i="1"/>
  <c r="AK322" i="1" s="1"/>
  <c r="AS322" i="1" s="1"/>
  <c r="Z322" i="1"/>
  <c r="AJ322" i="1" s="1"/>
  <c r="AR322" i="1" s="1"/>
  <c r="Y322" i="1"/>
  <c r="W322" i="1"/>
  <c r="R322" i="1"/>
  <c r="Q322" i="1"/>
  <c r="P322" i="1"/>
  <c r="L322" i="1"/>
  <c r="S322" i="1" s="1"/>
  <c r="AB322" i="1" s="1"/>
  <c r="AL322" i="1" s="1"/>
  <c r="AT322" i="1" s="1"/>
  <c r="G322" i="1"/>
  <c r="D322" i="1"/>
  <c r="DW321" i="1"/>
  <c r="DN321" i="1"/>
  <c r="DM321" i="1"/>
  <c r="DL321" i="1"/>
  <c r="DJ321" i="1"/>
  <c r="DO321" i="1" s="1"/>
  <c r="DC321" i="1"/>
  <c r="CV321" i="1"/>
  <c r="CJ321" i="1"/>
  <c r="CI321" i="1"/>
  <c r="CG321" i="1"/>
  <c r="CE321" i="1"/>
  <c r="BW321" i="1"/>
  <c r="BO321" i="1"/>
  <c r="BB321" i="1"/>
  <c r="BG321" i="1" s="1"/>
  <c r="BQ321" i="1" s="1"/>
  <c r="BY321" i="1" s="1"/>
  <c r="CN321" i="1" s="1"/>
  <c r="CX321" i="1" s="1"/>
  <c r="DE321" i="1" s="1"/>
  <c r="BA321" i="1"/>
  <c r="AZ321" i="1"/>
  <c r="AX321" i="1"/>
  <c r="BC321" i="1" s="1"/>
  <c r="BH321" i="1" s="1"/>
  <c r="BR321" i="1" s="1"/>
  <c r="BZ321" i="1" s="1"/>
  <c r="CO321" i="1" s="1"/>
  <c r="CY321" i="1" s="1"/>
  <c r="DF321" i="1" s="1"/>
  <c r="DT321" i="1" s="1"/>
  <c r="AQ321" i="1"/>
  <c r="AI321" i="1"/>
  <c r="Y321" i="1"/>
  <c r="BE321" i="1" s="1"/>
  <c r="CL321" i="1" s="1"/>
  <c r="W321" i="1"/>
  <c r="R321" i="1"/>
  <c r="AA321" i="1" s="1"/>
  <c r="AK321" i="1" s="1"/>
  <c r="AS321" i="1" s="1"/>
  <c r="Q321" i="1"/>
  <c r="Z321" i="1" s="1"/>
  <c r="AJ321" i="1" s="1"/>
  <c r="AR321" i="1" s="1"/>
  <c r="P321" i="1"/>
  <c r="L321" i="1"/>
  <c r="S321" i="1" s="1"/>
  <c r="AB321" i="1" s="1"/>
  <c r="G321" i="1"/>
  <c r="D321" i="1"/>
  <c r="D319" i="1" s="1"/>
  <c r="D318" i="1" s="1"/>
  <c r="D315" i="1" s="1"/>
  <c r="DW320" i="1"/>
  <c r="DN320" i="1"/>
  <c r="DM320" i="1"/>
  <c r="DL320" i="1"/>
  <c r="DJ320" i="1"/>
  <c r="DO320" i="1" s="1"/>
  <c r="DC320" i="1"/>
  <c r="CV320" i="1"/>
  <c r="CI320" i="1"/>
  <c r="CG320" i="1"/>
  <c r="CE320" i="1"/>
  <c r="BW320" i="1"/>
  <c r="BO320" i="1"/>
  <c r="BG320" i="1"/>
  <c r="BQ320" i="1" s="1"/>
  <c r="BY320" i="1" s="1"/>
  <c r="CN320" i="1" s="1"/>
  <c r="CX320" i="1" s="1"/>
  <c r="DE320" i="1" s="1"/>
  <c r="BF320" i="1"/>
  <c r="BP320" i="1" s="1"/>
  <c r="BX320" i="1" s="1"/>
  <c r="CA320" i="1" s="1"/>
  <c r="BB320" i="1"/>
  <c r="BA320" i="1"/>
  <c r="AZ320" i="1"/>
  <c r="BE320" i="1" s="1"/>
  <c r="CL320" i="1" s="1"/>
  <c r="AX320" i="1"/>
  <c r="BC320" i="1" s="1"/>
  <c r="AQ320" i="1"/>
  <c r="AL320" i="1"/>
  <c r="AT320" i="1" s="1"/>
  <c r="AI320" i="1"/>
  <c r="AA320" i="1"/>
  <c r="AK320" i="1" s="1"/>
  <c r="AS320" i="1" s="1"/>
  <c r="Z320" i="1"/>
  <c r="AJ320" i="1" s="1"/>
  <c r="AR320" i="1" s="1"/>
  <c r="Y320" i="1"/>
  <c r="W320" i="1"/>
  <c r="R320" i="1"/>
  <c r="Q320" i="1"/>
  <c r="P320" i="1"/>
  <c r="L320" i="1"/>
  <c r="S320" i="1" s="1"/>
  <c r="AB320" i="1" s="1"/>
  <c r="G320" i="1"/>
  <c r="D320" i="1"/>
  <c r="DN319" i="1"/>
  <c r="DL319" i="1"/>
  <c r="DJ319" i="1"/>
  <c r="DH319" i="1"/>
  <c r="DA319" i="1"/>
  <c r="CT319" i="1"/>
  <c r="CI319" i="1"/>
  <c r="CG319" i="1"/>
  <c r="CE319" i="1"/>
  <c r="CC319" i="1"/>
  <c r="BW319" i="1"/>
  <c r="BU319" i="1"/>
  <c r="BO319" i="1"/>
  <c r="BM319" i="1"/>
  <c r="BM318" i="1" s="1"/>
  <c r="BB319" i="1"/>
  <c r="BG319" i="1" s="1"/>
  <c r="BQ319" i="1" s="1"/>
  <c r="BY319" i="1" s="1"/>
  <c r="CN319" i="1" s="1"/>
  <c r="CX319" i="1" s="1"/>
  <c r="DE319" i="1" s="1"/>
  <c r="BA319" i="1"/>
  <c r="AZ319" i="1"/>
  <c r="AV319" i="1"/>
  <c r="AX319" i="1" s="1"/>
  <c r="AQ319" i="1"/>
  <c r="AO319" i="1"/>
  <c r="AO318" i="1" s="1"/>
  <c r="AO316" i="1" s="1"/>
  <c r="AI319" i="1"/>
  <c r="AG319" i="1"/>
  <c r="AG318" i="1" s="1"/>
  <c r="AA319" i="1"/>
  <c r="AK319" i="1" s="1"/>
  <c r="AS319" i="1" s="1"/>
  <c r="Y319" i="1"/>
  <c r="BE319" i="1" s="1"/>
  <c r="U319" i="1"/>
  <c r="R319" i="1"/>
  <c r="P319" i="1"/>
  <c r="S319" i="1" s="1"/>
  <c r="N319" i="1"/>
  <c r="N318" i="1" s="1"/>
  <c r="L319" i="1"/>
  <c r="J319" i="1"/>
  <c r="H319" i="1"/>
  <c r="DW319" i="1" s="1"/>
  <c r="G319" i="1"/>
  <c r="G318" i="1" s="1"/>
  <c r="G315" i="1" s="1"/>
  <c r="E319" i="1"/>
  <c r="E318" i="1" s="1"/>
  <c r="E316" i="1" s="1"/>
  <c r="E327" i="1" s="1"/>
  <c r="B319" i="1"/>
  <c r="DN318" i="1"/>
  <c r="DL318" i="1"/>
  <c r="DH318" i="1"/>
  <c r="CI318" i="1"/>
  <c r="CG318" i="1"/>
  <c r="CC318" i="1"/>
  <c r="BB318" i="1"/>
  <c r="BG318" i="1" s="1"/>
  <c r="BQ318" i="1" s="1"/>
  <c r="BY318" i="1" s="1"/>
  <c r="CN318" i="1" s="1"/>
  <c r="CX318" i="1" s="1"/>
  <c r="DE318" i="1" s="1"/>
  <c r="AZ318" i="1"/>
  <c r="AX318" i="1"/>
  <c r="AV318" i="1"/>
  <c r="AQ318" i="1"/>
  <c r="AA318" i="1"/>
  <c r="AK318" i="1" s="1"/>
  <c r="AS318" i="1" s="1"/>
  <c r="Y318" i="1"/>
  <c r="BE318" i="1" s="1"/>
  <c r="CL318" i="1" s="1"/>
  <c r="R318" i="1"/>
  <c r="J318" i="1"/>
  <c r="H318" i="1"/>
  <c r="B318" i="1"/>
  <c r="B316" i="1" s="1"/>
  <c r="B327" i="1" s="1"/>
  <c r="DW317" i="1"/>
  <c r="DN317" i="1"/>
  <c r="DM317" i="1"/>
  <c r="DL317" i="1"/>
  <c r="DJ317" i="1"/>
  <c r="DO317" i="1" s="1"/>
  <c r="DC317" i="1"/>
  <c r="CV317" i="1"/>
  <c r="CL317" i="1"/>
  <c r="CI317" i="1"/>
  <c r="CG317" i="1"/>
  <c r="CE317" i="1"/>
  <c r="BW317" i="1"/>
  <c r="BO317" i="1"/>
  <c r="CJ317" i="1" s="1"/>
  <c r="BB317" i="1"/>
  <c r="BG317" i="1" s="1"/>
  <c r="BQ317" i="1" s="1"/>
  <c r="BY317" i="1" s="1"/>
  <c r="CN317" i="1" s="1"/>
  <c r="CX317" i="1" s="1"/>
  <c r="DE317" i="1" s="1"/>
  <c r="BA317" i="1"/>
  <c r="BF317" i="1" s="1"/>
  <c r="BP317" i="1" s="1"/>
  <c r="BX317" i="1" s="1"/>
  <c r="AZ317" i="1"/>
  <c r="BE317" i="1" s="1"/>
  <c r="AX317" i="1"/>
  <c r="BC317" i="1" s="1"/>
  <c r="AT317" i="1"/>
  <c r="AQ317" i="1"/>
  <c r="AK317" i="1"/>
  <c r="AS317" i="1" s="1"/>
  <c r="AI317" i="1"/>
  <c r="AA317" i="1"/>
  <c r="Z317" i="1"/>
  <c r="AJ317" i="1" s="1"/>
  <c r="AR317" i="1" s="1"/>
  <c r="Y317" i="1"/>
  <c r="W317" i="1"/>
  <c r="R317" i="1"/>
  <c r="Q317" i="1"/>
  <c r="P317" i="1"/>
  <c r="L317" i="1"/>
  <c r="S317" i="1" s="1"/>
  <c r="AB317" i="1" s="1"/>
  <c r="AL317" i="1" s="1"/>
  <c r="DW316" i="1"/>
  <c r="DN316" i="1"/>
  <c r="DL316" i="1"/>
  <c r="CI316" i="1"/>
  <c r="CG316" i="1"/>
  <c r="CC316" i="1"/>
  <c r="CE316" i="1" s="1"/>
  <c r="BE316" i="1"/>
  <c r="CL316" i="1" s="1"/>
  <c r="BB316" i="1"/>
  <c r="AZ316" i="1"/>
  <c r="AK316" i="1"/>
  <c r="AS316" i="1" s="1"/>
  <c r="Y316" i="1"/>
  <c r="R316" i="1"/>
  <c r="AA316" i="1" s="1"/>
  <c r="J316" i="1"/>
  <c r="DN315" i="1"/>
  <c r="DL315" i="1"/>
  <c r="DJ315" i="1"/>
  <c r="DO315" i="1" s="1"/>
  <c r="DC315" i="1"/>
  <c r="CV315" i="1"/>
  <c r="CL315" i="1"/>
  <c r="CI315" i="1"/>
  <c r="CG315" i="1"/>
  <c r="CE315" i="1"/>
  <c r="CA315" i="1"/>
  <c r="BW315" i="1"/>
  <c r="BO315" i="1"/>
  <c r="BE315" i="1"/>
  <c r="BB315" i="1"/>
  <c r="AX315" i="1"/>
  <c r="AS315" i="1"/>
  <c r="AQ315" i="1"/>
  <c r="BC315" i="1" s="1"/>
  <c r="AI315" i="1"/>
  <c r="AB315" i="1"/>
  <c r="AL315" i="1" s="1"/>
  <c r="AT315" i="1" s="1"/>
  <c r="W315" i="1"/>
  <c r="S315" i="1"/>
  <c r="R315" i="1"/>
  <c r="AA315" i="1" s="1"/>
  <c r="AK315" i="1" s="1"/>
  <c r="P315" i="1"/>
  <c r="L315" i="1"/>
  <c r="DN311" i="1"/>
  <c r="DL311" i="1"/>
  <c r="DJ311" i="1"/>
  <c r="DO311" i="1" s="1"/>
  <c r="DC311" i="1"/>
  <c r="CV311" i="1"/>
  <c r="CT311" i="1"/>
  <c r="DM311" i="1" s="1"/>
  <c r="CI311" i="1"/>
  <c r="CH311" i="1"/>
  <c r="CG311" i="1"/>
  <c r="CE311" i="1"/>
  <c r="BW311" i="1"/>
  <c r="BO311" i="1"/>
  <c r="CJ311" i="1" s="1"/>
  <c r="BD311" i="1"/>
  <c r="CK311" i="1" s="1"/>
  <c r="DP311" i="1" s="1"/>
  <c r="BB311" i="1"/>
  <c r="BG311" i="1" s="1"/>
  <c r="BQ311" i="1" s="1"/>
  <c r="BY311" i="1" s="1"/>
  <c r="CN311" i="1" s="1"/>
  <c r="CX311" i="1" s="1"/>
  <c r="DE311" i="1" s="1"/>
  <c r="DS311" i="1" s="1"/>
  <c r="BA311" i="1"/>
  <c r="AZ311" i="1"/>
  <c r="AX311" i="1"/>
  <c r="BC311" i="1" s="1"/>
  <c r="BH311" i="1" s="1"/>
  <c r="AS311" i="1"/>
  <c r="AQ311" i="1"/>
  <c r="AM311" i="1"/>
  <c r="AL311" i="1"/>
  <c r="AT311" i="1" s="1"/>
  <c r="AI311" i="1"/>
  <c r="Y311" i="1"/>
  <c r="BE311" i="1" s="1"/>
  <c r="CL311" i="1" s="1"/>
  <c r="W311" i="1"/>
  <c r="R311" i="1"/>
  <c r="AA311" i="1" s="1"/>
  <c r="AK311" i="1" s="1"/>
  <c r="Q311" i="1"/>
  <c r="Z311" i="1" s="1"/>
  <c r="AJ311" i="1" s="1"/>
  <c r="AR311" i="1" s="1"/>
  <c r="P311" i="1"/>
  <c r="L311" i="1"/>
  <c r="S311" i="1" s="1"/>
  <c r="AB311" i="1" s="1"/>
  <c r="G311" i="1"/>
  <c r="D311" i="1"/>
  <c r="DP310" i="1"/>
  <c r="DN310" i="1"/>
  <c r="DL310" i="1"/>
  <c r="DJ310" i="1"/>
  <c r="DC310" i="1"/>
  <c r="CV310" i="1"/>
  <c r="CT310" i="1"/>
  <c r="DM310" i="1" s="1"/>
  <c r="CI310" i="1"/>
  <c r="CH310" i="1"/>
  <c r="CG310" i="1"/>
  <c r="CE310" i="1"/>
  <c r="BW310" i="1"/>
  <c r="BO310" i="1"/>
  <c r="BE310" i="1"/>
  <c r="CL310" i="1" s="1"/>
  <c r="BD310" i="1"/>
  <c r="CK310" i="1" s="1"/>
  <c r="BB310" i="1"/>
  <c r="BA310" i="1"/>
  <c r="BF310" i="1" s="1"/>
  <c r="BP310" i="1" s="1"/>
  <c r="BX310" i="1" s="1"/>
  <c r="AZ310" i="1"/>
  <c r="AX310" i="1"/>
  <c r="AQ310" i="1"/>
  <c r="AI310" i="1"/>
  <c r="AE310" i="1"/>
  <c r="Y310" i="1"/>
  <c r="W310" i="1"/>
  <c r="R310" i="1"/>
  <c r="AA310" i="1" s="1"/>
  <c r="AK310" i="1" s="1"/>
  <c r="AS310" i="1" s="1"/>
  <c r="Q310" i="1"/>
  <c r="Z310" i="1" s="1"/>
  <c r="AJ310" i="1" s="1"/>
  <c r="P310" i="1"/>
  <c r="L310" i="1"/>
  <c r="S310" i="1" s="1"/>
  <c r="AB310" i="1" s="1"/>
  <c r="G310" i="1"/>
  <c r="D310" i="1"/>
  <c r="DN309" i="1"/>
  <c r="DL309" i="1"/>
  <c r="DJ309" i="1"/>
  <c r="DC309" i="1"/>
  <c r="CV309" i="1"/>
  <c r="DO309" i="1" s="1"/>
  <c r="CT309" i="1"/>
  <c r="CK309" i="1"/>
  <c r="DP309" i="1" s="1"/>
  <c r="CI309" i="1"/>
  <c r="CH309" i="1"/>
  <c r="CG309" i="1"/>
  <c r="CE309" i="1"/>
  <c r="BW309" i="1"/>
  <c r="BO309" i="1"/>
  <c r="CJ309" i="1" s="1"/>
  <c r="BD309" i="1"/>
  <c r="BB309" i="1"/>
  <c r="BA309" i="1"/>
  <c r="BF309" i="1" s="1"/>
  <c r="BP309" i="1" s="1"/>
  <c r="BX309" i="1" s="1"/>
  <c r="AZ309" i="1"/>
  <c r="BE309" i="1" s="1"/>
  <c r="AX309" i="1"/>
  <c r="BC309" i="1" s="1"/>
  <c r="AR309" i="1"/>
  <c r="AQ309" i="1"/>
  <c r="AK309" i="1"/>
  <c r="AS309" i="1" s="1"/>
  <c r="AI309" i="1"/>
  <c r="AA309" i="1"/>
  <c r="BG309" i="1" s="1"/>
  <c r="BQ309" i="1" s="1"/>
  <c r="BY309" i="1" s="1"/>
  <c r="CN309" i="1" s="1"/>
  <c r="CX309" i="1" s="1"/>
  <c r="DE309" i="1" s="1"/>
  <c r="DS309" i="1" s="1"/>
  <c r="Y309" i="1"/>
  <c r="W309" i="1"/>
  <c r="R309" i="1"/>
  <c r="Q309" i="1"/>
  <c r="Z309" i="1" s="1"/>
  <c r="AJ309" i="1" s="1"/>
  <c r="AM309" i="1" s="1"/>
  <c r="P309" i="1"/>
  <c r="L309" i="1"/>
  <c r="G309" i="1"/>
  <c r="D309" i="1"/>
  <c r="DN308" i="1"/>
  <c r="DL308" i="1"/>
  <c r="DJ308" i="1"/>
  <c r="DC308" i="1"/>
  <c r="CT308" i="1"/>
  <c r="CK308" i="1"/>
  <c r="DP308" i="1" s="1"/>
  <c r="CI308" i="1"/>
  <c r="CH308" i="1"/>
  <c r="CG308" i="1"/>
  <c r="CL308" i="1" s="1"/>
  <c r="DQ308" i="1" s="1"/>
  <c r="CE308" i="1"/>
  <c r="CJ308" i="1" s="1"/>
  <c r="BW308" i="1"/>
  <c r="BO308" i="1"/>
  <c r="BG308" i="1"/>
  <c r="BQ308" i="1" s="1"/>
  <c r="BY308" i="1" s="1"/>
  <c r="CN308" i="1" s="1"/>
  <c r="CX308" i="1" s="1"/>
  <c r="DE308" i="1" s="1"/>
  <c r="DS308" i="1" s="1"/>
  <c r="BD308" i="1"/>
  <c r="BB308" i="1"/>
  <c r="BA308" i="1"/>
  <c r="AZ308" i="1"/>
  <c r="BE308" i="1" s="1"/>
  <c r="AX308" i="1"/>
  <c r="AR308" i="1"/>
  <c r="AQ308" i="1"/>
  <c r="AJ308" i="1"/>
  <c r="AM308" i="1" s="1"/>
  <c r="AI308" i="1"/>
  <c r="AA308" i="1"/>
  <c r="AK308" i="1" s="1"/>
  <c r="AS308" i="1" s="1"/>
  <c r="Z308" i="1"/>
  <c r="BF308" i="1" s="1"/>
  <c r="BP308" i="1" s="1"/>
  <c r="BX308" i="1" s="1"/>
  <c r="Y308" i="1"/>
  <c r="W308" i="1"/>
  <c r="R308" i="1"/>
  <c r="Q308" i="1"/>
  <c r="P308" i="1"/>
  <c r="L308" i="1"/>
  <c r="S308" i="1" s="1"/>
  <c r="AB308" i="1" s="1"/>
  <c r="G308" i="1"/>
  <c r="D308" i="1"/>
  <c r="DN307" i="1"/>
  <c r="DL307" i="1"/>
  <c r="DQ307" i="1" s="1"/>
  <c r="DJ307" i="1"/>
  <c r="DH307" i="1"/>
  <c r="DA307" i="1"/>
  <c r="CV307" i="1"/>
  <c r="CT307" i="1"/>
  <c r="CI307" i="1"/>
  <c r="CG307" i="1"/>
  <c r="CL307" i="1" s="1"/>
  <c r="CE307" i="1"/>
  <c r="CC307" i="1"/>
  <c r="BU307" i="1"/>
  <c r="BO307" i="1"/>
  <c r="BM307" i="1"/>
  <c r="BD307" i="1"/>
  <c r="CK307" i="1" s="1"/>
  <c r="DP307" i="1" s="1"/>
  <c r="BB307" i="1"/>
  <c r="AZ307" i="1"/>
  <c r="BE307" i="1" s="1"/>
  <c r="AX307" i="1"/>
  <c r="AV307" i="1"/>
  <c r="AQ307" i="1"/>
  <c r="AO307" i="1"/>
  <c r="AG307" i="1"/>
  <c r="AI307" i="1" s="1"/>
  <c r="BC307" i="1" s="1"/>
  <c r="BH307" i="1" s="1"/>
  <c r="BR307" i="1" s="1"/>
  <c r="AA307" i="1"/>
  <c r="Y307" i="1"/>
  <c r="U307" i="1"/>
  <c r="W307" i="1" s="1"/>
  <c r="R307" i="1"/>
  <c r="N307" i="1"/>
  <c r="P307" i="1" s="1"/>
  <c r="S307" i="1" s="1"/>
  <c r="AB307" i="1" s="1"/>
  <c r="L307" i="1"/>
  <c r="J307" i="1"/>
  <c r="H307" i="1"/>
  <c r="G307" i="1"/>
  <c r="D307" i="1"/>
  <c r="DN306" i="1"/>
  <c r="DL306" i="1"/>
  <c r="DJ306" i="1"/>
  <c r="DH306" i="1"/>
  <c r="DH66" i="2" s="1"/>
  <c r="DC306" i="1"/>
  <c r="DA306" i="1"/>
  <c r="CT306" i="1"/>
  <c r="CK306" i="1"/>
  <c r="CI306" i="1"/>
  <c r="CG306" i="1"/>
  <c r="CE306" i="1"/>
  <c r="CE66" i="2" s="1"/>
  <c r="CC306" i="1"/>
  <c r="CC66" i="2" s="1"/>
  <c r="BU306" i="1"/>
  <c r="BO306" i="1"/>
  <c r="BM306" i="1"/>
  <c r="BM66" i="2" s="1"/>
  <c r="BD306" i="1"/>
  <c r="BB306" i="1"/>
  <c r="BB66" i="2" s="1"/>
  <c r="AZ306" i="1"/>
  <c r="AV306" i="1"/>
  <c r="AQ306" i="1"/>
  <c r="AO306" i="1"/>
  <c r="AO66" i="2" s="1"/>
  <c r="AG306" i="1"/>
  <c r="Y306" i="1"/>
  <c r="W306" i="1"/>
  <c r="U306" i="1"/>
  <c r="R306" i="1"/>
  <c r="N306" i="1"/>
  <c r="L306" i="1"/>
  <c r="J306" i="1"/>
  <c r="J66" i="2" s="1"/>
  <c r="G306" i="1"/>
  <c r="D306" i="1"/>
  <c r="DN305" i="1"/>
  <c r="DL305" i="1"/>
  <c r="DA305" i="1"/>
  <c r="DC305" i="1" s="1"/>
  <c r="CI305" i="1"/>
  <c r="CG305" i="1"/>
  <c r="CL305" i="1" s="1"/>
  <c r="DQ305" i="1" s="1"/>
  <c r="BD305" i="1"/>
  <c r="CK305" i="1" s="1"/>
  <c r="DP305" i="1" s="1"/>
  <c r="BB305" i="1"/>
  <c r="AZ305" i="1"/>
  <c r="BE305" i="1" s="1"/>
  <c r="AS305" i="1"/>
  <c r="AG305" i="1"/>
  <c r="AI305" i="1" s="1"/>
  <c r="AA305" i="1"/>
  <c r="AK305" i="1" s="1"/>
  <c r="Y305" i="1"/>
  <c r="U305" i="1"/>
  <c r="W305" i="1" s="1"/>
  <c r="R305" i="1"/>
  <c r="H305" i="1"/>
  <c r="D305" i="1"/>
  <c r="DN304" i="1"/>
  <c r="DL304" i="1"/>
  <c r="DH304" i="1"/>
  <c r="DC304" i="1"/>
  <c r="DA304" i="1"/>
  <c r="CV304" i="1"/>
  <c r="CT304" i="1"/>
  <c r="CI304" i="1"/>
  <c r="CG304" i="1"/>
  <c r="CC304" i="1"/>
  <c r="BW304" i="1"/>
  <c r="BU304" i="1"/>
  <c r="BM304" i="1"/>
  <c r="BD304" i="1"/>
  <c r="CK304" i="1" s="1"/>
  <c r="DP304" i="1" s="1"/>
  <c r="BB304" i="1"/>
  <c r="AZ304" i="1"/>
  <c r="BE304" i="1" s="1"/>
  <c r="CL304" i="1" s="1"/>
  <c r="DQ304" i="1" s="1"/>
  <c r="AX304" i="1"/>
  <c r="AV304" i="1"/>
  <c r="AS304" i="1"/>
  <c r="AQ304" i="1"/>
  <c r="AO304" i="1"/>
  <c r="AO305" i="1" s="1"/>
  <c r="AQ305" i="1" s="1"/>
  <c r="AG304" i="1"/>
  <c r="AI304" i="1" s="1"/>
  <c r="AA304" i="1"/>
  <c r="AK304" i="1" s="1"/>
  <c r="Y304" i="1"/>
  <c r="W304" i="1"/>
  <c r="U304" i="1"/>
  <c r="R304" i="1"/>
  <c r="Q304" i="1"/>
  <c r="Z304" i="1" s="1"/>
  <c r="P304" i="1"/>
  <c r="N304" i="1"/>
  <c r="J304" i="1"/>
  <c r="DN303" i="1"/>
  <c r="DL303" i="1"/>
  <c r="DL300" i="1" s="1"/>
  <c r="DL65" i="2" s="1"/>
  <c r="DH303" i="1"/>
  <c r="DE303" i="1"/>
  <c r="DS303" i="1" s="1"/>
  <c r="DA303" i="1"/>
  <c r="CT303" i="1"/>
  <c r="CK303" i="1"/>
  <c r="DP303" i="1" s="1"/>
  <c r="CI303" i="1"/>
  <c r="CG303" i="1"/>
  <c r="CC303" i="1"/>
  <c r="CE303" i="1" s="1"/>
  <c r="BU303" i="1"/>
  <c r="BM303" i="1"/>
  <c r="BO303" i="1" s="1"/>
  <c r="BD303" i="1"/>
  <c r="BB303" i="1"/>
  <c r="BG303" i="1" s="1"/>
  <c r="BQ303" i="1" s="1"/>
  <c r="BY303" i="1" s="1"/>
  <c r="CN303" i="1" s="1"/>
  <c r="CX303" i="1" s="1"/>
  <c r="AZ303" i="1"/>
  <c r="AV303" i="1"/>
  <c r="AQ303" i="1"/>
  <c r="AO303" i="1"/>
  <c r="AG303" i="1"/>
  <c r="AI303" i="1" s="1"/>
  <c r="AC303" i="1"/>
  <c r="Y303" i="1"/>
  <c r="BE303" i="1" s="1"/>
  <c r="U303" i="1"/>
  <c r="W303" i="1" s="1"/>
  <c r="S303" i="1"/>
  <c r="AB303" i="1" s="1"/>
  <c r="R303" i="1"/>
  <c r="AA303" i="1" s="1"/>
  <c r="AK303" i="1" s="1"/>
  <c r="AS303" i="1" s="1"/>
  <c r="N303" i="1"/>
  <c r="P303" i="1" s="1"/>
  <c r="L303" i="1"/>
  <c r="J303" i="1"/>
  <c r="Q303" i="1" s="1"/>
  <c r="Z303" i="1" s="1"/>
  <c r="AJ303" i="1" s="1"/>
  <c r="G303" i="1"/>
  <c r="E303" i="1"/>
  <c r="B303" i="1"/>
  <c r="D303" i="1" s="1"/>
  <c r="H303" i="1" s="1"/>
  <c r="DN302" i="1"/>
  <c r="DN300" i="1" s="1"/>
  <c r="DN65" i="2" s="1"/>
  <c r="DL302" i="1"/>
  <c r="DH302" i="1"/>
  <c r="DC302" i="1"/>
  <c r="DA302" i="1"/>
  <c r="CT302" i="1"/>
  <c r="CV302" i="1" s="1"/>
  <c r="CI302" i="1"/>
  <c r="CI300" i="1" s="1"/>
  <c r="CI65" i="2" s="1"/>
  <c r="CG302" i="1"/>
  <c r="CE302" i="1"/>
  <c r="CC302" i="1"/>
  <c r="BU302" i="1"/>
  <c r="BW302" i="1" s="1"/>
  <c r="BO302" i="1"/>
  <c r="CJ302" i="1" s="1"/>
  <c r="BM302" i="1"/>
  <c r="CH302" i="1" s="1"/>
  <c r="BG302" i="1"/>
  <c r="BQ302" i="1" s="1"/>
  <c r="BY302" i="1" s="1"/>
  <c r="CN302" i="1" s="1"/>
  <c r="CX302" i="1" s="1"/>
  <c r="DE302" i="1" s="1"/>
  <c r="DS302" i="1" s="1"/>
  <c r="BD302" i="1"/>
  <c r="BB302" i="1"/>
  <c r="AZ302" i="1"/>
  <c r="AX302" i="1"/>
  <c r="AV302" i="1"/>
  <c r="AO302" i="1"/>
  <c r="BA302" i="1" s="1"/>
  <c r="AI302" i="1"/>
  <c r="AG302" i="1"/>
  <c r="AA302" i="1"/>
  <c r="AK302" i="1" s="1"/>
  <c r="AS302" i="1" s="1"/>
  <c r="Y302" i="1"/>
  <c r="W302" i="1"/>
  <c r="U302" i="1"/>
  <c r="R302" i="1"/>
  <c r="Q302" i="1"/>
  <c r="Z302" i="1" s="1"/>
  <c r="P302" i="1"/>
  <c r="N302" i="1"/>
  <c r="J302" i="1"/>
  <c r="L302" i="1" s="1"/>
  <c r="H302" i="1"/>
  <c r="D302" i="1"/>
  <c r="B302" i="1"/>
  <c r="E302" i="1" s="1"/>
  <c r="G302" i="1" s="1"/>
  <c r="DN301" i="1"/>
  <c r="DL301" i="1"/>
  <c r="DH301" i="1"/>
  <c r="DC301" i="1"/>
  <c r="DA301" i="1"/>
  <c r="CT301" i="1"/>
  <c r="CV301" i="1" s="1"/>
  <c r="CK301" i="1"/>
  <c r="DP301" i="1" s="1"/>
  <c r="CI301" i="1"/>
  <c r="CG301" i="1"/>
  <c r="CC301" i="1"/>
  <c r="BU301" i="1"/>
  <c r="BW301" i="1" s="1"/>
  <c r="BM301" i="1"/>
  <c r="BD301" i="1"/>
  <c r="BB301" i="1"/>
  <c r="BA301" i="1"/>
  <c r="AZ301" i="1"/>
  <c r="AV301" i="1"/>
  <c r="AQ301" i="1"/>
  <c r="AO301" i="1"/>
  <c r="AG301" i="1"/>
  <c r="AI301" i="1" s="1"/>
  <c r="Y301" i="1"/>
  <c r="U301" i="1"/>
  <c r="W301" i="1" s="1"/>
  <c r="R301" i="1"/>
  <c r="N301" i="1"/>
  <c r="L301" i="1"/>
  <c r="J301" i="1"/>
  <c r="E301" i="1"/>
  <c r="G301" i="1" s="1"/>
  <c r="B301" i="1"/>
  <c r="D301" i="1" s="1"/>
  <c r="H301" i="1" s="1"/>
  <c r="DK300" i="1"/>
  <c r="DK65" i="2" s="1"/>
  <c r="DI300" i="1"/>
  <c r="DI65" i="2" s="1"/>
  <c r="DG300" i="1"/>
  <c r="DG65" i="2" s="1"/>
  <c r="DB300" i="1"/>
  <c r="DB65" i="2" s="1"/>
  <c r="CZ300" i="1"/>
  <c r="CZ65" i="2" s="1"/>
  <c r="CU300" i="1"/>
  <c r="CU65" i="2" s="1"/>
  <c r="CS300" i="1"/>
  <c r="CS65" i="2" s="1"/>
  <c r="CF300" i="1"/>
  <c r="CD300" i="1"/>
  <c r="CD65" i="2" s="1"/>
  <c r="CB300" i="1"/>
  <c r="CB65" i="2" s="1"/>
  <c r="BV300" i="1"/>
  <c r="BV65" i="2" s="1"/>
  <c r="BT300" i="1"/>
  <c r="BN300" i="1"/>
  <c r="BN65" i="2" s="1"/>
  <c r="BL300" i="1"/>
  <c r="BL65" i="2" s="1"/>
  <c r="AY300" i="1"/>
  <c r="AY65" i="2" s="1"/>
  <c r="AW300" i="1"/>
  <c r="AW65" i="2" s="1"/>
  <c r="AU300" i="1"/>
  <c r="AU65" i="2" s="1"/>
  <c r="AP300" i="1"/>
  <c r="AP65" i="2" s="1"/>
  <c r="AO300" i="1"/>
  <c r="AO65" i="2" s="1"/>
  <c r="AN300" i="1"/>
  <c r="AN65" i="2" s="1"/>
  <c r="AH300" i="1"/>
  <c r="AH65" i="2" s="1"/>
  <c r="AF300" i="1"/>
  <c r="AF65" i="2" s="1"/>
  <c r="X300" i="1"/>
  <c r="X65" i="2" s="1"/>
  <c r="V300" i="1"/>
  <c r="V65" i="2" s="1"/>
  <c r="U300" i="1"/>
  <c r="U65" i="2" s="1"/>
  <c r="T300" i="1"/>
  <c r="T65" i="2" s="1"/>
  <c r="O300" i="1"/>
  <c r="O65" i="2" s="1"/>
  <c r="M300" i="1"/>
  <c r="M65" i="2" s="1"/>
  <c r="K300" i="1"/>
  <c r="K65" i="2" s="1"/>
  <c r="I300" i="1"/>
  <c r="I65" i="2" s="1"/>
  <c r="F300" i="1"/>
  <c r="F65" i="2" s="1"/>
  <c r="C300" i="1"/>
  <c r="C65" i="2" s="1"/>
  <c r="DN299" i="1"/>
  <c r="DL299" i="1"/>
  <c r="DH299" i="1"/>
  <c r="DC299" i="1"/>
  <c r="DA299" i="1"/>
  <c r="CT299" i="1"/>
  <c r="CI299" i="1"/>
  <c r="CG299" i="1"/>
  <c r="CE299" i="1"/>
  <c r="CC299" i="1"/>
  <c r="BU299" i="1"/>
  <c r="BW299" i="1" s="1"/>
  <c r="BD299" i="1"/>
  <c r="CK299" i="1" s="1"/>
  <c r="DP299" i="1" s="1"/>
  <c r="BB299" i="1"/>
  <c r="BA299" i="1"/>
  <c r="AZ299" i="1"/>
  <c r="AZ297" i="1" s="1"/>
  <c r="AZ64" i="2" s="1"/>
  <c r="AX299" i="1"/>
  <c r="AX297" i="1" s="1"/>
  <c r="AX64" i="2" s="1"/>
  <c r="AV299" i="1"/>
  <c r="AO299" i="1"/>
  <c r="AQ299" i="1" s="1"/>
  <c r="AQ297" i="1" s="1"/>
  <c r="AQ64" i="2" s="1"/>
  <c r="AI299" i="1"/>
  <c r="Y299" i="1"/>
  <c r="Y297" i="1" s="1"/>
  <c r="Y64" i="2" s="1"/>
  <c r="W299" i="1"/>
  <c r="U299" i="1"/>
  <c r="R299" i="1"/>
  <c r="Q299" i="1"/>
  <c r="Z299" i="1" s="1"/>
  <c r="P299" i="1"/>
  <c r="N299" i="1"/>
  <c r="J299" i="1"/>
  <c r="L299" i="1" s="1"/>
  <c r="S299" i="1" s="1"/>
  <c r="AB299" i="1" s="1"/>
  <c r="E299" i="1"/>
  <c r="D299" i="1"/>
  <c r="H299" i="1" s="1"/>
  <c r="B299" i="1"/>
  <c r="B304" i="1" s="1"/>
  <c r="B300" i="1" s="1"/>
  <c r="B65" i="2" s="1"/>
  <c r="DN298" i="1"/>
  <c r="DN297" i="1" s="1"/>
  <c r="DN64" i="2" s="1"/>
  <c r="DM298" i="1"/>
  <c r="DL298" i="1"/>
  <c r="DL297" i="1" s="1"/>
  <c r="DL64" i="2" s="1"/>
  <c r="DH298" i="1"/>
  <c r="DC298" i="1"/>
  <c r="DA298" i="1"/>
  <c r="CV298" i="1"/>
  <c r="CT298" i="1"/>
  <c r="CL298" i="1"/>
  <c r="CI298" i="1"/>
  <c r="CG298" i="1"/>
  <c r="CC298" i="1"/>
  <c r="BW298" i="1"/>
  <c r="BW297" i="1" s="1"/>
  <c r="BW64" i="2" s="1"/>
  <c r="BU298" i="1"/>
  <c r="BM298" i="1"/>
  <c r="BE298" i="1"/>
  <c r="BD298" i="1"/>
  <c r="CK298" i="1" s="1"/>
  <c r="BB298" i="1"/>
  <c r="AZ298" i="1"/>
  <c r="AX298" i="1"/>
  <c r="AQ298" i="1"/>
  <c r="AG298" i="1"/>
  <c r="AG299" i="1" s="1"/>
  <c r="AA298" i="1"/>
  <c r="Y298" i="1"/>
  <c r="U298" i="1"/>
  <c r="R298" i="1"/>
  <c r="P298" i="1"/>
  <c r="N298" i="1"/>
  <c r="J298" i="1"/>
  <c r="H298" i="1"/>
  <c r="G298" i="1"/>
  <c r="D298" i="1"/>
  <c r="DK297" i="1"/>
  <c r="DK64" i="2" s="1"/>
  <c r="DI297" i="1"/>
  <c r="DI64" i="2" s="1"/>
  <c r="DG297" i="1"/>
  <c r="DG64" i="2" s="1"/>
  <c r="DC297" i="1"/>
  <c r="DC64" i="2" s="1"/>
  <c r="DB297" i="1"/>
  <c r="DB64" i="2" s="1"/>
  <c r="CZ297" i="1"/>
  <c r="CZ64" i="2" s="1"/>
  <c r="CU297" i="1"/>
  <c r="CT297" i="1"/>
  <c r="CT64" i="2" s="1"/>
  <c r="CS297" i="1"/>
  <c r="CS64" i="2" s="1"/>
  <c r="CI297" i="1"/>
  <c r="CI64" i="2" s="1"/>
  <c r="CF297" i="1"/>
  <c r="CF64" i="2" s="1"/>
  <c r="CD297" i="1"/>
  <c r="CD64" i="2" s="1"/>
  <c r="CB297" i="1"/>
  <c r="CB64" i="2" s="1"/>
  <c r="BV297" i="1"/>
  <c r="BV64" i="2" s="1"/>
  <c r="BU297" i="1"/>
  <c r="BU64" i="2" s="1"/>
  <c r="BT297" i="1"/>
  <c r="BT64" i="2" s="1"/>
  <c r="BN297" i="1"/>
  <c r="BN64" i="2" s="1"/>
  <c r="BL297" i="1"/>
  <c r="BL64" i="2" s="1"/>
  <c r="BD297" i="1"/>
  <c r="BD64" i="2" s="1"/>
  <c r="AY297" i="1"/>
  <c r="AY64" i="2" s="1"/>
  <c r="AW297" i="1"/>
  <c r="AW64" i="2" s="1"/>
  <c r="AV297" i="1"/>
  <c r="AV64" i="2" s="1"/>
  <c r="AU297" i="1"/>
  <c r="AU64" i="2" s="1"/>
  <c r="AP297" i="1"/>
  <c r="AP64" i="2" s="1"/>
  <c r="AO297" i="1"/>
  <c r="AO64" i="2" s="1"/>
  <c r="AN297" i="1"/>
  <c r="AH297" i="1"/>
  <c r="AH64" i="2" s="1"/>
  <c r="AG297" i="1"/>
  <c r="AG64" i="2" s="1"/>
  <c r="AF297" i="1"/>
  <c r="X297" i="1"/>
  <c r="X64" i="2" s="1"/>
  <c r="V297" i="1"/>
  <c r="V64" i="2" s="1"/>
  <c r="T297" i="1"/>
  <c r="T64" i="2" s="1"/>
  <c r="P297" i="1"/>
  <c r="P64" i="2" s="1"/>
  <c r="O297" i="1"/>
  <c r="N297" i="1"/>
  <c r="N64" i="2" s="1"/>
  <c r="M297" i="1"/>
  <c r="M64" i="2" s="1"/>
  <c r="K297" i="1"/>
  <c r="I297" i="1"/>
  <c r="I64" i="2" s="1"/>
  <c r="H297" i="1"/>
  <c r="H64" i="2" s="1"/>
  <c r="F297" i="1"/>
  <c r="F64" i="2" s="1"/>
  <c r="D297" i="1"/>
  <c r="D64" i="2" s="1"/>
  <c r="C297" i="1"/>
  <c r="B297" i="1"/>
  <c r="B64" i="2" s="1"/>
  <c r="DQ296" i="1"/>
  <c r="DN296" i="1"/>
  <c r="DM296" i="1"/>
  <c r="DL296" i="1"/>
  <c r="DJ296" i="1"/>
  <c r="DO296" i="1" s="1"/>
  <c r="DC296" i="1"/>
  <c r="CX296" i="1"/>
  <c r="DE296" i="1" s="1"/>
  <c r="DS296" i="1" s="1"/>
  <c r="CV296" i="1"/>
  <c r="CN296" i="1"/>
  <c r="CI296" i="1"/>
  <c r="CH296" i="1"/>
  <c r="CG296" i="1"/>
  <c r="CE296" i="1"/>
  <c r="CJ296" i="1" s="1"/>
  <c r="BW296" i="1"/>
  <c r="BO296" i="1"/>
  <c r="BG296" i="1"/>
  <c r="BQ296" i="1" s="1"/>
  <c r="BY296" i="1" s="1"/>
  <c r="BD296" i="1"/>
  <c r="BB296" i="1"/>
  <c r="BA296" i="1"/>
  <c r="AZ296" i="1"/>
  <c r="BE296" i="1" s="1"/>
  <c r="CL296" i="1" s="1"/>
  <c r="AX296" i="1"/>
  <c r="BC296" i="1" s="1"/>
  <c r="BH296" i="1" s="1"/>
  <c r="BR296" i="1" s="1"/>
  <c r="AQ296" i="1"/>
  <c r="AK296" i="1"/>
  <c r="AS296" i="1" s="1"/>
  <c r="AJ296" i="1"/>
  <c r="AI296" i="1"/>
  <c r="AB296" i="1"/>
  <c r="AA296" i="1"/>
  <c r="Y296" i="1"/>
  <c r="W296" i="1"/>
  <c r="R296" i="1"/>
  <c r="Q296" i="1"/>
  <c r="Z296" i="1" s="1"/>
  <c r="P296" i="1"/>
  <c r="L296" i="1"/>
  <c r="S296" i="1" s="1"/>
  <c r="D296" i="1"/>
  <c r="B296" i="1"/>
  <c r="DP295" i="1"/>
  <c r="DN295" i="1"/>
  <c r="DM295" i="1"/>
  <c r="DL295" i="1"/>
  <c r="DJ295" i="1"/>
  <c r="DO295" i="1" s="1"/>
  <c r="DD295" i="1"/>
  <c r="DR295" i="1" s="1"/>
  <c r="DU295" i="1" s="1"/>
  <c r="DC295" i="1"/>
  <c r="CV295" i="1"/>
  <c r="CM295" i="1"/>
  <c r="CW295" i="1" s="1"/>
  <c r="CI295" i="1"/>
  <c r="CH295" i="1"/>
  <c r="CG295" i="1"/>
  <c r="CE295" i="1"/>
  <c r="BW295" i="1"/>
  <c r="BO295" i="1"/>
  <c r="BE295" i="1"/>
  <c r="CL295" i="1" s="1"/>
  <c r="BD295" i="1"/>
  <c r="CK295" i="1" s="1"/>
  <c r="BB295" i="1"/>
  <c r="BA295" i="1"/>
  <c r="BF295" i="1" s="1"/>
  <c r="BP295" i="1" s="1"/>
  <c r="BX295" i="1" s="1"/>
  <c r="CA295" i="1" s="1"/>
  <c r="AZ295" i="1"/>
  <c r="AX295" i="1"/>
  <c r="AQ295" i="1"/>
  <c r="AI295" i="1"/>
  <c r="AE295" i="1"/>
  <c r="Z295" i="1"/>
  <c r="Y295" i="1"/>
  <c r="W295" i="1"/>
  <c r="R295" i="1"/>
  <c r="AA295" i="1" s="1"/>
  <c r="AK295" i="1" s="1"/>
  <c r="AS295" i="1" s="1"/>
  <c r="Q295" i="1"/>
  <c r="P295" i="1"/>
  <c r="L295" i="1"/>
  <c r="S295" i="1" s="1"/>
  <c r="AB295" i="1" s="1"/>
  <c r="AL295" i="1" s="1"/>
  <c r="AT295" i="1" s="1"/>
  <c r="H295" i="1"/>
  <c r="G295" i="1"/>
  <c r="D295" i="1"/>
  <c r="DP294" i="1"/>
  <c r="DN294" i="1"/>
  <c r="DK294" i="1"/>
  <c r="DK293" i="1" s="1"/>
  <c r="DI294" i="1"/>
  <c r="DG294" i="1"/>
  <c r="DB294" i="1"/>
  <c r="CZ294" i="1"/>
  <c r="CU294" i="1"/>
  <c r="CS294" i="1"/>
  <c r="CK294" i="1"/>
  <c r="CF294" i="1"/>
  <c r="CD294" i="1"/>
  <c r="CD293" i="1" s="1"/>
  <c r="CB294" i="1"/>
  <c r="BV294" i="1"/>
  <c r="BV293" i="1" s="1"/>
  <c r="BT294" i="1"/>
  <c r="BN294" i="1"/>
  <c r="BN293" i="1" s="1"/>
  <c r="BL294" i="1"/>
  <c r="BD294" i="1"/>
  <c r="BB294" i="1"/>
  <c r="BB293" i="1" s="1"/>
  <c r="AY294" i="1"/>
  <c r="AW294" i="1"/>
  <c r="AW293" i="1" s="1"/>
  <c r="AU294" i="1"/>
  <c r="AP294" i="1"/>
  <c r="AP293" i="1" s="1"/>
  <c r="AP63" i="2" s="1"/>
  <c r="AP62" i="2" s="1"/>
  <c r="AN294" i="1"/>
  <c r="AH294" i="1"/>
  <c r="AH293" i="1" s="1"/>
  <c r="AH63" i="2" s="1"/>
  <c r="AH62" i="2" s="1"/>
  <c r="AF294" i="1"/>
  <c r="X294" i="1"/>
  <c r="V294" i="1"/>
  <c r="U294" i="1"/>
  <c r="U293" i="1" s="1"/>
  <c r="T294" i="1"/>
  <c r="O294" i="1"/>
  <c r="M294" i="1"/>
  <c r="K294" i="1"/>
  <c r="I294" i="1"/>
  <c r="I293" i="1" s="1"/>
  <c r="I63" i="2" s="1"/>
  <c r="I62" i="2" s="1"/>
  <c r="F294" i="1"/>
  <c r="C294" i="1"/>
  <c r="DN293" i="1"/>
  <c r="DI293" i="1"/>
  <c r="DI63" i="2" s="1"/>
  <c r="DI62" i="2" s="1"/>
  <c r="DG293" i="1"/>
  <c r="DB293" i="1"/>
  <c r="DB63" i="2" s="1"/>
  <c r="CZ293" i="1"/>
  <c r="CZ63" i="2" s="1"/>
  <c r="CU293" i="1"/>
  <c r="CU63" i="2" s="1"/>
  <c r="CS293" i="1"/>
  <c r="CS63" i="2" s="1"/>
  <c r="CS62" i="2" s="1"/>
  <c r="CF293" i="1"/>
  <c r="CF63" i="2" s="1"/>
  <c r="CB293" i="1"/>
  <c r="CB63" i="2" s="1"/>
  <c r="CB62" i="2" s="1"/>
  <c r="BT293" i="1"/>
  <c r="BT63" i="2" s="1"/>
  <c r="BL293" i="1"/>
  <c r="BL63" i="2" s="1"/>
  <c r="BL62" i="2" s="1"/>
  <c r="AY293" i="1"/>
  <c r="AY63" i="2" s="1"/>
  <c r="AU293" i="1"/>
  <c r="AU63" i="2" s="1"/>
  <c r="AN293" i="1"/>
  <c r="AN63" i="2" s="1"/>
  <c r="AF293" i="1"/>
  <c r="AF63" i="2" s="1"/>
  <c r="X293" i="1"/>
  <c r="X63" i="2" s="1"/>
  <c r="X62" i="2" s="1"/>
  <c r="V293" i="1"/>
  <c r="V63" i="2" s="1"/>
  <c r="T293" i="1"/>
  <c r="O293" i="1"/>
  <c r="O63" i="2" s="1"/>
  <c r="M293" i="1"/>
  <c r="K293" i="1"/>
  <c r="K63" i="2" s="1"/>
  <c r="F293" i="1"/>
  <c r="F63" i="2" s="1"/>
  <c r="C293" i="1"/>
  <c r="C63" i="2" s="1"/>
  <c r="DI292" i="1"/>
  <c r="DB292" i="1"/>
  <c r="CZ292" i="1"/>
  <c r="CS292" i="1"/>
  <c r="CB292" i="1"/>
  <c r="BL292" i="1"/>
  <c r="AP292" i="1"/>
  <c r="AH292" i="1"/>
  <c r="X292" i="1"/>
  <c r="I292" i="1"/>
  <c r="DN291" i="1"/>
  <c r="DM291" i="1"/>
  <c r="DL291" i="1"/>
  <c r="DJ291" i="1"/>
  <c r="DH291" i="1"/>
  <c r="DA291" i="1"/>
  <c r="CV291" i="1"/>
  <c r="CT291" i="1"/>
  <c r="CI291" i="1"/>
  <c r="CH291" i="1"/>
  <c r="CG291" i="1"/>
  <c r="CL291" i="1" s="1"/>
  <c r="CE291" i="1"/>
  <c r="CC291" i="1"/>
  <c r="BU291" i="1"/>
  <c r="BW291" i="1" s="1"/>
  <c r="BO291" i="1"/>
  <c r="BM291" i="1"/>
  <c r="BG291" i="1"/>
  <c r="BQ291" i="1" s="1"/>
  <c r="BY291" i="1" s="1"/>
  <c r="CN291" i="1" s="1"/>
  <c r="CX291" i="1" s="1"/>
  <c r="DE291" i="1" s="1"/>
  <c r="DS291" i="1" s="1"/>
  <c r="BD291" i="1"/>
  <c r="CK291" i="1" s="1"/>
  <c r="DP291" i="1" s="1"/>
  <c r="BB291" i="1"/>
  <c r="AZ291" i="1"/>
  <c r="BE291" i="1" s="1"/>
  <c r="AX291" i="1"/>
  <c r="AV291" i="1"/>
  <c r="AQ291" i="1"/>
  <c r="AO291" i="1"/>
  <c r="AG291" i="1"/>
  <c r="AI291" i="1" s="1"/>
  <c r="BC291" i="1" s="1"/>
  <c r="AA291" i="1"/>
  <c r="AK291" i="1" s="1"/>
  <c r="AS291" i="1" s="1"/>
  <c r="Y291" i="1"/>
  <c r="U291" i="1"/>
  <c r="W291" i="1" s="1"/>
  <c r="R291" i="1"/>
  <c r="P291" i="1"/>
  <c r="N291" i="1"/>
  <c r="J291" i="1"/>
  <c r="G291" i="1"/>
  <c r="E291" i="1"/>
  <c r="B291" i="1"/>
  <c r="D291" i="1" s="1"/>
  <c r="G290" i="1"/>
  <c r="DN289" i="1"/>
  <c r="DL289" i="1"/>
  <c r="DJ289" i="1"/>
  <c r="DH289" i="1"/>
  <c r="DA289" i="1"/>
  <c r="CT289" i="1"/>
  <c r="CI289" i="1"/>
  <c r="CG289" i="1"/>
  <c r="CE289" i="1"/>
  <c r="CC289" i="1"/>
  <c r="BW289" i="1"/>
  <c r="BU289" i="1"/>
  <c r="BO289" i="1"/>
  <c r="BM289" i="1"/>
  <c r="BD289" i="1"/>
  <c r="CK289" i="1" s="1"/>
  <c r="DP289" i="1" s="1"/>
  <c r="BB289" i="1"/>
  <c r="AZ289" i="1"/>
  <c r="AX289" i="1"/>
  <c r="BC289" i="1" s="1"/>
  <c r="AV289" i="1"/>
  <c r="AQ289" i="1"/>
  <c r="AO289" i="1"/>
  <c r="AI289" i="1"/>
  <c r="AG289" i="1"/>
  <c r="Y289" i="1"/>
  <c r="W289" i="1"/>
  <c r="U289" i="1"/>
  <c r="R289" i="1"/>
  <c r="AA289" i="1" s="1"/>
  <c r="AK289" i="1" s="1"/>
  <c r="AS289" i="1" s="1"/>
  <c r="P289" i="1"/>
  <c r="N289" i="1"/>
  <c r="J289" i="1"/>
  <c r="E289" i="1"/>
  <c r="G289" i="1" s="1"/>
  <c r="D289" i="1"/>
  <c r="H289" i="1" s="1"/>
  <c r="B289" i="1"/>
  <c r="DN288" i="1"/>
  <c r="DL288" i="1"/>
  <c r="DQ288" i="1" s="1"/>
  <c r="DJ288" i="1"/>
  <c r="DH288" i="1"/>
  <c r="DM288" i="1" s="1"/>
  <c r="DC288" i="1"/>
  <c r="DA288" i="1"/>
  <c r="CT288" i="1"/>
  <c r="CK288" i="1"/>
  <c r="DP288" i="1" s="1"/>
  <c r="CI288" i="1"/>
  <c r="CG288" i="1"/>
  <c r="CL288" i="1" s="1"/>
  <c r="CE288" i="1"/>
  <c r="CC288" i="1"/>
  <c r="BU288" i="1"/>
  <c r="BO288" i="1"/>
  <c r="BO285" i="1" s="1"/>
  <c r="BM288" i="1"/>
  <c r="CH288" i="1" s="1"/>
  <c r="BE288" i="1"/>
  <c r="BD288" i="1"/>
  <c r="BB288" i="1"/>
  <c r="AZ288" i="1"/>
  <c r="AV288" i="1"/>
  <c r="AX288" i="1" s="1"/>
  <c r="BC288" i="1" s="1"/>
  <c r="AQ288" i="1"/>
  <c r="AO288" i="1"/>
  <c r="AK288" i="1"/>
  <c r="AS288" i="1" s="1"/>
  <c r="AG288" i="1"/>
  <c r="AI288" i="1" s="1"/>
  <c r="AA288" i="1"/>
  <c r="Y288" i="1"/>
  <c r="U288" i="1"/>
  <c r="W288" i="1" s="1"/>
  <c r="R288" i="1"/>
  <c r="P288" i="1"/>
  <c r="N288" i="1"/>
  <c r="J288" i="1"/>
  <c r="G288" i="1"/>
  <c r="E288" i="1"/>
  <c r="D288" i="1"/>
  <c r="H288" i="1" s="1"/>
  <c r="B288" i="1"/>
  <c r="DN287" i="1"/>
  <c r="DL287" i="1"/>
  <c r="DJ287" i="1"/>
  <c r="DH287" i="1"/>
  <c r="DA287" i="1"/>
  <c r="CT287" i="1"/>
  <c r="CT285" i="1" s="1"/>
  <c r="CK287" i="1"/>
  <c r="DP287" i="1" s="1"/>
  <c r="CI287" i="1"/>
  <c r="CG287" i="1"/>
  <c r="CE287" i="1"/>
  <c r="CC287" i="1"/>
  <c r="BU287" i="1"/>
  <c r="BW287" i="1" s="1"/>
  <c r="BO287" i="1"/>
  <c r="CJ287" i="1" s="1"/>
  <c r="BM287" i="1"/>
  <c r="BD287" i="1"/>
  <c r="BB287" i="1"/>
  <c r="AZ287" i="1"/>
  <c r="AX287" i="1"/>
  <c r="AV287" i="1"/>
  <c r="AQ287" i="1"/>
  <c r="AO287" i="1"/>
  <c r="AG287" i="1"/>
  <c r="AI287" i="1" s="1"/>
  <c r="BC287" i="1" s="1"/>
  <c r="Y287" i="1"/>
  <c r="Y285" i="1" s="1"/>
  <c r="W287" i="1"/>
  <c r="U287" i="1"/>
  <c r="R287" i="1"/>
  <c r="Q287" i="1"/>
  <c r="Z287" i="1" s="1"/>
  <c r="P287" i="1"/>
  <c r="N287" i="1"/>
  <c r="J287" i="1"/>
  <c r="L287" i="1" s="1"/>
  <c r="S287" i="1" s="1"/>
  <c r="E287" i="1"/>
  <c r="D287" i="1"/>
  <c r="H287" i="1" s="1"/>
  <c r="B287" i="1"/>
  <c r="DN286" i="1"/>
  <c r="DL286" i="1"/>
  <c r="DJ286" i="1"/>
  <c r="DH286" i="1"/>
  <c r="DM286" i="1" s="1"/>
  <c r="DC286" i="1"/>
  <c r="DA286" i="1"/>
  <c r="CT286" i="1"/>
  <c r="CK286" i="1"/>
  <c r="CI286" i="1"/>
  <c r="CG286" i="1"/>
  <c r="CE286" i="1"/>
  <c r="CC286" i="1"/>
  <c r="BU286" i="1"/>
  <c r="BO286" i="1"/>
  <c r="BM286" i="1"/>
  <c r="CH286" i="1" s="1"/>
  <c r="BE286" i="1"/>
  <c r="BD286" i="1"/>
  <c r="BB286" i="1"/>
  <c r="AZ286" i="1"/>
  <c r="AV286" i="1"/>
  <c r="AX286" i="1" s="1"/>
  <c r="AQ286" i="1"/>
  <c r="AQ285" i="1" s="1"/>
  <c r="AO286" i="1"/>
  <c r="AO285" i="1" s="1"/>
  <c r="AG286" i="1"/>
  <c r="AA286" i="1"/>
  <c r="Y286" i="1"/>
  <c r="U286" i="1"/>
  <c r="U285" i="1" s="1"/>
  <c r="R286" i="1"/>
  <c r="Q286" i="1"/>
  <c r="P286" i="1"/>
  <c r="N286" i="1"/>
  <c r="J286" i="1"/>
  <c r="G286" i="1"/>
  <c r="E286" i="1"/>
  <c r="B286" i="1"/>
  <c r="DN285" i="1"/>
  <c r="DK285" i="1"/>
  <c r="DJ285" i="1"/>
  <c r="DI285" i="1"/>
  <c r="DG285" i="1"/>
  <c r="DB285" i="1"/>
  <c r="CZ285" i="1"/>
  <c r="CU285" i="1"/>
  <c r="CS285" i="1"/>
  <c r="CI285" i="1"/>
  <c r="CF285" i="1"/>
  <c r="CE285" i="1"/>
  <c r="CD285" i="1"/>
  <c r="CC285" i="1"/>
  <c r="CB285" i="1"/>
  <c r="BV285" i="1"/>
  <c r="BT285" i="1"/>
  <c r="BN285" i="1"/>
  <c r="BM285" i="1"/>
  <c r="BL285" i="1"/>
  <c r="AZ285" i="1"/>
  <c r="AY285" i="1"/>
  <c r="AW285" i="1"/>
  <c r="AV285" i="1"/>
  <c r="AU285" i="1"/>
  <c r="AU271" i="1" s="1"/>
  <c r="AU61" i="2" s="1"/>
  <c r="AP285" i="1"/>
  <c r="AN285" i="1"/>
  <c r="AN271" i="1" s="1"/>
  <c r="AH285" i="1"/>
  <c r="AF285" i="1"/>
  <c r="X285" i="1"/>
  <c r="V285" i="1"/>
  <c r="T285" i="1"/>
  <c r="P285" i="1"/>
  <c r="O285" i="1"/>
  <c r="N285" i="1"/>
  <c r="M285" i="1"/>
  <c r="K285" i="1"/>
  <c r="I285" i="1"/>
  <c r="F285" i="1"/>
  <c r="C285" i="1"/>
  <c r="DP284" i="1"/>
  <c r="DN284" i="1"/>
  <c r="DM284" i="1"/>
  <c r="DL284" i="1"/>
  <c r="DJ284" i="1"/>
  <c r="DO284" i="1" s="1"/>
  <c r="DC284" i="1"/>
  <c r="CV284" i="1"/>
  <c r="CL284" i="1"/>
  <c r="CI284" i="1"/>
  <c r="CH284" i="1"/>
  <c r="CG284" i="1"/>
  <c r="CE284" i="1"/>
  <c r="BW284" i="1"/>
  <c r="BO284" i="1"/>
  <c r="CJ284" i="1" s="1"/>
  <c r="BD284" i="1"/>
  <c r="CK284" i="1" s="1"/>
  <c r="BB284" i="1"/>
  <c r="BA284" i="1"/>
  <c r="BF284" i="1" s="1"/>
  <c r="BP284" i="1" s="1"/>
  <c r="BX284" i="1" s="1"/>
  <c r="AZ284" i="1"/>
  <c r="BE284" i="1" s="1"/>
  <c r="AX284" i="1"/>
  <c r="AQ284" i="1"/>
  <c r="AG284" i="1"/>
  <c r="AI284" i="1" s="1"/>
  <c r="AA284" i="1"/>
  <c r="Z284" i="1"/>
  <c r="AJ284" i="1" s="1"/>
  <c r="AM284" i="1" s="1"/>
  <c r="Y284" i="1"/>
  <c r="W284" i="1"/>
  <c r="R284" i="1"/>
  <c r="Q284" i="1"/>
  <c r="P284" i="1"/>
  <c r="L284" i="1"/>
  <c r="S284" i="1" s="1"/>
  <c r="AB284" i="1" s="1"/>
  <c r="G284" i="1"/>
  <c r="D284" i="1"/>
  <c r="H284" i="1" s="1"/>
  <c r="DN283" i="1"/>
  <c r="DL283" i="1"/>
  <c r="DJ283" i="1"/>
  <c r="DH283" i="1"/>
  <c r="DM283" i="1" s="1"/>
  <c r="DC283" i="1"/>
  <c r="DA283" i="1"/>
  <c r="CT283" i="1"/>
  <c r="CI283" i="1"/>
  <c r="CG283" i="1"/>
  <c r="CE283" i="1"/>
  <c r="CC283" i="1"/>
  <c r="BU283" i="1"/>
  <c r="BO283" i="1"/>
  <c r="BM283" i="1"/>
  <c r="CH283" i="1" s="1"/>
  <c r="BD283" i="1"/>
  <c r="CK283" i="1" s="1"/>
  <c r="DP283" i="1" s="1"/>
  <c r="BB283" i="1"/>
  <c r="BA283" i="1"/>
  <c r="AZ283" i="1"/>
  <c r="BE283" i="1" s="1"/>
  <c r="AX283" i="1"/>
  <c r="AV283" i="1"/>
  <c r="AO283" i="1"/>
  <c r="AQ283" i="1" s="1"/>
  <c r="AI283" i="1"/>
  <c r="AI281" i="1" s="1"/>
  <c r="AG283" i="1"/>
  <c r="Y283" i="1"/>
  <c r="Y281" i="1" s="1"/>
  <c r="W283" i="1"/>
  <c r="U283" i="1"/>
  <c r="S283" i="1"/>
  <c r="AB283" i="1" s="1"/>
  <c r="AC283" i="1" s="1"/>
  <c r="R283" i="1"/>
  <c r="AA283" i="1" s="1"/>
  <c r="N283" i="1"/>
  <c r="P283" i="1" s="1"/>
  <c r="L283" i="1"/>
  <c r="J283" i="1"/>
  <c r="Q283" i="1" s="1"/>
  <c r="Z283" i="1" s="1"/>
  <c r="E283" i="1"/>
  <c r="E281" i="1" s="1"/>
  <c r="D283" i="1"/>
  <c r="H283" i="1" s="1"/>
  <c r="B283" i="1"/>
  <c r="DN282" i="1"/>
  <c r="DN281" i="1" s="1"/>
  <c r="DL282" i="1"/>
  <c r="DJ282" i="1"/>
  <c r="DH282" i="1"/>
  <c r="DM282" i="1" s="1"/>
  <c r="DC282" i="1"/>
  <c r="DC281" i="1" s="1"/>
  <c r="DA282" i="1"/>
  <c r="DA281" i="1" s="1"/>
  <c r="CV282" i="1"/>
  <c r="CT282" i="1"/>
  <c r="CI282" i="1"/>
  <c r="CG282" i="1"/>
  <c r="CE282" i="1"/>
  <c r="CE281" i="1" s="1"/>
  <c r="CC282" i="1"/>
  <c r="CC281" i="1" s="1"/>
  <c r="BW282" i="1"/>
  <c r="BU282" i="1"/>
  <c r="BO282" i="1"/>
  <c r="BO281" i="1" s="1"/>
  <c r="BM282" i="1"/>
  <c r="BE282" i="1"/>
  <c r="BD282" i="1"/>
  <c r="CK282" i="1" s="1"/>
  <c r="BB282" i="1"/>
  <c r="AZ282" i="1"/>
  <c r="AZ281" i="1" s="1"/>
  <c r="AV282" i="1"/>
  <c r="AO282" i="1"/>
  <c r="AK282" i="1"/>
  <c r="AI282" i="1"/>
  <c r="AG282" i="1"/>
  <c r="AA282" i="1"/>
  <c r="Z282" i="1"/>
  <c r="Y282" i="1"/>
  <c r="U282" i="1"/>
  <c r="R282" i="1"/>
  <c r="P282" i="1"/>
  <c r="N282" i="1"/>
  <c r="L282" i="1"/>
  <c r="J282" i="1"/>
  <c r="Q282" i="1" s="1"/>
  <c r="Q281" i="1" s="1"/>
  <c r="H282" i="1"/>
  <c r="H281" i="1" s="1"/>
  <c r="G282" i="1"/>
  <c r="E282" i="1"/>
  <c r="B282" i="1"/>
  <c r="D282" i="1" s="1"/>
  <c r="D281" i="1" s="1"/>
  <c r="DK281" i="1"/>
  <c r="DI281" i="1"/>
  <c r="DH281" i="1"/>
  <c r="DG281" i="1"/>
  <c r="DB281" i="1"/>
  <c r="CZ281" i="1"/>
  <c r="CU281" i="1"/>
  <c r="CS281" i="1"/>
  <c r="CI281" i="1"/>
  <c r="CF281" i="1"/>
  <c r="CF271" i="1" s="1"/>
  <c r="CF61" i="2" s="1"/>
  <c r="CD281" i="1"/>
  <c r="CB281" i="1"/>
  <c r="CB271" i="1" s="1"/>
  <c r="CB61" i="2" s="1"/>
  <c r="BV281" i="1"/>
  <c r="BT281" i="1"/>
  <c r="BT271" i="1" s="1"/>
  <c r="BT61" i="2" s="1"/>
  <c r="BN281" i="1"/>
  <c r="BL281" i="1"/>
  <c r="BB281" i="1"/>
  <c r="AY281" i="1"/>
  <c r="AY271" i="1" s="1"/>
  <c r="AY61" i="2" s="1"/>
  <c r="AW281" i="1"/>
  <c r="AU281" i="1"/>
  <c r="AP281" i="1"/>
  <c r="AN281" i="1"/>
  <c r="AH281" i="1"/>
  <c r="AG281" i="1"/>
  <c r="AF281" i="1"/>
  <c r="AA281" i="1"/>
  <c r="X281" i="1"/>
  <c r="V281" i="1"/>
  <c r="T281" i="1"/>
  <c r="R281" i="1"/>
  <c r="O281" i="1"/>
  <c r="N281" i="1"/>
  <c r="M281" i="1"/>
  <c r="K281" i="1"/>
  <c r="J281" i="1"/>
  <c r="I281" i="1"/>
  <c r="F281" i="1"/>
  <c r="C281" i="1"/>
  <c r="B281" i="1"/>
  <c r="DP280" i="1"/>
  <c r="DN280" i="1"/>
  <c r="DL280" i="1"/>
  <c r="DL278" i="1" s="1"/>
  <c r="DJ280" i="1"/>
  <c r="DH280" i="1"/>
  <c r="DA280" i="1"/>
  <c r="CT280" i="1"/>
  <c r="CK280" i="1"/>
  <c r="CI280" i="1"/>
  <c r="CG280" i="1"/>
  <c r="CG278" i="1" s="1"/>
  <c r="CE280" i="1"/>
  <c r="CC280" i="1"/>
  <c r="BU280" i="1"/>
  <c r="BO280" i="1"/>
  <c r="BM280" i="1"/>
  <c r="BE280" i="1"/>
  <c r="BD280" i="1"/>
  <c r="BB280" i="1"/>
  <c r="AZ280" i="1"/>
  <c r="AV280" i="1"/>
  <c r="AX280" i="1" s="1"/>
  <c r="AO280" i="1"/>
  <c r="AO278" i="1" s="1"/>
  <c r="AI280" i="1"/>
  <c r="AG280" i="1"/>
  <c r="AA280" i="1"/>
  <c r="AK280" i="1" s="1"/>
  <c r="AS280" i="1" s="1"/>
  <c r="Z280" i="1"/>
  <c r="Y280" i="1"/>
  <c r="U280" i="1"/>
  <c r="W280" i="1" s="1"/>
  <c r="R280" i="1"/>
  <c r="N280" i="1"/>
  <c r="P280" i="1" s="1"/>
  <c r="S280" i="1" s="1"/>
  <c r="AB280" i="1" s="1"/>
  <c r="L280" i="1"/>
  <c r="J280" i="1"/>
  <c r="Q280" i="1" s="1"/>
  <c r="G280" i="1"/>
  <c r="E280" i="1"/>
  <c r="B280" i="1"/>
  <c r="D280" i="1" s="1"/>
  <c r="DN279" i="1"/>
  <c r="DL279" i="1"/>
  <c r="DH279" i="1"/>
  <c r="DC279" i="1"/>
  <c r="DA279" i="1"/>
  <c r="CV279" i="1"/>
  <c r="CT279" i="1"/>
  <c r="CI279" i="1"/>
  <c r="CG279" i="1"/>
  <c r="CC279" i="1"/>
  <c r="CC278" i="1" s="1"/>
  <c r="BW279" i="1"/>
  <c r="BU279" i="1"/>
  <c r="BM279" i="1"/>
  <c r="BD279" i="1"/>
  <c r="CK279" i="1" s="1"/>
  <c r="BB279" i="1"/>
  <c r="BA279" i="1"/>
  <c r="AZ279" i="1"/>
  <c r="AV279" i="1"/>
  <c r="AQ279" i="1"/>
  <c r="AO279" i="1"/>
  <c r="AI279" i="1"/>
  <c r="AI278" i="1" s="1"/>
  <c r="AG279" i="1"/>
  <c r="Y279" i="1"/>
  <c r="W279" i="1"/>
  <c r="U279" i="1"/>
  <c r="S279" i="1"/>
  <c r="R279" i="1"/>
  <c r="N279" i="1"/>
  <c r="P279" i="1" s="1"/>
  <c r="L279" i="1"/>
  <c r="L278" i="1" s="1"/>
  <c r="J279" i="1"/>
  <c r="Q279" i="1" s="1"/>
  <c r="Q278" i="1" s="1"/>
  <c r="G279" i="1"/>
  <c r="G278" i="1" s="1"/>
  <c r="E279" i="1"/>
  <c r="D279" i="1"/>
  <c r="H279" i="1" s="1"/>
  <c r="B279" i="1"/>
  <c r="DN278" i="1"/>
  <c r="DK278" i="1"/>
  <c r="DK271" i="1" s="1"/>
  <c r="DK61" i="2" s="1"/>
  <c r="DI278" i="1"/>
  <c r="DG278" i="1"/>
  <c r="DB278" i="1"/>
  <c r="CZ278" i="1"/>
  <c r="CU278" i="1"/>
  <c r="CS278" i="1"/>
  <c r="CI278" i="1"/>
  <c r="CF278" i="1"/>
  <c r="CD278" i="1"/>
  <c r="CB278" i="1"/>
  <c r="BV278" i="1"/>
  <c r="BT278" i="1"/>
  <c r="BN278" i="1"/>
  <c r="BL278" i="1"/>
  <c r="BD278" i="1"/>
  <c r="BB278" i="1"/>
  <c r="AZ278" i="1"/>
  <c r="AY278" i="1"/>
  <c r="AW278" i="1"/>
  <c r="AU278" i="1"/>
  <c r="AP278" i="1"/>
  <c r="AN278" i="1"/>
  <c r="AH278" i="1"/>
  <c r="AG278" i="1"/>
  <c r="AF278" i="1"/>
  <c r="X278" i="1"/>
  <c r="V278" i="1"/>
  <c r="U278" i="1"/>
  <c r="T278" i="1"/>
  <c r="O278" i="1"/>
  <c r="N278" i="1"/>
  <c r="M278" i="1"/>
  <c r="M271" i="1" s="1"/>
  <c r="M61" i="2" s="1"/>
  <c r="K278" i="1"/>
  <c r="J278" i="1"/>
  <c r="I278" i="1"/>
  <c r="I271" i="1" s="1"/>
  <c r="I61" i="2" s="1"/>
  <c r="F278" i="1"/>
  <c r="E278" i="1"/>
  <c r="C278" i="1"/>
  <c r="B278" i="1"/>
  <c r="DN277" i="1"/>
  <c r="DL277" i="1"/>
  <c r="DH277" i="1"/>
  <c r="DA277" i="1"/>
  <c r="DC277" i="1" s="1"/>
  <c r="CV277" i="1"/>
  <c r="CT277" i="1"/>
  <c r="CI277" i="1"/>
  <c r="CG277" i="1"/>
  <c r="CC277" i="1"/>
  <c r="CE277" i="1" s="1"/>
  <c r="BW277" i="1"/>
  <c r="BU277" i="1"/>
  <c r="BM277" i="1"/>
  <c r="BD277" i="1"/>
  <c r="CK277" i="1" s="1"/>
  <c r="DP277" i="1" s="1"/>
  <c r="BB277" i="1"/>
  <c r="AZ277" i="1"/>
  <c r="BE277" i="1" s="1"/>
  <c r="CL277" i="1" s="1"/>
  <c r="DQ277" i="1" s="1"/>
  <c r="AX277" i="1"/>
  <c r="AV277" i="1"/>
  <c r="AO277" i="1"/>
  <c r="AI277" i="1"/>
  <c r="AG277" i="1"/>
  <c r="Y277" i="1"/>
  <c r="W277" i="1"/>
  <c r="U277" i="1"/>
  <c r="R277" i="1"/>
  <c r="AA277" i="1" s="1"/>
  <c r="N277" i="1"/>
  <c r="P277" i="1" s="1"/>
  <c r="S277" i="1" s="1"/>
  <c r="AB277" i="1" s="1"/>
  <c r="L277" i="1"/>
  <c r="J277" i="1"/>
  <c r="E277" i="1"/>
  <c r="G277" i="1" s="1"/>
  <c r="D277" i="1"/>
  <c r="H277" i="1" s="1"/>
  <c r="DP276" i="1"/>
  <c r="DN276" i="1"/>
  <c r="DL276" i="1"/>
  <c r="DQ276" i="1" s="1"/>
  <c r="DJ276" i="1"/>
  <c r="DH276" i="1"/>
  <c r="DC276" i="1"/>
  <c r="DA276" i="1"/>
  <c r="CT276" i="1"/>
  <c r="CK276" i="1"/>
  <c r="CI276" i="1"/>
  <c r="CG276" i="1"/>
  <c r="CL276" i="1" s="1"/>
  <c r="CE276" i="1"/>
  <c r="CC276" i="1"/>
  <c r="BU276" i="1"/>
  <c r="BO276" i="1"/>
  <c r="BM276" i="1"/>
  <c r="BD276" i="1"/>
  <c r="BB276" i="1"/>
  <c r="BA276" i="1"/>
  <c r="AZ276" i="1"/>
  <c r="AX276" i="1"/>
  <c r="BC276" i="1" s="1"/>
  <c r="BH276" i="1" s="1"/>
  <c r="BR276" i="1" s="1"/>
  <c r="AQ276" i="1"/>
  <c r="AJ276" i="1"/>
  <c r="AR276" i="1" s="1"/>
  <c r="AI276" i="1"/>
  <c r="AB276" i="1"/>
  <c r="AA276" i="1"/>
  <c r="AK276" i="1" s="1"/>
  <c r="AS276" i="1" s="1"/>
  <c r="Y276" i="1"/>
  <c r="BE276" i="1" s="1"/>
  <c r="W276" i="1"/>
  <c r="R276" i="1"/>
  <c r="Q276" i="1"/>
  <c r="Z276" i="1" s="1"/>
  <c r="P276" i="1"/>
  <c r="L276" i="1"/>
  <c r="S276" i="1" s="1"/>
  <c r="G276" i="1"/>
  <c r="E276" i="1"/>
  <c r="D276" i="1"/>
  <c r="H276" i="1" s="1"/>
  <c r="DP275" i="1"/>
  <c r="DN275" i="1"/>
  <c r="DM275" i="1"/>
  <c r="DL275" i="1"/>
  <c r="DQ275" i="1" s="1"/>
  <c r="DJ275" i="1"/>
  <c r="DO275" i="1" s="1"/>
  <c r="DC275" i="1"/>
  <c r="CV275" i="1"/>
  <c r="CI275" i="1"/>
  <c r="CH275" i="1"/>
  <c r="CG275" i="1"/>
  <c r="CL275" i="1" s="1"/>
  <c r="CE275" i="1"/>
  <c r="BW275" i="1"/>
  <c r="BO275" i="1"/>
  <c r="CJ275" i="1" s="1"/>
  <c r="BD275" i="1"/>
  <c r="CK275" i="1" s="1"/>
  <c r="BB275" i="1"/>
  <c r="BA275" i="1"/>
  <c r="BF275" i="1" s="1"/>
  <c r="BP275" i="1" s="1"/>
  <c r="BX275" i="1" s="1"/>
  <c r="AZ275" i="1"/>
  <c r="BE275" i="1" s="1"/>
  <c r="AX275" i="1"/>
  <c r="BC275" i="1" s="1"/>
  <c r="AQ275" i="1"/>
  <c r="AI275" i="1"/>
  <c r="AA275" i="1"/>
  <c r="Z275" i="1"/>
  <c r="Y275" i="1"/>
  <c r="W275" i="1"/>
  <c r="R275" i="1"/>
  <c r="Q275" i="1"/>
  <c r="P275" i="1"/>
  <c r="L275" i="1"/>
  <c r="S275" i="1" s="1"/>
  <c r="AB275" i="1" s="1"/>
  <c r="G275" i="1"/>
  <c r="E275" i="1"/>
  <c r="D275" i="1"/>
  <c r="H275" i="1" s="1"/>
  <c r="DN274" i="1"/>
  <c r="DM274" i="1"/>
  <c r="DL274" i="1"/>
  <c r="DH274" i="1"/>
  <c r="DJ274" i="1" s="1"/>
  <c r="DC274" i="1"/>
  <c r="DA274" i="1"/>
  <c r="CV274" i="1"/>
  <c r="CT274" i="1"/>
  <c r="CI274" i="1"/>
  <c r="CG274" i="1"/>
  <c r="CC274" i="1"/>
  <c r="BW274" i="1"/>
  <c r="BU274" i="1"/>
  <c r="BM274" i="1"/>
  <c r="BD274" i="1"/>
  <c r="CK274" i="1" s="1"/>
  <c r="DP274" i="1" s="1"/>
  <c r="BB274" i="1"/>
  <c r="BA274" i="1"/>
  <c r="AZ274" i="1"/>
  <c r="BE274" i="1" s="1"/>
  <c r="CL274" i="1" s="1"/>
  <c r="DQ274" i="1" s="1"/>
  <c r="AX274" i="1"/>
  <c r="AV274" i="1"/>
  <c r="AO274" i="1"/>
  <c r="AI274" i="1"/>
  <c r="AG274" i="1"/>
  <c r="Y274" i="1"/>
  <c r="W274" i="1"/>
  <c r="U274" i="1"/>
  <c r="R274" i="1"/>
  <c r="AA274" i="1" s="1"/>
  <c r="N274" i="1"/>
  <c r="L274" i="1"/>
  <c r="J274" i="1"/>
  <c r="E274" i="1"/>
  <c r="G274" i="1" s="1"/>
  <c r="D274" i="1"/>
  <c r="H274" i="1" s="1"/>
  <c r="DP273" i="1"/>
  <c r="DN273" i="1"/>
  <c r="DM273" i="1"/>
  <c r="DL273" i="1"/>
  <c r="DJ273" i="1"/>
  <c r="DO273" i="1" s="1"/>
  <c r="DC273" i="1"/>
  <c r="CV273" i="1"/>
  <c r="CK273" i="1"/>
  <c r="CI273" i="1"/>
  <c r="CH273" i="1"/>
  <c r="CG273" i="1"/>
  <c r="CE273" i="1"/>
  <c r="BX273" i="1"/>
  <c r="CM273" i="1" s="1"/>
  <c r="CW273" i="1" s="1"/>
  <c r="DD273" i="1" s="1"/>
  <c r="DR273" i="1" s="1"/>
  <c r="DU273" i="1" s="1"/>
  <c r="BW273" i="1"/>
  <c r="BP273" i="1"/>
  <c r="BO273" i="1"/>
  <c r="BD273" i="1"/>
  <c r="BB273" i="1"/>
  <c r="BG273" i="1" s="1"/>
  <c r="BQ273" i="1" s="1"/>
  <c r="BY273" i="1" s="1"/>
  <c r="CN273" i="1" s="1"/>
  <c r="CX273" i="1" s="1"/>
  <c r="DE273" i="1" s="1"/>
  <c r="DS273" i="1" s="1"/>
  <c r="BA273" i="1"/>
  <c r="AZ273" i="1"/>
  <c r="AX273" i="1"/>
  <c r="BC273" i="1" s="1"/>
  <c r="BH273" i="1" s="1"/>
  <c r="BR273" i="1" s="1"/>
  <c r="AQ273" i="1"/>
  <c r="AI273" i="1"/>
  <c r="AC273" i="1"/>
  <c r="Y273" i="1"/>
  <c r="W273" i="1"/>
  <c r="R273" i="1"/>
  <c r="AA273" i="1" s="1"/>
  <c r="AK273" i="1" s="1"/>
  <c r="AS273" i="1" s="1"/>
  <c r="Q273" i="1"/>
  <c r="Z273" i="1" s="1"/>
  <c r="P273" i="1"/>
  <c r="L273" i="1"/>
  <c r="S273" i="1" s="1"/>
  <c r="AB273" i="1" s="1"/>
  <c r="H273" i="1"/>
  <c r="G273" i="1"/>
  <c r="E273" i="1"/>
  <c r="D273" i="1"/>
  <c r="DN272" i="1"/>
  <c r="DL272" i="1"/>
  <c r="DJ272" i="1"/>
  <c r="DH272" i="1"/>
  <c r="DA272" i="1"/>
  <c r="CT272" i="1"/>
  <c r="CI272" i="1"/>
  <c r="CH272" i="1"/>
  <c r="CG272" i="1"/>
  <c r="CE272" i="1"/>
  <c r="CC272" i="1"/>
  <c r="BW272" i="1"/>
  <c r="BU272" i="1"/>
  <c r="BO272" i="1"/>
  <c r="BM272" i="1"/>
  <c r="BD272" i="1"/>
  <c r="CK272" i="1" s="1"/>
  <c r="BB272" i="1"/>
  <c r="AZ272" i="1"/>
  <c r="AX272" i="1"/>
  <c r="AV272" i="1"/>
  <c r="AQ272" i="1"/>
  <c r="AO272" i="1"/>
  <c r="AI272" i="1"/>
  <c r="AG272" i="1"/>
  <c r="Y272" i="1"/>
  <c r="W272" i="1"/>
  <c r="U272" i="1"/>
  <c r="R272" i="1"/>
  <c r="P272" i="1"/>
  <c r="N272" i="1"/>
  <c r="J272" i="1"/>
  <c r="L272" i="1" s="1"/>
  <c r="E272" i="1"/>
  <c r="D272" i="1"/>
  <c r="H272" i="1" s="1"/>
  <c r="CZ271" i="1"/>
  <c r="CZ61" i="2" s="1"/>
  <c r="CS271" i="1"/>
  <c r="CS61" i="2" s="1"/>
  <c r="BL271" i="1"/>
  <c r="BL61" i="2" s="1"/>
  <c r="AF271" i="1"/>
  <c r="AF61" i="2" s="1"/>
  <c r="X271" i="1"/>
  <c r="X61" i="2" s="1"/>
  <c r="T271" i="1"/>
  <c r="T61" i="2" s="1"/>
  <c r="C271" i="1"/>
  <c r="C61" i="2" s="1"/>
  <c r="DN270" i="1"/>
  <c r="DL270" i="1"/>
  <c r="DL261" i="1" s="1"/>
  <c r="DJ270" i="1"/>
  <c r="DH270" i="1"/>
  <c r="DA270" i="1"/>
  <c r="CT270" i="1"/>
  <c r="CK270" i="1"/>
  <c r="DP270" i="1" s="1"/>
  <c r="CI270" i="1"/>
  <c r="CG270" i="1"/>
  <c r="CE270" i="1"/>
  <c r="CC270" i="1"/>
  <c r="BU270" i="1"/>
  <c r="BW270" i="1" s="1"/>
  <c r="BO270" i="1"/>
  <c r="CJ270" i="1" s="1"/>
  <c r="BM270" i="1"/>
  <c r="BD270" i="1"/>
  <c r="BB270" i="1"/>
  <c r="AZ270" i="1"/>
  <c r="AX270" i="1"/>
  <c r="AV270" i="1"/>
  <c r="AQ270" i="1"/>
  <c r="AO270" i="1"/>
  <c r="AG270" i="1"/>
  <c r="AI270" i="1" s="1"/>
  <c r="BC270" i="1" s="1"/>
  <c r="Y270" i="1"/>
  <c r="Y261" i="1" s="1"/>
  <c r="W270" i="1"/>
  <c r="U270" i="1"/>
  <c r="R270" i="1"/>
  <c r="AA270" i="1" s="1"/>
  <c r="AK270" i="1" s="1"/>
  <c r="AS270" i="1" s="1"/>
  <c r="Q270" i="1"/>
  <c r="Z270" i="1" s="1"/>
  <c r="P270" i="1"/>
  <c r="N270" i="1"/>
  <c r="J270" i="1"/>
  <c r="G270" i="1"/>
  <c r="D270" i="1"/>
  <c r="DN269" i="1"/>
  <c r="DL269" i="1"/>
  <c r="DH269" i="1"/>
  <c r="DA269" i="1"/>
  <c r="DA267" i="1" s="1"/>
  <c r="CV269" i="1"/>
  <c r="CT269" i="1"/>
  <c r="CI269" i="1"/>
  <c r="CI267" i="1" s="1"/>
  <c r="CH269" i="1"/>
  <c r="CG269" i="1"/>
  <c r="CC269" i="1"/>
  <c r="BW269" i="1"/>
  <c r="BU269" i="1"/>
  <c r="BM269" i="1"/>
  <c r="BE269" i="1"/>
  <c r="CL269" i="1" s="1"/>
  <c r="DQ269" i="1" s="1"/>
  <c r="BD269" i="1"/>
  <c r="BB269" i="1"/>
  <c r="AZ269" i="1"/>
  <c r="AZ267" i="1" s="1"/>
  <c r="AX269" i="1"/>
  <c r="AV269" i="1"/>
  <c r="AO269" i="1"/>
  <c r="AI269" i="1"/>
  <c r="AG269" i="1"/>
  <c r="Y269" i="1"/>
  <c r="Y267" i="1" s="1"/>
  <c r="W269" i="1"/>
  <c r="U269" i="1"/>
  <c r="S269" i="1"/>
  <c r="AB269" i="1" s="1"/>
  <c r="R269" i="1"/>
  <c r="AA269" i="1" s="1"/>
  <c r="N269" i="1"/>
  <c r="P269" i="1" s="1"/>
  <c r="L269" i="1"/>
  <c r="J269" i="1"/>
  <c r="Q269" i="1" s="1"/>
  <c r="Z269" i="1" s="1"/>
  <c r="DN268" i="1"/>
  <c r="DL268" i="1"/>
  <c r="DJ268" i="1"/>
  <c r="DH268" i="1"/>
  <c r="DM268" i="1" s="1"/>
  <c r="DC268" i="1"/>
  <c r="DA268" i="1"/>
  <c r="CT268" i="1"/>
  <c r="CK268" i="1"/>
  <c r="DP268" i="1" s="1"/>
  <c r="CI268" i="1"/>
  <c r="CG268" i="1"/>
  <c r="CE268" i="1"/>
  <c r="CC268" i="1"/>
  <c r="BU268" i="1"/>
  <c r="BO268" i="1"/>
  <c r="BM268" i="1"/>
  <c r="CH268" i="1" s="1"/>
  <c r="BG268" i="1"/>
  <c r="BD268" i="1"/>
  <c r="BB268" i="1"/>
  <c r="BB267" i="1" s="1"/>
  <c r="AZ268" i="1"/>
  <c r="BE268" i="1" s="1"/>
  <c r="AV268" i="1"/>
  <c r="AX268" i="1" s="1"/>
  <c r="AQ268" i="1"/>
  <c r="AO268" i="1"/>
  <c r="AK268" i="1"/>
  <c r="AG268" i="1"/>
  <c r="AA268" i="1"/>
  <c r="Y268" i="1"/>
  <c r="U268" i="1"/>
  <c r="U267" i="1" s="1"/>
  <c r="R268" i="1"/>
  <c r="Q268" i="1"/>
  <c r="P268" i="1"/>
  <c r="P267" i="1" s="1"/>
  <c r="N268" i="1"/>
  <c r="J268" i="1"/>
  <c r="DN267" i="1"/>
  <c r="DI267" i="1"/>
  <c r="DG267" i="1"/>
  <c r="DB267" i="1"/>
  <c r="CZ267" i="1"/>
  <c r="CU267" i="1"/>
  <c r="CS267" i="1"/>
  <c r="CG267" i="1"/>
  <c r="CD267" i="1"/>
  <c r="CB267" i="1"/>
  <c r="BV267" i="1"/>
  <c r="BT267" i="1"/>
  <c r="BN267" i="1"/>
  <c r="BL267" i="1"/>
  <c r="AW267" i="1"/>
  <c r="AV267" i="1"/>
  <c r="AU267" i="1"/>
  <c r="AP267" i="1"/>
  <c r="AN267" i="1"/>
  <c r="AH267" i="1"/>
  <c r="AF267" i="1"/>
  <c r="AA267" i="1"/>
  <c r="V267" i="1"/>
  <c r="T267" i="1"/>
  <c r="R267" i="1"/>
  <c r="O267" i="1"/>
  <c r="N267" i="1"/>
  <c r="M267" i="1"/>
  <c r="K267" i="1"/>
  <c r="I267" i="1"/>
  <c r="H267" i="1"/>
  <c r="G267" i="1"/>
  <c r="F267" i="1"/>
  <c r="E267" i="1"/>
  <c r="D267" i="1"/>
  <c r="C267" i="1"/>
  <c r="C262" i="1" s="1"/>
  <c r="C261" i="1" s="1"/>
  <c r="B267" i="1"/>
  <c r="DN266" i="1"/>
  <c r="DN264" i="1" s="1"/>
  <c r="DM266" i="1"/>
  <c r="DL266" i="1"/>
  <c r="DJ266" i="1"/>
  <c r="DO266" i="1" s="1"/>
  <c r="DC266" i="1"/>
  <c r="CV266" i="1"/>
  <c r="CK266" i="1"/>
  <c r="DP266" i="1" s="1"/>
  <c r="CI266" i="1"/>
  <c r="CH266" i="1"/>
  <c r="CG266" i="1"/>
  <c r="CE266" i="1"/>
  <c r="CJ266" i="1" s="1"/>
  <c r="BW266" i="1"/>
  <c r="BO266" i="1"/>
  <c r="BD266" i="1"/>
  <c r="BB266" i="1"/>
  <c r="BA266" i="1"/>
  <c r="AZ266" i="1"/>
  <c r="AX266" i="1"/>
  <c r="AX264" i="1" s="1"/>
  <c r="AQ266" i="1"/>
  <c r="AI266" i="1"/>
  <c r="AC266" i="1"/>
  <c r="Y266" i="1"/>
  <c r="W266" i="1"/>
  <c r="R266" i="1"/>
  <c r="AA266" i="1" s="1"/>
  <c r="AK266" i="1" s="1"/>
  <c r="AS266" i="1" s="1"/>
  <c r="Q266" i="1"/>
  <c r="Z266" i="1" s="1"/>
  <c r="P266" i="1"/>
  <c r="L266" i="1"/>
  <c r="S266" i="1" s="1"/>
  <c r="AB266" i="1" s="1"/>
  <c r="DN265" i="1"/>
  <c r="DL265" i="1"/>
  <c r="DL264" i="1" s="1"/>
  <c r="DH265" i="1"/>
  <c r="DA265" i="1"/>
  <c r="CT265" i="1"/>
  <c r="CK265" i="1"/>
  <c r="CI265" i="1"/>
  <c r="CG265" i="1"/>
  <c r="CC265" i="1"/>
  <c r="BU265" i="1"/>
  <c r="BM265" i="1"/>
  <c r="BO265" i="1" s="1"/>
  <c r="BD265" i="1"/>
  <c r="BB265" i="1"/>
  <c r="AZ265" i="1"/>
  <c r="AX265" i="1"/>
  <c r="AV265" i="1"/>
  <c r="AO265" i="1"/>
  <c r="AI265" i="1"/>
  <c r="AI264" i="1" s="1"/>
  <c r="AG265" i="1"/>
  <c r="AG264" i="1" s="1"/>
  <c r="Y265" i="1"/>
  <c r="W265" i="1"/>
  <c r="W264" i="1" s="1"/>
  <c r="U265" i="1"/>
  <c r="R265" i="1"/>
  <c r="AA265" i="1" s="1"/>
  <c r="N265" i="1"/>
  <c r="P265" i="1" s="1"/>
  <c r="P264" i="1" s="1"/>
  <c r="J265" i="1"/>
  <c r="DW264" i="1"/>
  <c r="DV264" i="1"/>
  <c r="DI264" i="1"/>
  <c r="DH264" i="1"/>
  <c r="DG264" i="1"/>
  <c r="DB264" i="1"/>
  <c r="CZ264" i="1"/>
  <c r="CU264" i="1"/>
  <c r="CS264" i="1"/>
  <c r="CI264" i="1"/>
  <c r="CD264" i="1"/>
  <c r="CC264" i="1"/>
  <c r="CB264" i="1"/>
  <c r="BV264" i="1"/>
  <c r="BT264" i="1"/>
  <c r="BO264" i="1"/>
  <c r="BN264" i="1"/>
  <c r="BM264" i="1"/>
  <c r="BL264" i="1"/>
  <c r="BD264" i="1"/>
  <c r="BB264" i="1"/>
  <c r="AW264" i="1"/>
  <c r="AV264" i="1"/>
  <c r="AU264" i="1"/>
  <c r="AP264" i="1"/>
  <c r="AO264" i="1"/>
  <c r="AN264" i="1"/>
  <c r="AH264" i="1"/>
  <c r="AF264" i="1"/>
  <c r="V264" i="1"/>
  <c r="U264" i="1"/>
  <c r="T264" i="1"/>
  <c r="R264" i="1"/>
  <c r="O264" i="1"/>
  <c r="N264" i="1"/>
  <c r="M264" i="1"/>
  <c r="K264" i="1"/>
  <c r="I264" i="1"/>
  <c r="H264" i="1"/>
  <c r="G264" i="1"/>
  <c r="F264" i="1"/>
  <c r="E264" i="1"/>
  <c r="D264" i="1"/>
  <c r="C264" i="1"/>
  <c r="B264" i="1"/>
  <c r="B262" i="1" s="1"/>
  <c r="DN263" i="1"/>
  <c r="DM263" i="1"/>
  <c r="DJ263" i="1"/>
  <c r="DG263" i="1" s="1"/>
  <c r="DL263" i="1" s="1"/>
  <c r="DC263" i="1"/>
  <c r="CZ263" i="1"/>
  <c r="CV263" i="1"/>
  <c r="CS263" i="1"/>
  <c r="CK263" i="1"/>
  <c r="DP263" i="1" s="1"/>
  <c r="CI263" i="1"/>
  <c r="CE263" i="1"/>
  <c r="CB263" i="1" s="1"/>
  <c r="BU263" i="1"/>
  <c r="BO263" i="1"/>
  <c r="BL263" i="1"/>
  <c r="BD263" i="1"/>
  <c r="BB263" i="1"/>
  <c r="BA263" i="1"/>
  <c r="BF263" i="1" s="1"/>
  <c r="BP263" i="1" s="1"/>
  <c r="AX263" i="1"/>
  <c r="AU263" i="1" s="1"/>
  <c r="AS263" i="1"/>
  <c r="AQ263" i="1"/>
  <c r="AN263" i="1"/>
  <c r="AL263" i="1"/>
  <c r="AT263" i="1" s="1"/>
  <c r="AI263" i="1"/>
  <c r="AF263" i="1"/>
  <c r="AZ263" i="1" s="1"/>
  <c r="AB263" i="1"/>
  <c r="W263" i="1"/>
  <c r="T263" i="1" s="1"/>
  <c r="R263" i="1"/>
  <c r="AA263" i="1" s="1"/>
  <c r="AK263" i="1" s="1"/>
  <c r="Q263" i="1"/>
  <c r="Z263" i="1" s="1"/>
  <c r="P263" i="1"/>
  <c r="M263" i="1"/>
  <c r="L263" i="1"/>
  <c r="S263" i="1" s="1"/>
  <c r="I263" i="1"/>
  <c r="Y263" i="1" s="1"/>
  <c r="G263" i="1"/>
  <c r="D263" i="1"/>
  <c r="H263" i="1" s="1"/>
  <c r="DN262" i="1"/>
  <c r="DL262" i="1"/>
  <c r="DJ262" i="1"/>
  <c r="DH262" i="1"/>
  <c r="DA262" i="1"/>
  <c r="DM262" i="1" s="1"/>
  <c r="CT262" i="1"/>
  <c r="CJ262" i="1"/>
  <c r="CJ261" i="1" s="1"/>
  <c r="CI262" i="1"/>
  <c r="CG262" i="1"/>
  <c r="CE262" i="1"/>
  <c r="CE261" i="1" s="1"/>
  <c r="CC262" i="1"/>
  <c r="BW262" i="1"/>
  <c r="BU262" i="1"/>
  <c r="BO262" i="1"/>
  <c r="BO261" i="1" s="1"/>
  <c r="BM262" i="1"/>
  <c r="BD262" i="1"/>
  <c r="BB262" i="1"/>
  <c r="BB261" i="1" s="1"/>
  <c r="AZ262" i="1"/>
  <c r="AV262" i="1"/>
  <c r="AQ262" i="1"/>
  <c r="AO262" i="1"/>
  <c r="AG262" i="1"/>
  <c r="AI262" i="1" s="1"/>
  <c r="AI261" i="1" s="1"/>
  <c r="Y262" i="1"/>
  <c r="U262" i="1"/>
  <c r="W262" i="1" s="1"/>
  <c r="W261" i="1" s="1"/>
  <c r="R262" i="1"/>
  <c r="P262" i="1"/>
  <c r="N262" i="1"/>
  <c r="L262" i="1"/>
  <c r="J262" i="1"/>
  <c r="Q262" i="1" s="1"/>
  <c r="H262" i="1"/>
  <c r="E262" i="1"/>
  <c r="G262" i="1" s="1"/>
  <c r="G261" i="1" s="1"/>
  <c r="D262" i="1"/>
  <c r="DN261" i="1"/>
  <c r="DK261" i="1"/>
  <c r="DJ261" i="1"/>
  <c r="DI261" i="1"/>
  <c r="DH261" i="1"/>
  <c r="DG261" i="1"/>
  <c r="DB261" i="1"/>
  <c r="DA261" i="1"/>
  <c r="CZ261" i="1"/>
  <c r="CU261" i="1"/>
  <c r="CS261" i="1"/>
  <c r="CI261" i="1"/>
  <c r="CF261" i="1"/>
  <c r="CF257" i="1" s="1"/>
  <c r="CF60" i="2" s="1"/>
  <c r="CD261" i="1"/>
  <c r="CD257" i="1" s="1"/>
  <c r="CC261" i="1"/>
  <c r="CB261" i="1"/>
  <c r="BV261" i="1"/>
  <c r="BT261" i="1"/>
  <c r="BT257" i="1" s="1"/>
  <c r="BT60" i="2" s="1"/>
  <c r="BN261" i="1"/>
  <c r="BM261" i="1"/>
  <c r="BL261" i="1"/>
  <c r="AY261" i="1"/>
  <c r="AW261" i="1"/>
  <c r="AU261" i="1"/>
  <c r="AU257" i="1" s="1"/>
  <c r="AQ261" i="1"/>
  <c r="AP261" i="1"/>
  <c r="AO261" i="1"/>
  <c r="AN261" i="1"/>
  <c r="AH261" i="1"/>
  <c r="AF261" i="1"/>
  <c r="X261" i="1"/>
  <c r="V261" i="1"/>
  <c r="T261" i="1"/>
  <c r="P261" i="1"/>
  <c r="O261" i="1"/>
  <c r="N261" i="1"/>
  <c r="M261" i="1"/>
  <c r="K261" i="1"/>
  <c r="I261" i="1"/>
  <c r="F261" i="1"/>
  <c r="E261" i="1"/>
  <c r="D261" i="1"/>
  <c r="B261" i="1"/>
  <c r="DN260" i="1"/>
  <c r="DL260" i="1"/>
  <c r="DH260" i="1"/>
  <c r="DA260" i="1"/>
  <c r="DM260" i="1" s="1"/>
  <c r="CT260" i="1"/>
  <c r="CK260" i="1"/>
  <c r="CI260" i="1"/>
  <c r="CG260" i="1"/>
  <c r="CC260" i="1"/>
  <c r="BU260" i="1"/>
  <c r="BM260" i="1"/>
  <c r="BO260" i="1" s="1"/>
  <c r="BD260" i="1"/>
  <c r="BB260" i="1"/>
  <c r="BA260" i="1"/>
  <c r="AZ260" i="1"/>
  <c r="BE260" i="1" s="1"/>
  <c r="AV260" i="1"/>
  <c r="AX260" i="1" s="1"/>
  <c r="AO260" i="1"/>
  <c r="AQ260" i="1" s="1"/>
  <c r="AI260" i="1"/>
  <c r="AG260" i="1"/>
  <c r="Y260" i="1"/>
  <c r="Y258" i="1" s="1"/>
  <c r="U260" i="1"/>
  <c r="W260" i="1" s="1"/>
  <c r="S260" i="1"/>
  <c r="AB260" i="1" s="1"/>
  <c r="R260" i="1"/>
  <c r="N260" i="1"/>
  <c r="P260" i="1" s="1"/>
  <c r="L260" i="1"/>
  <c r="J260" i="1"/>
  <c r="Q260" i="1" s="1"/>
  <c r="Z260" i="1" s="1"/>
  <c r="G260" i="1"/>
  <c r="E260" i="1"/>
  <c r="E258" i="1" s="1"/>
  <c r="B260" i="1"/>
  <c r="D260" i="1" s="1"/>
  <c r="H260" i="1" s="1"/>
  <c r="DN259" i="1"/>
  <c r="DN258" i="1" s="1"/>
  <c r="DN257" i="1" s="1"/>
  <c r="DL259" i="1"/>
  <c r="DH259" i="1"/>
  <c r="DC259" i="1"/>
  <c r="DA259" i="1"/>
  <c r="CT259" i="1"/>
  <c r="CV259" i="1" s="1"/>
  <c r="CK259" i="1"/>
  <c r="DP259" i="1" s="1"/>
  <c r="CI259" i="1"/>
  <c r="CI258" i="1" s="1"/>
  <c r="CI257" i="1" s="1"/>
  <c r="CG259" i="1"/>
  <c r="CC259" i="1"/>
  <c r="BU259" i="1"/>
  <c r="BW259" i="1" s="1"/>
  <c r="BM259" i="1"/>
  <c r="BO259" i="1" s="1"/>
  <c r="BO258" i="1" s="1"/>
  <c r="BO257" i="1" s="1"/>
  <c r="BE259" i="1"/>
  <c r="BD259" i="1"/>
  <c r="BB259" i="1"/>
  <c r="AZ259" i="1"/>
  <c r="AV259" i="1"/>
  <c r="AX259" i="1" s="1"/>
  <c r="AO259" i="1"/>
  <c r="AO258" i="1" s="1"/>
  <c r="AO257" i="1" s="1"/>
  <c r="AG259" i="1"/>
  <c r="AI259" i="1" s="1"/>
  <c r="AA259" i="1"/>
  <c r="AK259" i="1" s="1"/>
  <c r="Z259" i="1"/>
  <c r="Y259" i="1"/>
  <c r="U259" i="1"/>
  <c r="R259" i="1"/>
  <c r="P259" i="1"/>
  <c r="P258" i="1" s="1"/>
  <c r="P257" i="1" s="1"/>
  <c r="N259" i="1"/>
  <c r="N258" i="1" s="1"/>
  <c r="J259" i="1"/>
  <c r="Q259" i="1" s="1"/>
  <c r="H259" i="1"/>
  <c r="H258" i="1" s="1"/>
  <c r="G259" i="1"/>
  <c r="G258" i="1" s="1"/>
  <c r="G257" i="1" s="1"/>
  <c r="D259" i="1"/>
  <c r="DK258" i="1"/>
  <c r="DI258" i="1"/>
  <c r="DG258" i="1"/>
  <c r="DB258" i="1"/>
  <c r="CZ258" i="1"/>
  <c r="CU258" i="1"/>
  <c r="CT258" i="1"/>
  <c r="CS258" i="1"/>
  <c r="CG258" i="1"/>
  <c r="CF258" i="1"/>
  <c r="CD258" i="1"/>
  <c r="CB258" i="1"/>
  <c r="BV258" i="1"/>
  <c r="BT258" i="1"/>
  <c r="BN258" i="1"/>
  <c r="BM258" i="1"/>
  <c r="BM257" i="1" s="1"/>
  <c r="BL258" i="1"/>
  <c r="BD258" i="1"/>
  <c r="AZ258" i="1"/>
  <c r="AY258" i="1"/>
  <c r="AY257" i="1" s="1"/>
  <c r="AW258" i="1"/>
  <c r="AW257" i="1" s="1"/>
  <c r="AV258" i="1"/>
  <c r="AU258" i="1"/>
  <c r="AP258" i="1"/>
  <c r="AN258" i="1"/>
  <c r="AN257" i="1" s="1"/>
  <c r="AN60" i="2" s="1"/>
  <c r="AH258" i="1"/>
  <c r="AG258" i="1"/>
  <c r="AF258" i="1"/>
  <c r="AF257" i="1" s="1"/>
  <c r="X258" i="1"/>
  <c r="X257" i="1" s="1"/>
  <c r="V258" i="1"/>
  <c r="T258" i="1"/>
  <c r="T257" i="1" s="1"/>
  <c r="T60" i="2" s="1"/>
  <c r="T59" i="2" s="1"/>
  <c r="O258" i="1"/>
  <c r="M258" i="1"/>
  <c r="M257" i="1" s="1"/>
  <c r="K258" i="1"/>
  <c r="I258" i="1"/>
  <c r="F258" i="1"/>
  <c r="D258" i="1"/>
  <c r="C258" i="1"/>
  <c r="C257" i="1" s="1"/>
  <c r="DK257" i="1"/>
  <c r="DK60" i="2" s="1"/>
  <c r="DK59" i="2" s="1"/>
  <c r="DI257" i="1"/>
  <c r="DG257" i="1"/>
  <c r="DG60" i="2" s="1"/>
  <c r="DB257" i="1"/>
  <c r="CZ257" i="1"/>
  <c r="CZ60" i="2" s="1"/>
  <c r="CZ59" i="2" s="1"/>
  <c r="CU257" i="1"/>
  <c r="CU60" i="2" s="1"/>
  <c r="CS257" i="1"/>
  <c r="CB257" i="1"/>
  <c r="CB60" i="2" s="1"/>
  <c r="BV257" i="1"/>
  <c r="BN257" i="1"/>
  <c r="BL257" i="1"/>
  <c r="BL60" i="2" s="1"/>
  <c r="BL59" i="2" s="1"/>
  <c r="BL58" i="2" s="1"/>
  <c r="AP257" i="1"/>
  <c r="AH257" i="1"/>
  <c r="V257" i="1"/>
  <c r="O257" i="1"/>
  <c r="O60" i="2" s="1"/>
  <c r="N257" i="1"/>
  <c r="K257" i="1"/>
  <c r="K60" i="2" s="1"/>
  <c r="F257" i="1"/>
  <c r="CZ256" i="1"/>
  <c r="CB256" i="1"/>
  <c r="BT256" i="1"/>
  <c r="BL256" i="1"/>
  <c r="T256" i="1"/>
  <c r="AE247" i="1"/>
  <c r="DP246" i="1"/>
  <c r="DN246" i="1"/>
  <c r="DL246" i="1"/>
  <c r="DJ246" i="1"/>
  <c r="DH246" i="1"/>
  <c r="DA246" i="1"/>
  <c r="DM246" i="1" s="1"/>
  <c r="CT246" i="1"/>
  <c r="CT244" i="1" s="1"/>
  <c r="CK246" i="1"/>
  <c r="CI246" i="1"/>
  <c r="CG246" i="1"/>
  <c r="CE246" i="1"/>
  <c r="CC246" i="1"/>
  <c r="BU246" i="1"/>
  <c r="BO246" i="1"/>
  <c r="BM246" i="1"/>
  <c r="BD246" i="1"/>
  <c r="BB246" i="1"/>
  <c r="AZ246" i="1"/>
  <c r="AV246" i="1"/>
  <c r="AO246" i="1"/>
  <c r="AQ246" i="1" s="1"/>
  <c r="AG246" i="1"/>
  <c r="AI246" i="1" s="1"/>
  <c r="Y246" i="1"/>
  <c r="BE246" i="1" s="1"/>
  <c r="W246" i="1"/>
  <c r="U246" i="1"/>
  <c r="R246" i="1"/>
  <c r="N246" i="1"/>
  <c r="P246" i="1" s="1"/>
  <c r="J246" i="1"/>
  <c r="L246" i="1" s="1"/>
  <c r="S246" i="1" s="1"/>
  <c r="AB246" i="1" s="1"/>
  <c r="G246" i="1"/>
  <c r="D246" i="1"/>
  <c r="DN245" i="1"/>
  <c r="DN244" i="1" s="1"/>
  <c r="DL245" i="1"/>
  <c r="DH245" i="1"/>
  <c r="DA245" i="1"/>
  <c r="CV245" i="1"/>
  <c r="CT245" i="1"/>
  <c r="CI245" i="1"/>
  <c r="CH245" i="1"/>
  <c r="CG245" i="1"/>
  <c r="CC245" i="1"/>
  <c r="CE245" i="1" s="1"/>
  <c r="CE244" i="1" s="1"/>
  <c r="BW245" i="1"/>
  <c r="BU245" i="1"/>
  <c r="BQ245" i="1"/>
  <c r="BM245" i="1"/>
  <c r="BG245" i="1"/>
  <c r="BD245" i="1"/>
  <c r="BB245" i="1"/>
  <c r="AZ245" i="1"/>
  <c r="AX245" i="1"/>
  <c r="AV245" i="1"/>
  <c r="AS245" i="1"/>
  <c r="AO245" i="1"/>
  <c r="AI245" i="1"/>
  <c r="AI244" i="1" s="1"/>
  <c r="AG245" i="1"/>
  <c r="AA245" i="1"/>
  <c r="AK245" i="1" s="1"/>
  <c r="Z245" i="1"/>
  <c r="Y245" i="1"/>
  <c r="U245" i="1"/>
  <c r="W245" i="1" s="1"/>
  <c r="W244" i="1" s="1"/>
  <c r="R245" i="1"/>
  <c r="P245" i="1"/>
  <c r="P244" i="1" s="1"/>
  <c r="N245" i="1"/>
  <c r="J245" i="1"/>
  <c r="Q245" i="1" s="1"/>
  <c r="H245" i="1"/>
  <c r="G245" i="1"/>
  <c r="G244" i="1" s="1"/>
  <c r="D245" i="1"/>
  <c r="DL244" i="1"/>
  <c r="DI244" i="1"/>
  <c r="DG244" i="1"/>
  <c r="DB244" i="1"/>
  <c r="CZ244" i="1"/>
  <c r="CU244" i="1"/>
  <c r="CS244" i="1"/>
  <c r="CI244" i="1"/>
  <c r="CD244" i="1"/>
  <c r="CC244" i="1"/>
  <c r="CB244" i="1"/>
  <c r="BV244" i="1"/>
  <c r="BU244" i="1"/>
  <c r="BT244" i="1"/>
  <c r="BN244" i="1"/>
  <c r="BM244" i="1"/>
  <c r="BL244" i="1"/>
  <c r="AW244" i="1"/>
  <c r="AU244" i="1"/>
  <c r="AP244" i="1"/>
  <c r="AO244" i="1"/>
  <c r="AN244" i="1"/>
  <c r="AH244" i="1"/>
  <c r="AG244" i="1"/>
  <c r="AF244" i="1"/>
  <c r="V244" i="1"/>
  <c r="U244" i="1"/>
  <c r="T244" i="1"/>
  <c r="O244" i="1"/>
  <c r="N244" i="1"/>
  <c r="M244" i="1"/>
  <c r="K244" i="1"/>
  <c r="I244" i="1"/>
  <c r="F244" i="1"/>
  <c r="E244" i="1"/>
  <c r="C244" i="1"/>
  <c r="B244" i="1"/>
  <c r="DS243" i="1"/>
  <c r="DH243" i="1"/>
  <c r="DA243" i="1"/>
  <c r="CT243" i="1"/>
  <c r="CI243" i="1"/>
  <c r="CC243" i="1"/>
  <c r="BW243" i="1"/>
  <c r="BW233" i="1" s="1"/>
  <c r="BU243" i="1"/>
  <c r="BM243" i="1"/>
  <c r="BB243" i="1"/>
  <c r="AV243" i="1"/>
  <c r="AX243" i="1" s="1"/>
  <c r="AS243" i="1"/>
  <c r="AO243" i="1"/>
  <c r="AI243" i="1"/>
  <c r="AI241" i="1" s="1"/>
  <c r="AG243" i="1"/>
  <c r="AA243" i="1"/>
  <c r="AK243" i="1" s="1"/>
  <c r="Y243" i="1"/>
  <c r="W243" i="1"/>
  <c r="U243" i="1"/>
  <c r="R243" i="1"/>
  <c r="Q243" i="1"/>
  <c r="Z243" i="1" s="1"/>
  <c r="AJ243" i="1" s="1"/>
  <c r="P243" i="1"/>
  <c r="N243" i="1"/>
  <c r="J243" i="1"/>
  <c r="G243" i="1"/>
  <c r="D243" i="1"/>
  <c r="DS242" i="1"/>
  <c r="DS241" i="1" s="1"/>
  <c r="DO242" i="1"/>
  <c r="DM242" i="1"/>
  <c r="DJ242" i="1"/>
  <c r="DC242" i="1"/>
  <c r="CV242" i="1"/>
  <c r="DL242" i="1" s="1"/>
  <c r="CI242" i="1"/>
  <c r="CI232" i="1" s="1"/>
  <c r="CI51" i="2" s="1"/>
  <c r="CH242" i="1"/>
  <c r="CE242" i="1"/>
  <c r="BW242" i="1"/>
  <c r="BO242" i="1"/>
  <c r="BD242" i="1"/>
  <c r="BD241" i="1" s="1"/>
  <c r="BB242" i="1"/>
  <c r="BA242" i="1"/>
  <c r="AX242" i="1"/>
  <c r="BC242" i="1" s="1"/>
  <c r="AQ242" i="1"/>
  <c r="AL242" i="1"/>
  <c r="AI242" i="1"/>
  <c r="AE242" i="1"/>
  <c r="AB242" i="1"/>
  <c r="Y242" i="1"/>
  <c r="W242" i="1"/>
  <c r="R242" i="1"/>
  <c r="AA242" i="1" s="1"/>
  <c r="Q242" i="1"/>
  <c r="P242" i="1"/>
  <c r="L242" i="1"/>
  <c r="S242" i="1" s="1"/>
  <c r="G242" i="1"/>
  <c r="G241" i="1" s="1"/>
  <c r="D242" i="1"/>
  <c r="D241" i="1" s="1"/>
  <c r="H242" i="1" s="1"/>
  <c r="H241" i="1" s="1"/>
  <c r="DP241" i="1"/>
  <c r="DN241" i="1"/>
  <c r="DK241" i="1"/>
  <c r="DI241" i="1"/>
  <c r="DG241" i="1"/>
  <c r="DE241" i="1"/>
  <c r="DB241" i="1"/>
  <c r="CZ241" i="1"/>
  <c r="CU241" i="1"/>
  <c r="CS241" i="1"/>
  <c r="CI241" i="1"/>
  <c r="CF241" i="1"/>
  <c r="CD241" i="1"/>
  <c r="CB241" i="1"/>
  <c r="BV241" i="1"/>
  <c r="BU241" i="1"/>
  <c r="BT241" i="1"/>
  <c r="BN241" i="1"/>
  <c r="BL241" i="1"/>
  <c r="AY241" i="1"/>
  <c r="AX241" i="1"/>
  <c r="AW241" i="1"/>
  <c r="AV241" i="1"/>
  <c r="AU241" i="1"/>
  <c r="AP241" i="1"/>
  <c r="AN241" i="1"/>
  <c r="AH241" i="1"/>
  <c r="AG241" i="1"/>
  <c r="AF241" i="1"/>
  <c r="Y241" i="1"/>
  <c r="X241" i="1"/>
  <c r="V241" i="1"/>
  <c r="U241" i="1"/>
  <c r="T241" i="1"/>
  <c r="R241" i="1"/>
  <c r="P241" i="1"/>
  <c r="O241" i="1"/>
  <c r="N241" i="1"/>
  <c r="M241" i="1"/>
  <c r="K241" i="1"/>
  <c r="I241" i="1"/>
  <c r="F241" i="1"/>
  <c r="E241" i="1"/>
  <c r="C241" i="1"/>
  <c r="B241" i="1"/>
  <c r="DN240" i="1"/>
  <c r="DL240" i="1"/>
  <c r="DH240" i="1"/>
  <c r="DM240" i="1" s="1"/>
  <c r="DC240" i="1"/>
  <c r="DA240" i="1"/>
  <c r="CV240" i="1"/>
  <c r="CT240" i="1"/>
  <c r="CI240" i="1"/>
  <c r="CG240" i="1"/>
  <c r="CC240" i="1"/>
  <c r="BW240" i="1"/>
  <c r="BU240" i="1"/>
  <c r="BM240" i="1"/>
  <c r="BO240" i="1" s="1"/>
  <c r="BE240" i="1"/>
  <c r="CL240" i="1" s="1"/>
  <c r="DQ240" i="1" s="1"/>
  <c r="BD240" i="1"/>
  <c r="CK240" i="1" s="1"/>
  <c r="DP240" i="1" s="1"/>
  <c r="BB240" i="1"/>
  <c r="AZ240" i="1"/>
  <c r="AX240" i="1"/>
  <c r="AV240" i="1"/>
  <c r="AO240" i="1"/>
  <c r="AI240" i="1"/>
  <c r="AG240" i="1"/>
  <c r="AA240" i="1"/>
  <c r="Y240" i="1"/>
  <c r="W240" i="1"/>
  <c r="U240" i="1"/>
  <c r="R240" i="1"/>
  <c r="Q240" i="1"/>
  <c r="Z240" i="1" s="1"/>
  <c r="AJ240" i="1" s="1"/>
  <c r="P240" i="1"/>
  <c r="N240" i="1"/>
  <c r="J240" i="1"/>
  <c r="L240" i="1" s="1"/>
  <c r="H240" i="1"/>
  <c r="H238" i="1" s="1"/>
  <c r="G240" i="1"/>
  <c r="E240" i="1"/>
  <c r="B240" i="1"/>
  <c r="DN239" i="1"/>
  <c r="DN238" i="1" s="1"/>
  <c r="DL239" i="1"/>
  <c r="DH239" i="1"/>
  <c r="DC239" i="1"/>
  <c r="DC238" i="1" s="1"/>
  <c r="DA239" i="1"/>
  <c r="CV239" i="1"/>
  <c r="CT239" i="1"/>
  <c r="CI239" i="1"/>
  <c r="CI238" i="1" s="1"/>
  <c r="CG239" i="1"/>
  <c r="CC239" i="1"/>
  <c r="BW239" i="1"/>
  <c r="BW238" i="1" s="1"/>
  <c r="BU239" i="1"/>
  <c r="BM239" i="1"/>
  <c r="BO239" i="1" s="1"/>
  <c r="BD239" i="1"/>
  <c r="BB239" i="1"/>
  <c r="BA239" i="1"/>
  <c r="AZ239" i="1"/>
  <c r="AX239" i="1"/>
  <c r="AV239" i="1"/>
  <c r="AO239" i="1"/>
  <c r="AQ239" i="1" s="1"/>
  <c r="AI239" i="1"/>
  <c r="AG239" i="1"/>
  <c r="AA239" i="1"/>
  <c r="Y239" i="1"/>
  <c r="U239" i="1"/>
  <c r="R239" i="1"/>
  <c r="P239" i="1"/>
  <c r="N239" i="1"/>
  <c r="J239" i="1"/>
  <c r="G239" i="1"/>
  <c r="D239" i="1"/>
  <c r="DL238" i="1"/>
  <c r="DK238" i="1"/>
  <c r="DI238" i="1"/>
  <c r="DG238" i="1"/>
  <c r="DB238" i="1"/>
  <c r="DA238" i="1"/>
  <c r="CZ238" i="1"/>
  <c r="CV238" i="1"/>
  <c r="CU238" i="1"/>
  <c r="CT238" i="1"/>
  <c r="CS238" i="1"/>
  <c r="CG238" i="1"/>
  <c r="CF238" i="1"/>
  <c r="CD238" i="1"/>
  <c r="CB238" i="1"/>
  <c r="BV238" i="1"/>
  <c r="BU238" i="1"/>
  <c r="BT238" i="1"/>
  <c r="BN238" i="1"/>
  <c r="BM238" i="1"/>
  <c r="BL238" i="1"/>
  <c r="BB238" i="1"/>
  <c r="AY238" i="1"/>
  <c r="AX238" i="1"/>
  <c r="AW238" i="1"/>
  <c r="AV238" i="1"/>
  <c r="AU238" i="1"/>
  <c r="AP238" i="1"/>
  <c r="AO238" i="1"/>
  <c r="AN238" i="1"/>
  <c r="AH238" i="1"/>
  <c r="AG238" i="1"/>
  <c r="AF238" i="1"/>
  <c r="Y238" i="1"/>
  <c r="X238" i="1"/>
  <c r="V238" i="1"/>
  <c r="T238" i="1"/>
  <c r="R238" i="1"/>
  <c r="P238" i="1"/>
  <c r="O238" i="1"/>
  <c r="N238" i="1"/>
  <c r="M238" i="1"/>
  <c r="K238" i="1"/>
  <c r="I238" i="1"/>
  <c r="G238" i="1"/>
  <c r="F238" i="1"/>
  <c r="E238" i="1"/>
  <c r="C238" i="1"/>
  <c r="DN237" i="1"/>
  <c r="DL237" i="1"/>
  <c r="DJ237" i="1"/>
  <c r="DH237" i="1"/>
  <c r="DM237" i="1" s="1"/>
  <c r="DC237" i="1"/>
  <c r="DA237" i="1"/>
  <c r="CT237" i="1"/>
  <c r="CK237" i="1"/>
  <c r="DP237" i="1" s="1"/>
  <c r="CI237" i="1"/>
  <c r="CG237" i="1"/>
  <c r="CE237" i="1"/>
  <c r="CC237" i="1"/>
  <c r="BU237" i="1"/>
  <c r="BO237" i="1"/>
  <c r="BM237" i="1"/>
  <c r="CH237" i="1" s="1"/>
  <c r="BE237" i="1"/>
  <c r="BD237" i="1"/>
  <c r="BB237" i="1"/>
  <c r="AZ237" i="1"/>
  <c r="AV237" i="1"/>
  <c r="AO237" i="1"/>
  <c r="AO235" i="1" s="1"/>
  <c r="AO232" i="1" s="1"/>
  <c r="AO51" i="2" s="1"/>
  <c r="AI237" i="1"/>
  <c r="AG237" i="1"/>
  <c r="Y237" i="1"/>
  <c r="W237" i="1"/>
  <c r="U237" i="1"/>
  <c r="R237" i="1"/>
  <c r="P237" i="1"/>
  <c r="N237" i="1"/>
  <c r="L237" i="1"/>
  <c r="J237" i="1"/>
  <c r="Q237" i="1" s="1"/>
  <c r="Z237" i="1" s="1"/>
  <c r="AJ237" i="1" s="1"/>
  <c r="G237" i="1"/>
  <c r="D237" i="1"/>
  <c r="DN236" i="1"/>
  <c r="DN235" i="1" s="1"/>
  <c r="DN232" i="1" s="1"/>
  <c r="DN51" i="2" s="1"/>
  <c r="DM236" i="1"/>
  <c r="DL236" i="1"/>
  <c r="DH236" i="1"/>
  <c r="DJ236" i="1" s="1"/>
  <c r="DC236" i="1"/>
  <c r="DA236" i="1"/>
  <c r="CV236" i="1"/>
  <c r="CT236" i="1"/>
  <c r="CL236" i="1"/>
  <c r="CI236" i="1"/>
  <c r="CG236" i="1"/>
  <c r="CG235" i="1" s="1"/>
  <c r="CC236" i="1"/>
  <c r="BW236" i="1"/>
  <c r="BU236" i="1"/>
  <c r="BU235" i="1" s="1"/>
  <c r="BU232" i="1" s="1"/>
  <c r="BU51" i="2" s="1"/>
  <c r="BM236" i="1"/>
  <c r="BG236" i="1"/>
  <c r="BQ236" i="1" s="1"/>
  <c r="BD236" i="1"/>
  <c r="BB236" i="1"/>
  <c r="AZ236" i="1"/>
  <c r="BE236" i="1" s="1"/>
  <c r="BE235" i="1" s="1"/>
  <c r="AX236" i="1"/>
  <c r="BC236" i="1" s="1"/>
  <c r="AV236" i="1"/>
  <c r="AQ236" i="1"/>
  <c r="AO236" i="1"/>
  <c r="AI236" i="1"/>
  <c r="AI235" i="1" s="1"/>
  <c r="AI232" i="1" s="1"/>
  <c r="AI51" i="2" s="1"/>
  <c r="AG236" i="1"/>
  <c r="AG235" i="1" s="1"/>
  <c r="AG232" i="1" s="1"/>
  <c r="AG51" i="2" s="1"/>
  <c r="AA236" i="1"/>
  <c r="Y236" i="1"/>
  <c r="U236" i="1"/>
  <c r="W236" i="1" s="1"/>
  <c r="W235" i="1" s="1"/>
  <c r="W232" i="1" s="1"/>
  <c r="W51" i="2" s="1"/>
  <c r="R236" i="1"/>
  <c r="N236" i="1"/>
  <c r="P236" i="1" s="1"/>
  <c r="L236" i="1"/>
  <c r="J236" i="1"/>
  <c r="H236" i="1"/>
  <c r="G236" i="1"/>
  <c r="G235" i="1" s="1"/>
  <c r="D236" i="1"/>
  <c r="DL235" i="1"/>
  <c r="DK235" i="1"/>
  <c r="DK234" i="1" s="1"/>
  <c r="DK231" i="1" s="1"/>
  <c r="DK230" i="1" s="1"/>
  <c r="DI235" i="1"/>
  <c r="DG235" i="1"/>
  <c r="DG234" i="1" s="1"/>
  <c r="DG231" i="1" s="1"/>
  <c r="DG230" i="1" s="1"/>
  <c r="DC235" i="1"/>
  <c r="DC234" i="1" s="1"/>
  <c r="DB235" i="1"/>
  <c r="CZ235" i="1"/>
  <c r="CU235" i="1"/>
  <c r="CS235" i="1"/>
  <c r="CI235" i="1"/>
  <c r="CF235" i="1"/>
  <c r="CD235" i="1"/>
  <c r="CB235" i="1"/>
  <c r="BV235" i="1"/>
  <c r="BT235" i="1"/>
  <c r="BN235" i="1"/>
  <c r="BL235" i="1"/>
  <c r="AZ235" i="1"/>
  <c r="AY235" i="1"/>
  <c r="AY232" i="1" s="1"/>
  <c r="AY51" i="2" s="1"/>
  <c r="AW235" i="1"/>
  <c r="AV235" i="1"/>
  <c r="AV232" i="1" s="1"/>
  <c r="AV51" i="2" s="1"/>
  <c r="AU235" i="1"/>
  <c r="AP235" i="1"/>
  <c r="AN235" i="1"/>
  <c r="AN232" i="1" s="1"/>
  <c r="AN51" i="2" s="1"/>
  <c r="AH235" i="1"/>
  <c r="AF235" i="1"/>
  <c r="AF232" i="1" s="1"/>
  <c r="AF51" i="2" s="1"/>
  <c r="Y235" i="1"/>
  <c r="Y232" i="1" s="1"/>
  <c r="Y51" i="2" s="1"/>
  <c r="X235" i="1"/>
  <c r="V235" i="1"/>
  <c r="V232" i="1" s="1"/>
  <c r="V51" i="2" s="1"/>
  <c r="T235" i="1"/>
  <c r="O235" i="1"/>
  <c r="M235" i="1"/>
  <c r="M232" i="1" s="1"/>
  <c r="M51" i="2" s="1"/>
  <c r="K235" i="1"/>
  <c r="J235" i="1"/>
  <c r="J232" i="1" s="1"/>
  <c r="J51" i="2" s="1"/>
  <c r="I235" i="1"/>
  <c r="I232" i="1" s="1"/>
  <c r="I51" i="2" s="1"/>
  <c r="F235" i="1"/>
  <c r="F232" i="1" s="1"/>
  <c r="F51" i="2" s="1"/>
  <c r="E235" i="1"/>
  <c r="E232" i="1" s="1"/>
  <c r="E51" i="2" s="1"/>
  <c r="C235" i="1"/>
  <c r="B235" i="1"/>
  <c r="B232" i="1" s="1"/>
  <c r="B51" i="2" s="1"/>
  <c r="DL234" i="1"/>
  <c r="CZ234" i="1"/>
  <c r="CZ231" i="1" s="1"/>
  <c r="CZ230" i="1" s="1"/>
  <c r="CU234" i="1"/>
  <c r="CU231" i="1" s="1"/>
  <c r="CF234" i="1"/>
  <c r="CF231" i="1" s="1"/>
  <c r="CF230" i="1" s="1"/>
  <c r="CB234" i="1"/>
  <c r="CB231" i="1" s="1"/>
  <c r="CB230" i="1" s="1"/>
  <c r="BT234" i="1"/>
  <c r="BT231" i="1" s="1"/>
  <c r="BT230" i="1" s="1"/>
  <c r="BL234" i="1"/>
  <c r="BL231" i="1" s="1"/>
  <c r="BL230" i="1" s="1"/>
  <c r="AY234" i="1"/>
  <c r="AY231" i="1" s="1"/>
  <c r="AY230" i="1" s="1"/>
  <c r="AV234" i="1"/>
  <c r="AV231" i="1" s="1"/>
  <c r="AF234" i="1"/>
  <c r="AF231" i="1" s="1"/>
  <c r="Y234" i="1"/>
  <c r="Y231" i="1" s="1"/>
  <c r="V234" i="1"/>
  <c r="V231" i="1" s="1"/>
  <c r="V230" i="1" s="1"/>
  <c r="M234" i="1"/>
  <c r="I234" i="1"/>
  <c r="I231" i="1" s="1"/>
  <c r="I230" i="1" s="1"/>
  <c r="F234" i="1"/>
  <c r="F231" i="1" s="1"/>
  <c r="F230" i="1" s="1"/>
  <c r="DL233" i="1"/>
  <c r="DL50" i="2" s="1"/>
  <c r="DK233" i="1"/>
  <c r="DK50" i="2" s="1"/>
  <c r="DG233" i="1"/>
  <c r="DG50" i="2" s="1"/>
  <c r="DG49" i="2" s="1"/>
  <c r="CZ233" i="1"/>
  <c r="CZ50" i="2" s="1"/>
  <c r="CU233" i="1"/>
  <c r="CU50" i="2" s="1"/>
  <c r="CI233" i="1"/>
  <c r="CI50" i="2" s="1"/>
  <c r="CF233" i="1"/>
  <c r="CF50" i="2" s="1"/>
  <c r="CF49" i="2" s="1"/>
  <c r="CB233" i="1"/>
  <c r="CB50" i="2" s="1"/>
  <c r="BT233" i="1"/>
  <c r="BT50" i="2" s="1"/>
  <c r="BT49" i="2" s="1"/>
  <c r="BL233" i="1"/>
  <c r="BL50" i="2" s="1"/>
  <c r="AY233" i="1"/>
  <c r="AY50" i="2" s="1"/>
  <c r="AY49" i="2" s="1"/>
  <c r="AV233" i="1"/>
  <c r="AU233" i="1"/>
  <c r="AU50" i="2" s="1"/>
  <c r="AN233" i="1"/>
  <c r="AN50" i="2" s="1"/>
  <c r="AF233" i="1"/>
  <c r="AF50" i="2" s="1"/>
  <c r="AF49" i="2" s="1"/>
  <c r="Y233" i="1"/>
  <c r="V233" i="1"/>
  <c r="V50" i="2" s="1"/>
  <c r="V49" i="2" s="1"/>
  <c r="R233" i="1"/>
  <c r="R50" i="2" s="1"/>
  <c r="N233" i="1"/>
  <c r="N50" i="2" s="1"/>
  <c r="M233" i="1"/>
  <c r="M50" i="2" s="1"/>
  <c r="M49" i="2" s="1"/>
  <c r="I233" i="1"/>
  <c r="I50" i="2" s="1"/>
  <c r="F233" i="1"/>
  <c r="F50" i="2" s="1"/>
  <c r="F49" i="2" s="1"/>
  <c r="E233" i="1"/>
  <c r="E50" i="2" s="1"/>
  <c r="E49" i="2" s="1"/>
  <c r="DK232" i="1"/>
  <c r="DK51" i="2" s="1"/>
  <c r="DI232" i="1"/>
  <c r="DI51" i="2" s="1"/>
  <c r="DG232" i="1"/>
  <c r="DG51" i="2" s="1"/>
  <c r="DC232" i="1"/>
  <c r="DB232" i="1"/>
  <c r="CZ232" i="1"/>
  <c r="CZ51" i="2" s="1"/>
  <c r="CU232" i="1"/>
  <c r="CU51" i="2" s="1"/>
  <c r="CS232" i="1"/>
  <c r="CS51" i="2" s="1"/>
  <c r="CF232" i="1"/>
  <c r="CF51" i="2" s="1"/>
  <c r="CD232" i="1"/>
  <c r="CD51" i="2" s="1"/>
  <c r="CB232" i="1"/>
  <c r="CB51" i="2" s="1"/>
  <c r="BV232" i="1"/>
  <c r="BV51" i="2" s="1"/>
  <c r="BT232" i="1"/>
  <c r="BT51" i="2" s="1"/>
  <c r="BN232" i="1"/>
  <c r="BN51" i="2" s="1"/>
  <c r="BL232" i="1"/>
  <c r="BL51" i="2" s="1"/>
  <c r="AW232" i="1"/>
  <c r="AW51" i="2" s="1"/>
  <c r="AP232" i="1"/>
  <c r="AP51" i="2" s="1"/>
  <c r="AH232" i="1"/>
  <c r="AH51" i="2" s="1"/>
  <c r="X232" i="1"/>
  <c r="X51" i="2" s="1"/>
  <c r="T232" i="1"/>
  <c r="T51" i="2" s="1"/>
  <c r="O232" i="1"/>
  <c r="O51" i="2" s="1"/>
  <c r="K232" i="1"/>
  <c r="K51" i="2" s="1"/>
  <c r="C232" i="1"/>
  <c r="C51" i="2" s="1"/>
  <c r="AM221" i="1"/>
  <c r="AE221" i="1"/>
  <c r="AD221" i="1"/>
  <c r="DW219" i="1"/>
  <c r="DV219" i="1"/>
  <c r="DK219" i="1"/>
  <c r="DH219" i="1"/>
  <c r="CU219" i="1"/>
  <c r="CB219" i="1"/>
  <c r="BJ219" i="1"/>
  <c r="AZ219" i="1"/>
  <c r="T219" i="1"/>
  <c r="K219" i="1"/>
  <c r="D219" i="1"/>
  <c r="C219" i="1"/>
  <c r="BJ218" i="1"/>
  <c r="DK217" i="1"/>
  <c r="DG217" i="1"/>
  <c r="CZ217" i="1"/>
  <c r="CU217" i="1"/>
  <c r="CB217" i="1"/>
  <c r="BT217" i="1"/>
  <c r="BL217" i="1"/>
  <c r="BJ217" i="1"/>
  <c r="BD217" i="1"/>
  <c r="AY217" i="1"/>
  <c r="AU217" i="1"/>
  <c r="AN217" i="1"/>
  <c r="AF217" i="1"/>
  <c r="X217" i="1"/>
  <c r="O217" i="1"/>
  <c r="K217" i="1"/>
  <c r="H217" i="1"/>
  <c r="G217" i="1"/>
  <c r="C217" i="1"/>
  <c r="AM215" i="1"/>
  <c r="AE215" i="1"/>
  <c r="AD215" i="1"/>
  <c r="CK213" i="1"/>
  <c r="BU213" i="1"/>
  <c r="Y213" i="1"/>
  <c r="I213" i="1"/>
  <c r="DN208" i="1"/>
  <c r="DJ208" i="1"/>
  <c r="DH208" i="1"/>
  <c r="DE208" i="1"/>
  <c r="DS208" i="1" s="1"/>
  <c r="DA208" i="1"/>
  <c r="DC208" i="1" s="1"/>
  <c r="CT208" i="1"/>
  <c r="CV208" i="1" s="1"/>
  <c r="CS208" i="1"/>
  <c r="CL208" i="1"/>
  <c r="DQ208" i="1" s="1"/>
  <c r="CK208" i="1"/>
  <c r="DP208" i="1" s="1"/>
  <c r="CI208" i="1"/>
  <c r="CH208" i="1"/>
  <c r="CE208" i="1"/>
  <c r="CC208" i="1"/>
  <c r="BW208" i="1"/>
  <c r="BU208" i="1"/>
  <c r="BO208" i="1"/>
  <c r="BM208" i="1"/>
  <c r="BE208" i="1"/>
  <c r="BD208" i="1"/>
  <c r="BB208" i="1"/>
  <c r="BG208" i="1" s="1"/>
  <c r="BQ208" i="1" s="1"/>
  <c r="BY208" i="1" s="1"/>
  <c r="CN208" i="1" s="1"/>
  <c r="CX208" i="1" s="1"/>
  <c r="AZ208" i="1"/>
  <c r="AX208" i="1"/>
  <c r="AV208" i="1"/>
  <c r="AQ208" i="1"/>
  <c r="AO208" i="1"/>
  <c r="AG208" i="1"/>
  <c r="AI208" i="1" s="1"/>
  <c r="AE208" i="1"/>
  <c r="AA208" i="1"/>
  <c r="AK208" i="1" s="1"/>
  <c r="AS208" i="1" s="1"/>
  <c r="U208" i="1"/>
  <c r="W208" i="1" s="1"/>
  <c r="S208" i="1"/>
  <c r="AB208" i="1" s="1"/>
  <c r="AL208" i="1" s="1"/>
  <c r="AT208" i="1" s="1"/>
  <c r="R208" i="1"/>
  <c r="N208" i="1"/>
  <c r="P208" i="1" s="1"/>
  <c r="L208" i="1"/>
  <c r="J208" i="1"/>
  <c r="H208" i="1"/>
  <c r="G208" i="1"/>
  <c r="D208" i="1"/>
  <c r="DN207" i="1"/>
  <c r="DL207" i="1"/>
  <c r="DJ207" i="1"/>
  <c r="DH207" i="1"/>
  <c r="DA207" i="1"/>
  <c r="CT207" i="1"/>
  <c r="CI207" i="1"/>
  <c r="CG207" i="1"/>
  <c r="CE207" i="1"/>
  <c r="CC207" i="1"/>
  <c r="BU207" i="1"/>
  <c r="BO207" i="1"/>
  <c r="BO40" i="2" s="1"/>
  <c r="BM207" i="1"/>
  <c r="BB207" i="1"/>
  <c r="BA207" i="1"/>
  <c r="AZ207" i="1"/>
  <c r="AX207" i="1"/>
  <c r="AV207" i="1"/>
  <c r="AV40" i="2" s="1"/>
  <c r="AO207" i="1"/>
  <c r="AI207" i="1"/>
  <c r="AG207" i="1"/>
  <c r="Y207" i="1"/>
  <c r="W207" i="1"/>
  <c r="U207" i="1"/>
  <c r="R207" i="1"/>
  <c r="R205" i="1" s="1"/>
  <c r="N207" i="1"/>
  <c r="L207" i="1"/>
  <c r="J207" i="1"/>
  <c r="E207" i="1"/>
  <c r="D207" i="1"/>
  <c r="B207" i="1"/>
  <c r="DN206" i="1"/>
  <c r="DN39" i="2" s="1"/>
  <c r="DM206" i="1"/>
  <c r="DL206" i="1"/>
  <c r="DL39" i="2" s="1"/>
  <c r="DH206" i="1"/>
  <c r="DA206" i="1"/>
  <c r="CV206" i="1"/>
  <c r="CT206" i="1"/>
  <c r="CT39" i="2" s="1"/>
  <c r="CI206" i="1"/>
  <c r="CI39" i="2" s="1"/>
  <c r="CG206" i="1"/>
  <c r="CE206" i="1"/>
  <c r="CE39" i="2" s="1"/>
  <c r="CC206" i="1"/>
  <c r="CC39" i="2" s="1"/>
  <c r="BU206" i="1"/>
  <c r="BW206" i="1" s="1"/>
  <c r="BO206" i="1"/>
  <c r="BO39" i="2" s="1"/>
  <c r="BM206" i="1"/>
  <c r="BM39" i="2" s="1"/>
  <c r="BG206" i="1"/>
  <c r="BB206" i="1"/>
  <c r="BB39" i="2" s="1"/>
  <c r="AZ206" i="1"/>
  <c r="AZ39" i="2" s="1"/>
  <c r="AV206" i="1"/>
  <c r="AO206" i="1"/>
  <c r="AK206" i="1"/>
  <c r="AI206" i="1"/>
  <c r="AI39" i="2" s="1"/>
  <c r="AG206" i="1"/>
  <c r="AG39" i="2" s="1"/>
  <c r="AA206" i="1"/>
  <c r="AA39" i="2" s="1"/>
  <c r="Y206" i="1"/>
  <c r="Y39" i="2" s="1"/>
  <c r="U206" i="1"/>
  <c r="R206" i="1"/>
  <c r="R39" i="2" s="1"/>
  <c r="P206" i="1"/>
  <c r="N206" i="1"/>
  <c r="N39" i="2" s="1"/>
  <c r="L206" i="1"/>
  <c r="L39" i="2" s="1"/>
  <c r="J206" i="1"/>
  <c r="J39" i="2" s="1"/>
  <c r="G206" i="1"/>
  <c r="E206" i="1"/>
  <c r="D206" i="1"/>
  <c r="D39" i="2" s="1"/>
  <c r="B206" i="1"/>
  <c r="B39" i="2" s="1"/>
  <c r="DP205" i="1"/>
  <c r="DN205" i="1"/>
  <c r="DK205" i="1"/>
  <c r="DI205" i="1"/>
  <c r="DG205" i="1"/>
  <c r="DB205" i="1"/>
  <c r="CZ205" i="1"/>
  <c r="CU205" i="1"/>
  <c r="CS205" i="1"/>
  <c r="CK205" i="1"/>
  <c r="CI205" i="1"/>
  <c r="CF205" i="1"/>
  <c r="CE205" i="1"/>
  <c r="CD205" i="1"/>
  <c r="CC205" i="1"/>
  <c r="CB205" i="1"/>
  <c r="BV205" i="1"/>
  <c r="BT205" i="1"/>
  <c r="BO205" i="1"/>
  <c r="BN205" i="1"/>
  <c r="BM205" i="1"/>
  <c r="BL205" i="1"/>
  <c r="BD205" i="1"/>
  <c r="BB205" i="1"/>
  <c r="AY205" i="1"/>
  <c r="AW205" i="1"/>
  <c r="AU205" i="1"/>
  <c r="AP205" i="1"/>
  <c r="AN205" i="1"/>
  <c r="AI205" i="1"/>
  <c r="AH205" i="1"/>
  <c r="AG205" i="1"/>
  <c r="AF205" i="1"/>
  <c r="X205" i="1"/>
  <c r="V205" i="1"/>
  <c r="T205" i="1"/>
  <c r="O205" i="1"/>
  <c r="N205" i="1"/>
  <c r="M205" i="1"/>
  <c r="K205" i="1"/>
  <c r="J205" i="1"/>
  <c r="I205" i="1"/>
  <c r="F205" i="1"/>
  <c r="C205" i="1"/>
  <c r="B205" i="1"/>
  <c r="DN204" i="1"/>
  <c r="DN35" i="2" s="1"/>
  <c r="DN34" i="2" s="1"/>
  <c r="DL204" i="1"/>
  <c r="DL35" i="2" s="1"/>
  <c r="DJ204" i="1"/>
  <c r="DJ35" i="2" s="1"/>
  <c r="DJ34" i="2" s="1"/>
  <c r="DH204" i="1"/>
  <c r="DH35" i="2" s="1"/>
  <c r="DH34" i="2" s="1"/>
  <c r="DC204" i="1"/>
  <c r="DC35" i="2" s="1"/>
  <c r="DA204" i="1"/>
  <c r="DA35" i="2" s="1"/>
  <c r="CT204" i="1"/>
  <c r="CI204" i="1"/>
  <c r="CI35" i="2" s="1"/>
  <c r="CI34" i="2" s="1"/>
  <c r="CG204" i="1"/>
  <c r="CG35" i="2" s="1"/>
  <c r="CC204" i="1"/>
  <c r="CE204" i="1" s="1"/>
  <c r="BW204" i="1"/>
  <c r="BW35" i="2" s="1"/>
  <c r="BU204" i="1"/>
  <c r="BU35" i="2" s="1"/>
  <c r="BM204" i="1"/>
  <c r="BO204" i="1" s="1"/>
  <c r="BB204" i="1"/>
  <c r="BB35" i="2" s="1"/>
  <c r="BB34" i="2" s="1"/>
  <c r="AZ204" i="1"/>
  <c r="AX204" i="1"/>
  <c r="AX35" i="2" s="1"/>
  <c r="AX34" i="2" s="1"/>
  <c r="AV204" i="1"/>
  <c r="AV35" i="2" s="1"/>
  <c r="AV34" i="2" s="1"/>
  <c r="AQ204" i="1"/>
  <c r="AQ35" i="2" s="1"/>
  <c r="AO204" i="1"/>
  <c r="AO35" i="2" s="1"/>
  <c r="AG204" i="1"/>
  <c r="AI204" i="1" s="1"/>
  <c r="Y204" i="1"/>
  <c r="Y35" i="2" s="1"/>
  <c r="Y34" i="2" s="1"/>
  <c r="W204" i="1"/>
  <c r="W35" i="2" s="1"/>
  <c r="W34" i="2" s="1"/>
  <c r="U204" i="1"/>
  <c r="U35" i="2" s="1"/>
  <c r="U34" i="2" s="1"/>
  <c r="R204" i="1"/>
  <c r="P204" i="1"/>
  <c r="P35" i="2" s="1"/>
  <c r="N204" i="1"/>
  <c r="N35" i="2" s="1"/>
  <c r="L204" i="1"/>
  <c r="J204" i="1"/>
  <c r="J35" i="2" s="1"/>
  <c r="J34" i="2" s="1"/>
  <c r="E204" i="1"/>
  <c r="D204" i="1"/>
  <c r="B204" i="1"/>
  <c r="B35" i="2" s="1"/>
  <c r="B34" i="2" s="1"/>
  <c r="DN203" i="1"/>
  <c r="DN37" i="2" s="1"/>
  <c r="DL203" i="1"/>
  <c r="DJ203" i="1"/>
  <c r="DJ37" i="2" s="1"/>
  <c r="DH203" i="1"/>
  <c r="DH37" i="2" s="1"/>
  <c r="DA203" i="1"/>
  <c r="CT203" i="1"/>
  <c r="CI203" i="1"/>
  <c r="CI37" i="2" s="1"/>
  <c r="CG203" i="1"/>
  <c r="CE203" i="1"/>
  <c r="CE37" i="2" s="1"/>
  <c r="CC203" i="1"/>
  <c r="CC37" i="2" s="1"/>
  <c r="BU203" i="1"/>
  <c r="BO203" i="1"/>
  <c r="BO37" i="2" s="1"/>
  <c r="BM203" i="1"/>
  <c r="BM37" i="2" s="1"/>
  <c r="BB203" i="1"/>
  <c r="BB37" i="2" s="1"/>
  <c r="BA203" i="1"/>
  <c r="AZ203" i="1"/>
  <c r="AX203" i="1"/>
  <c r="AX37" i="2" s="1"/>
  <c r="AV203" i="1"/>
  <c r="AV37" i="2" s="1"/>
  <c r="AO203" i="1"/>
  <c r="AI203" i="1"/>
  <c r="AI37" i="2" s="1"/>
  <c r="AG203" i="1"/>
  <c r="AG37" i="2" s="1"/>
  <c r="Y203" i="1"/>
  <c r="W203" i="1"/>
  <c r="W37" i="2" s="1"/>
  <c r="U203" i="1"/>
  <c r="U37" i="2" s="1"/>
  <c r="R203" i="1"/>
  <c r="N203" i="1"/>
  <c r="L203" i="1"/>
  <c r="J203" i="1"/>
  <c r="J37" i="2" s="1"/>
  <c r="E203" i="1"/>
  <c r="D203" i="1"/>
  <c r="D37" i="2" s="1"/>
  <c r="B203" i="1"/>
  <c r="B37" i="2" s="1"/>
  <c r="DP202" i="1"/>
  <c r="DN202" i="1"/>
  <c r="DK202" i="1"/>
  <c r="DJ202" i="1"/>
  <c r="DI202" i="1"/>
  <c r="DG202" i="1"/>
  <c r="DB202" i="1"/>
  <c r="CZ202" i="1"/>
  <c r="CU202" i="1"/>
  <c r="CT202" i="1"/>
  <c r="CS202" i="1"/>
  <c r="CK202" i="1"/>
  <c r="CF202" i="1"/>
  <c r="CD202" i="1"/>
  <c r="CB202" i="1"/>
  <c r="BV202" i="1"/>
  <c r="BT202" i="1"/>
  <c r="BN202" i="1"/>
  <c r="BL202" i="1"/>
  <c r="BD202" i="1"/>
  <c r="BB202" i="1"/>
  <c r="AY202" i="1"/>
  <c r="AX202" i="1"/>
  <c r="AW202" i="1"/>
  <c r="AU202" i="1"/>
  <c r="AP202" i="1"/>
  <c r="AN202" i="1"/>
  <c r="AH202" i="1"/>
  <c r="AF202" i="1"/>
  <c r="X202" i="1"/>
  <c r="W202" i="1"/>
  <c r="V202" i="1"/>
  <c r="U202" i="1"/>
  <c r="T202" i="1"/>
  <c r="O202" i="1"/>
  <c r="N202" i="1"/>
  <c r="M202" i="1"/>
  <c r="K202" i="1"/>
  <c r="J202" i="1"/>
  <c r="J179" i="1" s="1"/>
  <c r="J217" i="1" s="1"/>
  <c r="I202" i="1"/>
  <c r="F202" i="1"/>
  <c r="C202" i="1"/>
  <c r="B202" i="1"/>
  <c r="DO200" i="1"/>
  <c r="DN200" i="1"/>
  <c r="DL200" i="1"/>
  <c r="DJ200" i="1"/>
  <c r="DH200" i="1"/>
  <c r="DM200" i="1" s="1"/>
  <c r="DC200" i="1"/>
  <c r="DA200" i="1"/>
  <c r="CT200" i="1"/>
  <c r="CV200" i="1" s="1"/>
  <c r="CI200" i="1"/>
  <c r="CG200" i="1"/>
  <c r="CC200" i="1"/>
  <c r="CE200" i="1" s="1"/>
  <c r="BW200" i="1"/>
  <c r="BU200" i="1"/>
  <c r="BM200" i="1"/>
  <c r="CH200" i="1" s="1"/>
  <c r="BB200" i="1"/>
  <c r="AZ200" i="1"/>
  <c r="BE200" i="1" s="1"/>
  <c r="AX200" i="1"/>
  <c r="AV200" i="1"/>
  <c r="AQ200" i="1"/>
  <c r="AO200" i="1"/>
  <c r="AG200" i="1"/>
  <c r="AI200" i="1" s="1"/>
  <c r="BC200" i="1" s="1"/>
  <c r="AB200" i="1"/>
  <c r="Y200" i="1"/>
  <c r="W200" i="1"/>
  <c r="U200" i="1"/>
  <c r="R200" i="1"/>
  <c r="AA200" i="1" s="1"/>
  <c r="AK200" i="1" s="1"/>
  <c r="AS200" i="1" s="1"/>
  <c r="P200" i="1"/>
  <c r="N200" i="1"/>
  <c r="L200" i="1"/>
  <c r="S200" i="1" s="1"/>
  <c r="J200" i="1"/>
  <c r="Q200" i="1" s="1"/>
  <c r="Z200" i="1" s="1"/>
  <c r="G200" i="1"/>
  <c r="E200" i="1"/>
  <c r="D200" i="1"/>
  <c r="B200" i="1"/>
  <c r="DN199" i="1"/>
  <c r="DL199" i="1"/>
  <c r="DJ199" i="1"/>
  <c r="DH199" i="1"/>
  <c r="DC199" i="1"/>
  <c r="DA199" i="1"/>
  <c r="CT199" i="1"/>
  <c r="CV199" i="1" s="1"/>
  <c r="CI199" i="1"/>
  <c r="CG199" i="1"/>
  <c r="CE199" i="1"/>
  <c r="CC199" i="1"/>
  <c r="BW199" i="1"/>
  <c r="BU199" i="1"/>
  <c r="BO199" i="1"/>
  <c r="CJ199" i="1" s="1"/>
  <c r="BM199" i="1"/>
  <c r="CH199" i="1" s="1"/>
  <c r="BB199" i="1"/>
  <c r="AZ199" i="1"/>
  <c r="AX199" i="1"/>
  <c r="AV199" i="1"/>
  <c r="AQ199" i="1"/>
  <c r="AO199" i="1"/>
  <c r="AG199" i="1"/>
  <c r="AI199" i="1" s="1"/>
  <c r="BC199" i="1" s="1"/>
  <c r="BH199" i="1" s="1"/>
  <c r="Y199" i="1"/>
  <c r="BE199" i="1" s="1"/>
  <c r="W199" i="1"/>
  <c r="U199" i="1"/>
  <c r="R199" i="1"/>
  <c r="AA199" i="1" s="1"/>
  <c r="AK199" i="1" s="1"/>
  <c r="AS199" i="1" s="1"/>
  <c r="Q199" i="1"/>
  <c r="Z199" i="1" s="1"/>
  <c r="P199" i="1"/>
  <c r="N199" i="1"/>
  <c r="J199" i="1"/>
  <c r="L199" i="1" s="1"/>
  <c r="S199" i="1" s="1"/>
  <c r="AB199" i="1" s="1"/>
  <c r="G199" i="1"/>
  <c r="E199" i="1"/>
  <c r="B199" i="1"/>
  <c r="D199" i="1" s="1"/>
  <c r="DO198" i="1"/>
  <c r="DN198" i="1"/>
  <c r="DL198" i="1"/>
  <c r="DJ198" i="1"/>
  <c r="DH198" i="1"/>
  <c r="DM198" i="1" s="1"/>
  <c r="DC198" i="1"/>
  <c r="DA198" i="1"/>
  <c r="CT198" i="1"/>
  <c r="CV198" i="1" s="1"/>
  <c r="CI198" i="1"/>
  <c r="CG198" i="1"/>
  <c r="CC198" i="1"/>
  <c r="CE198" i="1" s="1"/>
  <c r="BW198" i="1"/>
  <c r="BU198" i="1"/>
  <c r="BM198" i="1"/>
  <c r="CH198" i="1" s="1"/>
  <c r="BB198" i="1"/>
  <c r="AZ198" i="1"/>
  <c r="BE198" i="1" s="1"/>
  <c r="AX198" i="1"/>
  <c r="AV198" i="1"/>
  <c r="AQ198" i="1"/>
  <c r="AO198" i="1"/>
  <c r="AG198" i="1"/>
  <c r="AI198" i="1" s="1"/>
  <c r="BC198" i="1" s="1"/>
  <c r="AB198" i="1"/>
  <c r="Y198" i="1"/>
  <c r="W198" i="1"/>
  <c r="U198" i="1"/>
  <c r="R198" i="1"/>
  <c r="AA198" i="1" s="1"/>
  <c r="AK198" i="1" s="1"/>
  <c r="AS198" i="1" s="1"/>
  <c r="P198" i="1"/>
  <c r="N198" i="1"/>
  <c r="L198" i="1"/>
  <c r="S198" i="1" s="1"/>
  <c r="J198" i="1"/>
  <c r="Q198" i="1" s="1"/>
  <c r="Z198" i="1" s="1"/>
  <c r="G198" i="1"/>
  <c r="E198" i="1"/>
  <c r="D198" i="1"/>
  <c r="B198" i="1"/>
  <c r="DN197" i="1"/>
  <c r="DL197" i="1"/>
  <c r="DJ197" i="1"/>
  <c r="DH197" i="1"/>
  <c r="DC197" i="1"/>
  <c r="DA197" i="1"/>
  <c r="CT197" i="1"/>
  <c r="CV197" i="1" s="1"/>
  <c r="CI197" i="1"/>
  <c r="CG197" i="1"/>
  <c r="CE197" i="1"/>
  <c r="CC197" i="1"/>
  <c r="BW197" i="1"/>
  <c r="BU197" i="1"/>
  <c r="BO197" i="1"/>
  <c r="CJ197" i="1" s="1"/>
  <c r="BM197" i="1"/>
  <c r="CH197" i="1" s="1"/>
  <c r="BB197" i="1"/>
  <c r="AZ197" i="1"/>
  <c r="AX197" i="1"/>
  <c r="AV197" i="1"/>
  <c r="AQ197" i="1"/>
  <c r="AO197" i="1"/>
  <c r="AG197" i="1"/>
  <c r="AI197" i="1" s="1"/>
  <c r="BC197" i="1" s="1"/>
  <c r="BH197" i="1" s="1"/>
  <c r="Y197" i="1"/>
  <c r="BE197" i="1" s="1"/>
  <c r="W197" i="1"/>
  <c r="U197" i="1"/>
  <c r="R197" i="1"/>
  <c r="AA197" i="1" s="1"/>
  <c r="AK197" i="1" s="1"/>
  <c r="AS197" i="1" s="1"/>
  <c r="Q197" i="1"/>
  <c r="Z197" i="1" s="1"/>
  <c r="P197" i="1"/>
  <c r="N197" i="1"/>
  <c r="J197" i="1"/>
  <c r="L197" i="1" s="1"/>
  <c r="S197" i="1" s="1"/>
  <c r="AB197" i="1" s="1"/>
  <c r="G197" i="1"/>
  <c r="E197" i="1"/>
  <c r="B197" i="1"/>
  <c r="D197" i="1" s="1"/>
  <c r="DO196" i="1"/>
  <c r="DN196" i="1"/>
  <c r="DL196" i="1"/>
  <c r="DJ196" i="1"/>
  <c r="DH196" i="1"/>
  <c r="DM196" i="1" s="1"/>
  <c r="DC196" i="1"/>
  <c r="DA196" i="1"/>
  <c r="CT196" i="1"/>
  <c r="CV196" i="1" s="1"/>
  <c r="CI196" i="1"/>
  <c r="CG196" i="1"/>
  <c r="CC196" i="1"/>
  <c r="CE196" i="1" s="1"/>
  <c r="BW196" i="1"/>
  <c r="BU196" i="1"/>
  <c r="BM196" i="1"/>
  <c r="CH196" i="1" s="1"/>
  <c r="BB196" i="1"/>
  <c r="AZ196" i="1"/>
  <c r="BE196" i="1" s="1"/>
  <c r="AX196" i="1"/>
  <c r="AV196" i="1"/>
  <c r="AQ196" i="1"/>
  <c r="AO196" i="1"/>
  <c r="AG196" i="1"/>
  <c r="AI196" i="1" s="1"/>
  <c r="BC196" i="1" s="1"/>
  <c r="AB196" i="1"/>
  <c r="Y196" i="1"/>
  <c r="W196" i="1"/>
  <c r="U196" i="1"/>
  <c r="R196" i="1"/>
  <c r="AA196" i="1" s="1"/>
  <c r="AK196" i="1" s="1"/>
  <c r="AS196" i="1" s="1"/>
  <c r="P196" i="1"/>
  <c r="N196" i="1"/>
  <c r="L196" i="1"/>
  <c r="S196" i="1" s="1"/>
  <c r="J196" i="1"/>
  <c r="Q196" i="1" s="1"/>
  <c r="Z196" i="1" s="1"/>
  <c r="G196" i="1"/>
  <c r="E196" i="1"/>
  <c r="D196" i="1"/>
  <c r="B196" i="1"/>
  <c r="DN195" i="1"/>
  <c r="DL195" i="1"/>
  <c r="DJ195" i="1"/>
  <c r="DH195" i="1"/>
  <c r="DC195" i="1"/>
  <c r="DA195" i="1"/>
  <c r="CT195" i="1"/>
  <c r="CV195" i="1" s="1"/>
  <c r="CI195" i="1"/>
  <c r="CG195" i="1"/>
  <c r="CE195" i="1"/>
  <c r="CC195" i="1"/>
  <c r="BW195" i="1"/>
  <c r="BU195" i="1"/>
  <c r="BO195" i="1"/>
  <c r="CJ195" i="1" s="1"/>
  <c r="BM195" i="1"/>
  <c r="CH195" i="1" s="1"/>
  <c r="BB195" i="1"/>
  <c r="AZ195" i="1"/>
  <c r="AX195" i="1"/>
  <c r="AV195" i="1"/>
  <c r="AQ195" i="1"/>
  <c r="AO195" i="1"/>
  <c r="AG195" i="1"/>
  <c r="AI195" i="1" s="1"/>
  <c r="BC195" i="1" s="1"/>
  <c r="BH195" i="1" s="1"/>
  <c r="Y195" i="1"/>
  <c r="BE195" i="1" s="1"/>
  <c r="W195" i="1"/>
  <c r="U195" i="1"/>
  <c r="R195" i="1"/>
  <c r="AA195" i="1" s="1"/>
  <c r="AK195" i="1" s="1"/>
  <c r="AS195" i="1" s="1"/>
  <c r="Q195" i="1"/>
  <c r="Z195" i="1" s="1"/>
  <c r="P195" i="1"/>
  <c r="N195" i="1"/>
  <c r="J195" i="1"/>
  <c r="L195" i="1" s="1"/>
  <c r="S195" i="1" s="1"/>
  <c r="AB195" i="1" s="1"/>
  <c r="G195" i="1"/>
  <c r="E195" i="1"/>
  <c r="B195" i="1"/>
  <c r="D195" i="1" s="1"/>
  <c r="DO194" i="1"/>
  <c r="DN194" i="1"/>
  <c r="DL194" i="1"/>
  <c r="DJ194" i="1"/>
  <c r="DH194" i="1"/>
  <c r="DM194" i="1" s="1"/>
  <c r="DC194" i="1"/>
  <c r="DA194" i="1"/>
  <c r="CT194" i="1"/>
  <c r="CV194" i="1" s="1"/>
  <c r="CI194" i="1"/>
  <c r="CG194" i="1"/>
  <c r="CC194" i="1"/>
  <c r="CE194" i="1" s="1"/>
  <c r="BW194" i="1"/>
  <c r="BU194" i="1"/>
  <c r="BM194" i="1"/>
  <c r="CH194" i="1" s="1"/>
  <c r="BB194" i="1"/>
  <c r="BG194" i="1" s="1"/>
  <c r="BQ194" i="1" s="1"/>
  <c r="BY194" i="1" s="1"/>
  <c r="CN194" i="1" s="1"/>
  <c r="CX194" i="1" s="1"/>
  <c r="DE194" i="1" s="1"/>
  <c r="DS194" i="1" s="1"/>
  <c r="AZ194" i="1"/>
  <c r="BE194" i="1" s="1"/>
  <c r="AX194" i="1"/>
  <c r="AV194" i="1"/>
  <c r="AS194" i="1"/>
  <c r="AQ194" i="1"/>
  <c r="AO194" i="1"/>
  <c r="AG194" i="1"/>
  <c r="AI194" i="1" s="1"/>
  <c r="BC194" i="1" s="1"/>
  <c r="AB194" i="1"/>
  <c r="Y194" i="1"/>
  <c r="W194" i="1"/>
  <c r="U194" i="1"/>
  <c r="R194" i="1"/>
  <c r="AA194" i="1" s="1"/>
  <c r="AK194" i="1" s="1"/>
  <c r="P194" i="1"/>
  <c r="N194" i="1"/>
  <c r="L194" i="1"/>
  <c r="S194" i="1" s="1"/>
  <c r="J194" i="1"/>
  <c r="Q194" i="1" s="1"/>
  <c r="Z194" i="1" s="1"/>
  <c r="G194" i="1"/>
  <c r="E194" i="1"/>
  <c r="D194" i="1"/>
  <c r="B194" i="1"/>
  <c r="DN193" i="1"/>
  <c r="DL193" i="1"/>
  <c r="DJ193" i="1"/>
  <c r="DH193" i="1"/>
  <c r="DC193" i="1"/>
  <c r="DA193" i="1"/>
  <c r="CT193" i="1"/>
  <c r="CV193" i="1" s="1"/>
  <c r="CI193" i="1"/>
  <c r="CG193" i="1"/>
  <c r="CE193" i="1"/>
  <c r="CC193" i="1"/>
  <c r="BW193" i="1"/>
  <c r="BU193" i="1"/>
  <c r="BO193" i="1"/>
  <c r="CJ193" i="1" s="1"/>
  <c r="BM193" i="1"/>
  <c r="CH193" i="1" s="1"/>
  <c r="BB193" i="1"/>
  <c r="AZ193" i="1"/>
  <c r="AX193" i="1"/>
  <c r="AV193" i="1"/>
  <c r="AQ193" i="1"/>
  <c r="AO193" i="1"/>
  <c r="AG193" i="1"/>
  <c r="AI193" i="1" s="1"/>
  <c r="BC193" i="1" s="1"/>
  <c r="BH193" i="1" s="1"/>
  <c r="Y193" i="1"/>
  <c r="BE193" i="1" s="1"/>
  <c r="W193" i="1"/>
  <c r="U193" i="1"/>
  <c r="R193" i="1"/>
  <c r="AA193" i="1" s="1"/>
  <c r="AK193" i="1" s="1"/>
  <c r="AS193" i="1" s="1"/>
  <c r="Q193" i="1"/>
  <c r="Z193" i="1" s="1"/>
  <c r="P193" i="1"/>
  <c r="N193" i="1"/>
  <c r="J193" i="1"/>
  <c r="L193" i="1" s="1"/>
  <c r="S193" i="1" s="1"/>
  <c r="AB193" i="1" s="1"/>
  <c r="G193" i="1"/>
  <c r="E193" i="1"/>
  <c r="B193" i="1"/>
  <c r="D193" i="1" s="1"/>
  <c r="DO192" i="1"/>
  <c r="DN192" i="1"/>
  <c r="DL192" i="1"/>
  <c r="DJ192" i="1"/>
  <c r="DH192" i="1"/>
  <c r="DM192" i="1" s="1"/>
  <c r="DC192" i="1"/>
  <c r="DA192" i="1"/>
  <c r="CT192" i="1"/>
  <c r="CV192" i="1" s="1"/>
  <c r="CI192" i="1"/>
  <c r="CG192" i="1"/>
  <c r="CC192" i="1"/>
  <c r="CE192" i="1" s="1"/>
  <c r="BW192" i="1"/>
  <c r="BU192" i="1"/>
  <c r="BM192" i="1"/>
  <c r="CH192" i="1" s="1"/>
  <c r="BB192" i="1"/>
  <c r="AZ192" i="1"/>
  <c r="BE192" i="1" s="1"/>
  <c r="AX192" i="1"/>
  <c r="AV192" i="1"/>
  <c r="AQ192" i="1"/>
  <c r="AO192" i="1"/>
  <c r="AG192" i="1"/>
  <c r="AI192" i="1" s="1"/>
  <c r="BC192" i="1" s="1"/>
  <c r="AB192" i="1"/>
  <c r="Y192" i="1"/>
  <c r="W192" i="1"/>
  <c r="U192" i="1"/>
  <c r="R192" i="1"/>
  <c r="AA192" i="1" s="1"/>
  <c r="AK192" i="1" s="1"/>
  <c r="AS192" i="1" s="1"/>
  <c r="P192" i="1"/>
  <c r="N192" i="1"/>
  <c r="L192" i="1"/>
  <c r="S192" i="1" s="1"/>
  <c r="J192" i="1"/>
  <c r="Q192" i="1" s="1"/>
  <c r="Z192" i="1" s="1"/>
  <c r="G192" i="1"/>
  <c r="E192" i="1"/>
  <c r="D192" i="1"/>
  <c r="B192" i="1"/>
  <c r="DN191" i="1"/>
  <c r="DL191" i="1"/>
  <c r="DJ191" i="1"/>
  <c r="DH191" i="1"/>
  <c r="DC191" i="1"/>
  <c r="DA191" i="1"/>
  <c r="CT191" i="1"/>
  <c r="CV191" i="1" s="1"/>
  <c r="CI191" i="1"/>
  <c r="CG191" i="1"/>
  <c r="CE191" i="1"/>
  <c r="CC191" i="1"/>
  <c r="BW191" i="1"/>
  <c r="BU191" i="1"/>
  <c r="BO191" i="1"/>
  <c r="CJ191" i="1" s="1"/>
  <c r="BM191" i="1"/>
  <c r="CH191" i="1" s="1"/>
  <c r="BB191" i="1"/>
  <c r="AZ191" i="1"/>
  <c r="AX191" i="1"/>
  <c r="AV191" i="1"/>
  <c r="AQ191" i="1"/>
  <c r="AO191" i="1"/>
  <c r="AG191" i="1"/>
  <c r="AI191" i="1" s="1"/>
  <c r="BC191" i="1" s="1"/>
  <c r="BH191" i="1" s="1"/>
  <c r="Y191" i="1"/>
  <c r="BE191" i="1" s="1"/>
  <c r="W191" i="1"/>
  <c r="U191" i="1"/>
  <c r="R191" i="1"/>
  <c r="AA191" i="1" s="1"/>
  <c r="AK191" i="1" s="1"/>
  <c r="AS191" i="1" s="1"/>
  <c r="Q191" i="1"/>
  <c r="Z191" i="1" s="1"/>
  <c r="P191" i="1"/>
  <c r="N191" i="1"/>
  <c r="J191" i="1"/>
  <c r="L191" i="1" s="1"/>
  <c r="S191" i="1" s="1"/>
  <c r="AB191" i="1" s="1"/>
  <c r="G191" i="1"/>
  <c r="E191" i="1"/>
  <c r="B191" i="1"/>
  <c r="D191" i="1" s="1"/>
  <c r="DO190" i="1"/>
  <c r="DN190" i="1"/>
  <c r="DL190" i="1"/>
  <c r="DJ190" i="1"/>
  <c r="DH190" i="1"/>
  <c r="DM190" i="1" s="1"/>
  <c r="DC190" i="1"/>
  <c r="DA190" i="1"/>
  <c r="CT190" i="1"/>
  <c r="CV190" i="1" s="1"/>
  <c r="CI190" i="1"/>
  <c r="CG190" i="1"/>
  <c r="CC190" i="1"/>
  <c r="CE190" i="1" s="1"/>
  <c r="BW190" i="1"/>
  <c r="BU190" i="1"/>
  <c r="BM190" i="1"/>
  <c r="CH190" i="1" s="1"/>
  <c r="BB190" i="1"/>
  <c r="AZ190" i="1"/>
  <c r="BE190" i="1" s="1"/>
  <c r="AX190" i="1"/>
  <c r="AV190" i="1"/>
  <c r="AQ190" i="1"/>
  <c r="AO190" i="1"/>
  <c r="AG190" i="1"/>
  <c r="AI190" i="1" s="1"/>
  <c r="BC190" i="1" s="1"/>
  <c r="AB190" i="1"/>
  <c r="Y190" i="1"/>
  <c r="W190" i="1"/>
  <c r="U190" i="1"/>
  <c r="R190" i="1"/>
  <c r="AA190" i="1" s="1"/>
  <c r="AK190" i="1" s="1"/>
  <c r="AS190" i="1" s="1"/>
  <c r="P190" i="1"/>
  <c r="N190" i="1"/>
  <c r="L190" i="1"/>
  <c r="S190" i="1" s="1"/>
  <c r="J190" i="1"/>
  <c r="Q190" i="1" s="1"/>
  <c r="Z190" i="1" s="1"/>
  <c r="G190" i="1"/>
  <c r="E190" i="1"/>
  <c r="D190" i="1"/>
  <c r="B190" i="1"/>
  <c r="DN189" i="1"/>
  <c r="DL189" i="1"/>
  <c r="DJ189" i="1"/>
  <c r="DH189" i="1"/>
  <c r="DC189" i="1"/>
  <c r="DA189" i="1"/>
  <c r="CT189" i="1"/>
  <c r="CV189" i="1" s="1"/>
  <c r="CI189" i="1"/>
  <c r="CG189" i="1"/>
  <c r="CE189" i="1"/>
  <c r="CC189" i="1"/>
  <c r="BW189" i="1"/>
  <c r="BU189" i="1"/>
  <c r="BO189" i="1"/>
  <c r="CJ189" i="1" s="1"/>
  <c r="BM189" i="1"/>
  <c r="CH189" i="1" s="1"/>
  <c r="BB189" i="1"/>
  <c r="AZ189" i="1"/>
  <c r="AX189" i="1"/>
  <c r="AV189" i="1"/>
  <c r="AQ189" i="1"/>
  <c r="AO189" i="1"/>
  <c r="AG189" i="1"/>
  <c r="AI189" i="1" s="1"/>
  <c r="BC189" i="1" s="1"/>
  <c r="BH189" i="1" s="1"/>
  <c r="Y189" i="1"/>
  <c r="BE189" i="1" s="1"/>
  <c r="W189" i="1"/>
  <c r="U189" i="1"/>
  <c r="R189" i="1"/>
  <c r="AA189" i="1" s="1"/>
  <c r="AK189" i="1" s="1"/>
  <c r="AS189" i="1" s="1"/>
  <c r="Q189" i="1"/>
  <c r="Z189" i="1" s="1"/>
  <c r="P189" i="1"/>
  <c r="N189" i="1"/>
  <c r="J189" i="1"/>
  <c r="L189" i="1" s="1"/>
  <c r="S189" i="1" s="1"/>
  <c r="AB189" i="1" s="1"/>
  <c r="G189" i="1"/>
  <c r="E189" i="1"/>
  <c r="B189" i="1"/>
  <c r="D189" i="1" s="1"/>
  <c r="DO188" i="1"/>
  <c r="DN188" i="1"/>
  <c r="DL188" i="1"/>
  <c r="DJ188" i="1"/>
  <c r="DH188" i="1"/>
  <c r="DM188" i="1" s="1"/>
  <c r="DC188" i="1"/>
  <c r="DA188" i="1"/>
  <c r="CT188" i="1"/>
  <c r="CV188" i="1" s="1"/>
  <c r="CI188" i="1"/>
  <c r="CG188" i="1"/>
  <c r="CC188" i="1"/>
  <c r="CE188" i="1" s="1"/>
  <c r="BW188" i="1"/>
  <c r="BU188" i="1"/>
  <c r="BM188" i="1"/>
  <c r="CH188" i="1" s="1"/>
  <c r="BB188" i="1"/>
  <c r="AZ188" i="1"/>
  <c r="BE188" i="1" s="1"/>
  <c r="AX188" i="1"/>
  <c r="AV188" i="1"/>
  <c r="AQ188" i="1"/>
  <c r="AO188" i="1"/>
  <c r="AG188" i="1"/>
  <c r="AI188" i="1" s="1"/>
  <c r="BC188" i="1" s="1"/>
  <c r="AB188" i="1"/>
  <c r="Y188" i="1"/>
  <c r="W188" i="1"/>
  <c r="U188" i="1"/>
  <c r="R188" i="1"/>
  <c r="AA188" i="1" s="1"/>
  <c r="AK188" i="1" s="1"/>
  <c r="AS188" i="1" s="1"/>
  <c r="P188" i="1"/>
  <c r="N188" i="1"/>
  <c r="L188" i="1"/>
  <c r="S188" i="1" s="1"/>
  <c r="J188" i="1"/>
  <c r="Q188" i="1" s="1"/>
  <c r="Z188" i="1" s="1"/>
  <c r="G188" i="1"/>
  <c r="E188" i="1"/>
  <c r="D188" i="1"/>
  <c r="B188" i="1"/>
  <c r="DN187" i="1"/>
  <c r="DL187" i="1"/>
  <c r="DJ187" i="1"/>
  <c r="DH187" i="1"/>
  <c r="DC187" i="1"/>
  <c r="DA187" i="1"/>
  <c r="CT187" i="1"/>
  <c r="CV187" i="1" s="1"/>
  <c r="CI187" i="1"/>
  <c r="CG187" i="1"/>
  <c r="CE187" i="1"/>
  <c r="CC187" i="1"/>
  <c r="BW187" i="1"/>
  <c r="BU187" i="1"/>
  <c r="BO187" i="1"/>
  <c r="CJ187" i="1" s="1"/>
  <c r="BM187" i="1"/>
  <c r="CH187" i="1" s="1"/>
  <c r="BB187" i="1"/>
  <c r="AZ187" i="1"/>
  <c r="AX187" i="1"/>
  <c r="AV187" i="1"/>
  <c r="AQ187" i="1"/>
  <c r="AO187" i="1"/>
  <c r="AG187" i="1"/>
  <c r="AI187" i="1" s="1"/>
  <c r="BC187" i="1" s="1"/>
  <c r="BH187" i="1" s="1"/>
  <c r="Y187" i="1"/>
  <c r="BE187" i="1" s="1"/>
  <c r="W187" i="1"/>
  <c r="U187" i="1"/>
  <c r="R187" i="1"/>
  <c r="AA187" i="1" s="1"/>
  <c r="AK187" i="1" s="1"/>
  <c r="AS187" i="1" s="1"/>
  <c r="Q187" i="1"/>
  <c r="Z187" i="1" s="1"/>
  <c r="P187" i="1"/>
  <c r="N187" i="1"/>
  <c r="J187" i="1"/>
  <c r="L187" i="1" s="1"/>
  <c r="S187" i="1" s="1"/>
  <c r="AB187" i="1" s="1"/>
  <c r="G187" i="1"/>
  <c r="E187" i="1"/>
  <c r="B187" i="1"/>
  <c r="D187" i="1" s="1"/>
  <c r="DO186" i="1"/>
  <c r="DN186" i="1"/>
  <c r="DL186" i="1"/>
  <c r="DJ186" i="1"/>
  <c r="DH186" i="1"/>
  <c r="DM186" i="1" s="1"/>
  <c r="DC186" i="1"/>
  <c r="DA186" i="1"/>
  <c r="CT186" i="1"/>
  <c r="CV186" i="1" s="1"/>
  <c r="CI186" i="1"/>
  <c r="CG186" i="1"/>
  <c r="CC186" i="1"/>
  <c r="CE186" i="1" s="1"/>
  <c r="BW186" i="1"/>
  <c r="BU186" i="1"/>
  <c r="BM186" i="1"/>
  <c r="CH186" i="1" s="1"/>
  <c r="BB186" i="1"/>
  <c r="BG186" i="1" s="1"/>
  <c r="BQ186" i="1" s="1"/>
  <c r="BY186" i="1" s="1"/>
  <c r="CN186" i="1" s="1"/>
  <c r="CX186" i="1" s="1"/>
  <c r="DE186" i="1" s="1"/>
  <c r="DS186" i="1" s="1"/>
  <c r="AZ186" i="1"/>
  <c r="BE186" i="1" s="1"/>
  <c r="AX186" i="1"/>
  <c r="AV186" i="1"/>
  <c r="AS186" i="1"/>
  <c r="AQ186" i="1"/>
  <c r="AO186" i="1"/>
  <c r="AG186" i="1"/>
  <c r="AI186" i="1" s="1"/>
  <c r="BC186" i="1" s="1"/>
  <c r="AB186" i="1"/>
  <c r="Y186" i="1"/>
  <c r="W186" i="1"/>
  <c r="U186" i="1"/>
  <c r="R186" i="1"/>
  <c r="AA186" i="1" s="1"/>
  <c r="AK186" i="1" s="1"/>
  <c r="P186" i="1"/>
  <c r="N186" i="1"/>
  <c r="L186" i="1"/>
  <c r="S186" i="1" s="1"/>
  <c r="J186" i="1"/>
  <c r="Q186" i="1" s="1"/>
  <c r="Z186" i="1" s="1"/>
  <c r="G186" i="1"/>
  <c r="E186" i="1"/>
  <c r="D186" i="1"/>
  <c r="B186" i="1"/>
  <c r="DN185" i="1"/>
  <c r="DL185" i="1"/>
  <c r="DJ185" i="1"/>
  <c r="DH185" i="1"/>
  <c r="DC185" i="1"/>
  <c r="DA185" i="1"/>
  <c r="CT185" i="1"/>
  <c r="CV185" i="1" s="1"/>
  <c r="CI185" i="1"/>
  <c r="CG185" i="1"/>
  <c r="CE185" i="1"/>
  <c r="CC185" i="1"/>
  <c r="BW185" i="1"/>
  <c r="BU185" i="1"/>
  <c r="BO185" i="1"/>
  <c r="CJ185" i="1" s="1"/>
  <c r="BM185" i="1"/>
  <c r="CH185" i="1" s="1"/>
  <c r="BB185" i="1"/>
  <c r="AZ185" i="1"/>
  <c r="AX185" i="1"/>
  <c r="AV185" i="1"/>
  <c r="AQ185" i="1"/>
  <c r="AO185" i="1"/>
  <c r="AG185" i="1"/>
  <c r="AI185" i="1" s="1"/>
  <c r="BC185" i="1" s="1"/>
  <c r="BH185" i="1" s="1"/>
  <c r="Y185" i="1"/>
  <c r="BE185" i="1" s="1"/>
  <c r="W185" i="1"/>
  <c r="U185" i="1"/>
  <c r="R185" i="1"/>
  <c r="AA185" i="1" s="1"/>
  <c r="AK185" i="1" s="1"/>
  <c r="AS185" i="1" s="1"/>
  <c r="Q185" i="1"/>
  <c r="Z185" i="1" s="1"/>
  <c r="P185" i="1"/>
  <c r="N185" i="1"/>
  <c r="J185" i="1"/>
  <c r="L185" i="1" s="1"/>
  <c r="S185" i="1" s="1"/>
  <c r="AB185" i="1" s="1"/>
  <c r="G185" i="1"/>
  <c r="E185" i="1"/>
  <c r="B185" i="1"/>
  <c r="D185" i="1" s="1"/>
  <c r="DO184" i="1"/>
  <c r="DN184" i="1"/>
  <c r="DL184" i="1"/>
  <c r="DJ184" i="1"/>
  <c r="DH184" i="1"/>
  <c r="DM184" i="1" s="1"/>
  <c r="DC184" i="1"/>
  <c r="DA184" i="1"/>
  <c r="CT184" i="1"/>
  <c r="CV184" i="1" s="1"/>
  <c r="CI184" i="1"/>
  <c r="CG184" i="1"/>
  <c r="CC184" i="1"/>
  <c r="CE184" i="1" s="1"/>
  <c r="BW184" i="1"/>
  <c r="BU184" i="1"/>
  <c r="BM184" i="1"/>
  <c r="CH184" i="1" s="1"/>
  <c r="BB184" i="1"/>
  <c r="AZ184" i="1"/>
  <c r="BE184" i="1" s="1"/>
  <c r="AX184" i="1"/>
  <c r="AV184" i="1"/>
  <c r="AQ184" i="1"/>
  <c r="AO184" i="1"/>
  <c r="AG184" i="1"/>
  <c r="AI184" i="1" s="1"/>
  <c r="BC184" i="1" s="1"/>
  <c r="AB184" i="1"/>
  <c r="Y184" i="1"/>
  <c r="W184" i="1"/>
  <c r="U184" i="1"/>
  <c r="R184" i="1"/>
  <c r="AA184" i="1" s="1"/>
  <c r="AK184" i="1" s="1"/>
  <c r="AS184" i="1" s="1"/>
  <c r="P184" i="1"/>
  <c r="N184" i="1"/>
  <c r="L184" i="1"/>
  <c r="S184" i="1" s="1"/>
  <c r="J184" i="1"/>
  <c r="Q184" i="1" s="1"/>
  <c r="Z184" i="1" s="1"/>
  <c r="G184" i="1"/>
  <c r="E184" i="1"/>
  <c r="D184" i="1"/>
  <c r="B184" i="1"/>
  <c r="DN183" i="1"/>
  <c r="DL183" i="1"/>
  <c r="DJ183" i="1"/>
  <c r="DH183" i="1"/>
  <c r="DC183" i="1"/>
  <c r="DA183" i="1"/>
  <c r="CT183" i="1"/>
  <c r="CV183" i="1" s="1"/>
  <c r="CI183" i="1"/>
  <c r="CG183" i="1"/>
  <c r="CE183" i="1"/>
  <c r="CC183" i="1"/>
  <c r="BW183" i="1"/>
  <c r="BU183" i="1"/>
  <c r="BO183" i="1"/>
  <c r="CJ183" i="1" s="1"/>
  <c r="BM183" i="1"/>
  <c r="CH183" i="1" s="1"/>
  <c r="BB183" i="1"/>
  <c r="AZ183" i="1"/>
  <c r="AX183" i="1"/>
  <c r="AV183" i="1"/>
  <c r="AQ183" i="1"/>
  <c r="AO183" i="1"/>
  <c r="AG183" i="1"/>
  <c r="AI183" i="1" s="1"/>
  <c r="BC183" i="1" s="1"/>
  <c r="BH183" i="1" s="1"/>
  <c r="Y183" i="1"/>
  <c r="BE183" i="1" s="1"/>
  <c r="W183" i="1"/>
  <c r="U183" i="1"/>
  <c r="R183" i="1"/>
  <c r="AA183" i="1" s="1"/>
  <c r="AK183" i="1" s="1"/>
  <c r="AS183" i="1" s="1"/>
  <c r="Q183" i="1"/>
  <c r="Z183" i="1" s="1"/>
  <c r="P183" i="1"/>
  <c r="N183" i="1"/>
  <c r="J183" i="1"/>
  <c r="L183" i="1" s="1"/>
  <c r="S183" i="1" s="1"/>
  <c r="AB183" i="1" s="1"/>
  <c r="G183" i="1"/>
  <c r="E183" i="1"/>
  <c r="B183" i="1"/>
  <c r="D183" i="1" s="1"/>
  <c r="DO182" i="1"/>
  <c r="DN182" i="1"/>
  <c r="DL182" i="1"/>
  <c r="DJ182" i="1"/>
  <c r="DH182" i="1"/>
  <c r="DM182" i="1" s="1"/>
  <c r="DC182" i="1"/>
  <c r="DA182" i="1"/>
  <c r="CT182" i="1"/>
  <c r="CV182" i="1" s="1"/>
  <c r="CI182" i="1"/>
  <c r="CG182" i="1"/>
  <c r="CC182" i="1"/>
  <c r="CE182" i="1" s="1"/>
  <c r="BW182" i="1"/>
  <c r="BU182" i="1"/>
  <c r="BM182" i="1"/>
  <c r="CH182" i="1" s="1"/>
  <c r="BB182" i="1"/>
  <c r="AZ182" i="1"/>
  <c r="BE182" i="1" s="1"/>
  <c r="AX182" i="1"/>
  <c r="AV182" i="1"/>
  <c r="AQ182" i="1"/>
  <c r="AO182" i="1"/>
  <c r="AG182" i="1"/>
  <c r="AI182" i="1" s="1"/>
  <c r="BC182" i="1" s="1"/>
  <c r="AB182" i="1"/>
  <c r="Y182" i="1"/>
  <c r="W182" i="1"/>
  <c r="U182" i="1"/>
  <c r="R182" i="1"/>
  <c r="AA182" i="1" s="1"/>
  <c r="AK182" i="1" s="1"/>
  <c r="AS182" i="1" s="1"/>
  <c r="P182" i="1"/>
  <c r="N182" i="1"/>
  <c r="L182" i="1"/>
  <c r="S182" i="1" s="1"/>
  <c r="J182" i="1"/>
  <c r="Q182" i="1" s="1"/>
  <c r="Z182" i="1" s="1"/>
  <c r="G182" i="1"/>
  <c r="E182" i="1"/>
  <c r="D182" i="1"/>
  <c r="B182" i="1"/>
  <c r="DN181" i="1"/>
  <c r="DN179" i="1" s="1"/>
  <c r="DN217" i="1" s="1"/>
  <c r="DL181" i="1"/>
  <c r="DJ181" i="1"/>
  <c r="DH181" i="1"/>
  <c r="DC181" i="1"/>
  <c r="DA181" i="1"/>
  <c r="CT181" i="1"/>
  <c r="CV181" i="1" s="1"/>
  <c r="CI181" i="1"/>
  <c r="CG181" i="1"/>
  <c r="CE181" i="1"/>
  <c r="CC181" i="1"/>
  <c r="BW181" i="1"/>
  <c r="BU181" i="1"/>
  <c r="BO181" i="1"/>
  <c r="CJ181" i="1" s="1"/>
  <c r="BM181" i="1"/>
  <c r="CH181" i="1" s="1"/>
  <c r="BB181" i="1"/>
  <c r="BB179" i="1" s="1"/>
  <c r="BB217" i="1" s="1"/>
  <c r="AZ181" i="1"/>
  <c r="AX181" i="1"/>
  <c r="AV181" i="1"/>
  <c r="AQ181" i="1"/>
  <c r="AO181" i="1"/>
  <c r="AG181" i="1"/>
  <c r="AI181" i="1" s="1"/>
  <c r="BC181" i="1" s="1"/>
  <c r="Y181" i="1"/>
  <c r="W181" i="1"/>
  <c r="U181" i="1"/>
  <c r="R181" i="1"/>
  <c r="Q181" i="1"/>
  <c r="P181" i="1"/>
  <c r="N181" i="1"/>
  <c r="J181" i="1"/>
  <c r="L181" i="1" s="1"/>
  <c r="S181" i="1" s="1"/>
  <c r="G181" i="1"/>
  <c r="E181" i="1"/>
  <c r="B181" i="1"/>
  <c r="D181" i="1" s="1"/>
  <c r="DP179" i="1"/>
  <c r="DP217" i="1" s="1"/>
  <c r="DK179" i="1"/>
  <c r="DI179" i="1"/>
  <c r="DI217" i="1" s="1"/>
  <c r="DG179" i="1"/>
  <c r="DB179" i="1"/>
  <c r="DB217" i="1" s="1"/>
  <c r="CZ179" i="1"/>
  <c r="CU179" i="1"/>
  <c r="CS179" i="1"/>
  <c r="CS217" i="1" s="1"/>
  <c r="CK179" i="1"/>
  <c r="CK217" i="1" s="1"/>
  <c r="CG179" i="1"/>
  <c r="CG217" i="1" s="1"/>
  <c r="CF179" i="1"/>
  <c r="CF217" i="1" s="1"/>
  <c r="CD179" i="1"/>
  <c r="CD217" i="1" s="1"/>
  <c r="CB179" i="1"/>
  <c r="BV179" i="1"/>
  <c r="BV217" i="1" s="1"/>
  <c r="BT179" i="1"/>
  <c r="BN179" i="1"/>
  <c r="BN217" i="1" s="1"/>
  <c r="BL179" i="1"/>
  <c r="BD179" i="1"/>
  <c r="AZ179" i="1"/>
  <c r="AZ217" i="1" s="1"/>
  <c r="AY179" i="1"/>
  <c r="AW179" i="1"/>
  <c r="AW217" i="1" s="1"/>
  <c r="AU179" i="1"/>
  <c r="AP179" i="1"/>
  <c r="AP217" i="1" s="1"/>
  <c r="AN179" i="1"/>
  <c r="AH179" i="1"/>
  <c r="AH217" i="1" s="1"/>
  <c r="AF179" i="1"/>
  <c r="X179" i="1"/>
  <c r="V179" i="1"/>
  <c r="V217" i="1" s="1"/>
  <c r="T179" i="1"/>
  <c r="T217" i="1" s="1"/>
  <c r="O179" i="1"/>
  <c r="M179" i="1"/>
  <c r="M217" i="1" s="1"/>
  <c r="K179" i="1"/>
  <c r="I179" i="1"/>
  <c r="I217" i="1" s="1"/>
  <c r="H179" i="1"/>
  <c r="G179" i="1"/>
  <c r="F179" i="1"/>
  <c r="F217" i="1" s="1"/>
  <c r="E179" i="1"/>
  <c r="E217" i="1" s="1"/>
  <c r="C179" i="1"/>
  <c r="DN173" i="1"/>
  <c r="DL173" i="1"/>
  <c r="DJ173" i="1"/>
  <c r="DO173" i="1" s="1"/>
  <c r="DH173" i="1"/>
  <c r="DM173" i="1" s="1"/>
  <c r="DC173" i="1"/>
  <c r="DA173" i="1"/>
  <c r="CV173" i="1"/>
  <c r="CT173" i="1"/>
  <c r="CI173" i="1"/>
  <c r="CG173" i="1"/>
  <c r="CE173" i="1"/>
  <c r="CC173" i="1"/>
  <c r="BW173" i="1"/>
  <c r="BU173" i="1"/>
  <c r="BO173" i="1"/>
  <c r="CJ173" i="1" s="1"/>
  <c r="BM173" i="1"/>
  <c r="CH173" i="1" s="1"/>
  <c r="BE173" i="1"/>
  <c r="CL173" i="1" s="1"/>
  <c r="DQ173" i="1" s="1"/>
  <c r="BD173" i="1"/>
  <c r="CK173" i="1" s="1"/>
  <c r="DP173" i="1" s="1"/>
  <c r="BB173" i="1"/>
  <c r="AZ173" i="1"/>
  <c r="AV173" i="1"/>
  <c r="AO173" i="1"/>
  <c r="AK173" i="1"/>
  <c r="AS173" i="1" s="1"/>
  <c r="AI173" i="1"/>
  <c r="AG173" i="1"/>
  <c r="AA173" i="1"/>
  <c r="Z173" i="1"/>
  <c r="Y173" i="1"/>
  <c r="U173" i="1"/>
  <c r="W173" i="1" s="1"/>
  <c r="R173" i="1"/>
  <c r="P173" i="1"/>
  <c r="N173" i="1"/>
  <c r="N168" i="1" s="1"/>
  <c r="L173" i="1"/>
  <c r="J173" i="1"/>
  <c r="Q173" i="1" s="1"/>
  <c r="H173" i="1"/>
  <c r="H168" i="1" s="1"/>
  <c r="G173" i="1"/>
  <c r="D173" i="1"/>
  <c r="DN172" i="1"/>
  <c r="DM172" i="1"/>
  <c r="DL172" i="1"/>
  <c r="DH172" i="1"/>
  <c r="DJ172" i="1" s="1"/>
  <c r="DC172" i="1"/>
  <c r="DA172" i="1"/>
  <c r="CV172" i="1"/>
  <c r="CT172" i="1"/>
  <c r="CI172" i="1"/>
  <c r="CG172" i="1"/>
  <c r="CC172" i="1"/>
  <c r="CE172" i="1" s="1"/>
  <c r="BW172" i="1"/>
  <c r="BU172" i="1"/>
  <c r="BM172" i="1"/>
  <c r="BD172" i="1"/>
  <c r="CK172" i="1" s="1"/>
  <c r="DP172" i="1" s="1"/>
  <c r="BC172" i="1"/>
  <c r="BB172" i="1"/>
  <c r="AZ172" i="1"/>
  <c r="AX172" i="1"/>
  <c r="AV172" i="1"/>
  <c r="BA172" i="1" s="1"/>
  <c r="AQ172" i="1"/>
  <c r="AO172" i="1"/>
  <c r="AG172" i="1"/>
  <c r="AI172" i="1" s="1"/>
  <c r="Y172" i="1"/>
  <c r="W172" i="1"/>
  <c r="U172" i="1"/>
  <c r="R172" i="1"/>
  <c r="AA172" i="1" s="1"/>
  <c r="AK172" i="1" s="1"/>
  <c r="AS172" i="1" s="1"/>
  <c r="P172" i="1"/>
  <c r="N172" i="1"/>
  <c r="J172" i="1"/>
  <c r="E172" i="1"/>
  <c r="G172" i="1" s="1"/>
  <c r="D172" i="1"/>
  <c r="H172" i="1" s="1"/>
  <c r="B172" i="1"/>
  <c r="DN171" i="1"/>
  <c r="DM171" i="1"/>
  <c r="DL171" i="1"/>
  <c r="DH171" i="1"/>
  <c r="DJ171" i="1" s="1"/>
  <c r="DC171" i="1"/>
  <c r="DA171" i="1"/>
  <c r="CV171" i="1"/>
  <c r="CT171" i="1"/>
  <c r="CI171" i="1"/>
  <c r="CG171" i="1"/>
  <c r="CC171" i="1"/>
  <c r="CE171" i="1" s="1"/>
  <c r="BW171" i="1"/>
  <c r="BU171" i="1"/>
  <c r="BM171" i="1"/>
  <c r="BD171" i="1"/>
  <c r="CK171" i="1" s="1"/>
  <c r="DP171" i="1" s="1"/>
  <c r="BB171" i="1"/>
  <c r="AZ171" i="1"/>
  <c r="AX171" i="1"/>
  <c r="AV171" i="1"/>
  <c r="AQ171" i="1"/>
  <c r="AO171" i="1"/>
  <c r="AI171" i="1"/>
  <c r="AG171" i="1"/>
  <c r="Y171" i="1"/>
  <c r="W171" i="1"/>
  <c r="U171" i="1"/>
  <c r="R171" i="1"/>
  <c r="AA171" i="1" s="1"/>
  <c r="AK171" i="1" s="1"/>
  <c r="AS171" i="1" s="1"/>
  <c r="Q171" i="1"/>
  <c r="Z171" i="1" s="1"/>
  <c r="P171" i="1"/>
  <c r="N171" i="1"/>
  <c r="J171" i="1"/>
  <c r="L171" i="1" s="1"/>
  <c r="S171" i="1" s="1"/>
  <c r="E171" i="1"/>
  <c r="G171" i="1" s="1"/>
  <c r="D171" i="1"/>
  <c r="H171" i="1" s="1"/>
  <c r="B171" i="1"/>
  <c r="DN170" i="1"/>
  <c r="DM170" i="1"/>
  <c r="DL170" i="1"/>
  <c r="DH170" i="1"/>
  <c r="DJ170" i="1" s="1"/>
  <c r="DC170" i="1"/>
  <c r="DA170" i="1"/>
  <c r="CV170" i="1"/>
  <c r="CT170" i="1"/>
  <c r="CI170" i="1"/>
  <c r="CG170" i="1"/>
  <c r="CC170" i="1"/>
  <c r="CE170" i="1" s="1"/>
  <c r="BW170" i="1"/>
  <c r="BU170" i="1"/>
  <c r="BM170" i="1"/>
  <c r="BD170" i="1"/>
  <c r="CK170" i="1" s="1"/>
  <c r="DP170" i="1" s="1"/>
  <c r="BB170" i="1"/>
  <c r="AZ170" i="1"/>
  <c r="AX170" i="1"/>
  <c r="AV170" i="1"/>
  <c r="AQ170" i="1"/>
  <c r="AO170" i="1"/>
  <c r="AG170" i="1"/>
  <c r="AI170" i="1" s="1"/>
  <c r="BC170" i="1" s="1"/>
  <c r="Y170" i="1"/>
  <c r="W170" i="1"/>
  <c r="W168" i="1" s="1"/>
  <c r="U170" i="1"/>
  <c r="R170" i="1"/>
  <c r="AA170" i="1" s="1"/>
  <c r="AK170" i="1" s="1"/>
  <c r="AS170" i="1" s="1"/>
  <c r="Q170" i="1"/>
  <c r="Z170" i="1" s="1"/>
  <c r="P170" i="1"/>
  <c r="N170" i="1"/>
  <c r="J170" i="1"/>
  <c r="L170" i="1" s="1"/>
  <c r="S170" i="1" s="1"/>
  <c r="E170" i="1"/>
  <c r="G170" i="1" s="1"/>
  <c r="D170" i="1"/>
  <c r="H170" i="1" s="1"/>
  <c r="B170" i="1"/>
  <c r="DN169" i="1"/>
  <c r="DN168" i="1" s="1"/>
  <c r="DM169" i="1"/>
  <c r="DL169" i="1"/>
  <c r="DH169" i="1"/>
  <c r="DJ169" i="1" s="1"/>
  <c r="DC169" i="1"/>
  <c r="DA169" i="1"/>
  <c r="DA168" i="1" s="1"/>
  <c r="CV169" i="1"/>
  <c r="CT169" i="1"/>
  <c r="CI169" i="1"/>
  <c r="CG169" i="1"/>
  <c r="CG168" i="1" s="1"/>
  <c r="CC169" i="1"/>
  <c r="BW169" i="1"/>
  <c r="BU169" i="1"/>
  <c r="BU168" i="1" s="1"/>
  <c r="BM169" i="1"/>
  <c r="BD169" i="1"/>
  <c r="CK169" i="1" s="1"/>
  <c r="BB169" i="1"/>
  <c r="AZ169" i="1"/>
  <c r="AX169" i="1"/>
  <c r="AV169" i="1"/>
  <c r="AQ169" i="1"/>
  <c r="AO169" i="1"/>
  <c r="AG169" i="1"/>
  <c r="Y169" i="1"/>
  <c r="Y168" i="1" s="1"/>
  <c r="W169" i="1"/>
  <c r="U169" i="1"/>
  <c r="U168" i="1" s="1"/>
  <c r="R169" i="1"/>
  <c r="Q169" i="1"/>
  <c r="P169" i="1"/>
  <c r="N169" i="1"/>
  <c r="J169" i="1"/>
  <c r="E169" i="1"/>
  <c r="D169" i="1"/>
  <c r="H169" i="1" s="1"/>
  <c r="B169" i="1"/>
  <c r="DL168" i="1"/>
  <c r="DK168" i="1"/>
  <c r="DI168" i="1"/>
  <c r="DI31" i="2" s="1"/>
  <c r="DH168" i="1"/>
  <c r="DG168" i="1"/>
  <c r="DB168" i="1"/>
  <c r="DB31" i="2" s="1"/>
  <c r="CZ168" i="1"/>
  <c r="CU168" i="1"/>
  <c r="CU31" i="2" s="1"/>
  <c r="CT168" i="1"/>
  <c r="CT31" i="2" s="1"/>
  <c r="CS168" i="1"/>
  <c r="CS31" i="2" s="1"/>
  <c r="CI168" i="1"/>
  <c r="CI31" i="2" s="1"/>
  <c r="CF168" i="1"/>
  <c r="CD168" i="1"/>
  <c r="CD31" i="2" s="1"/>
  <c r="CB168" i="1"/>
  <c r="BV168" i="1"/>
  <c r="BV31" i="2" s="1"/>
  <c r="BT168" i="1"/>
  <c r="BN168" i="1"/>
  <c r="BN31" i="2" s="1"/>
  <c r="BL168" i="1"/>
  <c r="BL219" i="1" s="1"/>
  <c r="BD168" i="1"/>
  <c r="AZ168" i="1"/>
  <c r="AY168" i="1"/>
  <c r="AW168" i="1"/>
  <c r="AW31" i="2" s="1"/>
  <c r="AU168" i="1"/>
  <c r="AU31" i="2" s="1"/>
  <c r="AP168" i="1"/>
  <c r="AP31" i="2" s="1"/>
  <c r="AN168" i="1"/>
  <c r="AN219" i="1" s="1"/>
  <c r="AH168" i="1"/>
  <c r="AH31" i="2" s="1"/>
  <c r="AF168" i="1"/>
  <c r="X168" i="1"/>
  <c r="V168" i="1"/>
  <c r="V31" i="2" s="1"/>
  <c r="T168" i="1"/>
  <c r="O168" i="1"/>
  <c r="O31" i="2" s="1"/>
  <c r="M168" i="1"/>
  <c r="M31" i="2" s="1"/>
  <c r="K168" i="1"/>
  <c r="I168" i="1"/>
  <c r="I31" i="2" s="1"/>
  <c r="F168" i="1"/>
  <c r="F31" i="2" s="1"/>
  <c r="D168" i="1"/>
  <c r="C168" i="1"/>
  <c r="C31" i="2" s="1"/>
  <c r="B168" i="1"/>
  <c r="B31" i="2" s="1"/>
  <c r="DN166" i="1"/>
  <c r="DL166" i="1"/>
  <c r="DL164" i="1" s="1"/>
  <c r="DL32" i="2" s="1"/>
  <c r="DH166" i="1"/>
  <c r="DA166" i="1"/>
  <c r="DA164" i="1" s="1"/>
  <c r="DA32" i="2" s="1"/>
  <c r="CV166" i="1"/>
  <c r="CT166" i="1"/>
  <c r="CI166" i="1"/>
  <c r="CH166" i="1"/>
  <c r="CG166" i="1"/>
  <c r="CC166" i="1"/>
  <c r="CE166" i="1" s="1"/>
  <c r="BW166" i="1"/>
  <c r="BW164" i="1" s="1"/>
  <c r="BW32" i="2" s="1"/>
  <c r="BU166" i="1"/>
  <c r="BM166" i="1"/>
  <c r="BO166" i="1" s="1"/>
  <c r="BD166" i="1"/>
  <c r="BB166" i="1"/>
  <c r="AZ166" i="1"/>
  <c r="AX166" i="1"/>
  <c r="AV166" i="1"/>
  <c r="AO166" i="1"/>
  <c r="AI166" i="1"/>
  <c r="AG166" i="1"/>
  <c r="Y166" i="1"/>
  <c r="W166" i="1"/>
  <c r="U166" i="1"/>
  <c r="R166" i="1"/>
  <c r="N166" i="1"/>
  <c r="L166" i="1"/>
  <c r="J166" i="1"/>
  <c r="G166" i="1"/>
  <c r="G164" i="1" s="1"/>
  <c r="G32" i="2" s="1"/>
  <c r="E166" i="1"/>
  <c r="E164" i="1" s="1"/>
  <c r="E32" i="2" s="1"/>
  <c r="D166" i="1"/>
  <c r="B166" i="1"/>
  <c r="DN165" i="1"/>
  <c r="DL165" i="1"/>
  <c r="DH165" i="1"/>
  <c r="DC165" i="1"/>
  <c r="DA165" i="1"/>
  <c r="CV165" i="1"/>
  <c r="CT165" i="1"/>
  <c r="CI165" i="1"/>
  <c r="CG165" i="1"/>
  <c r="CC165" i="1"/>
  <c r="BW165" i="1"/>
  <c r="BU165" i="1"/>
  <c r="BM165" i="1"/>
  <c r="BG165" i="1"/>
  <c r="BE165" i="1"/>
  <c r="CL165" i="1" s="1"/>
  <c r="DQ165" i="1" s="1"/>
  <c r="BD165" i="1"/>
  <c r="CK165" i="1" s="1"/>
  <c r="BB165" i="1"/>
  <c r="BB164" i="1" s="1"/>
  <c r="BB32" i="2" s="1"/>
  <c r="AZ165" i="1"/>
  <c r="AV165" i="1"/>
  <c r="AQ165" i="1"/>
  <c r="AO165" i="1"/>
  <c r="AG165" i="1"/>
  <c r="AI165" i="1" s="1"/>
  <c r="AI164" i="1" s="1"/>
  <c r="AI32" i="2" s="1"/>
  <c r="AA165" i="1"/>
  <c r="Y165" i="1"/>
  <c r="W165" i="1"/>
  <c r="W164" i="1" s="1"/>
  <c r="W32" i="2" s="1"/>
  <c r="U165" i="1"/>
  <c r="R165" i="1"/>
  <c r="Q165" i="1"/>
  <c r="P165" i="1"/>
  <c r="N165" i="1"/>
  <c r="J165" i="1"/>
  <c r="H165" i="1"/>
  <c r="H166" i="1" s="1"/>
  <c r="G165" i="1"/>
  <c r="E165" i="1"/>
  <c r="B165" i="1"/>
  <c r="B164" i="1" s="1"/>
  <c r="B32" i="2" s="1"/>
  <c r="DK164" i="1"/>
  <c r="DK32" i="2" s="1"/>
  <c r="DI164" i="1"/>
  <c r="DI32" i="2" s="1"/>
  <c r="DG164" i="1"/>
  <c r="DG32" i="2" s="1"/>
  <c r="DB164" i="1"/>
  <c r="DB32" i="2" s="1"/>
  <c r="CZ164" i="1"/>
  <c r="CZ32" i="2" s="1"/>
  <c r="CU164" i="1"/>
  <c r="CU32" i="2" s="1"/>
  <c r="CT164" i="1"/>
  <c r="CT32" i="2" s="1"/>
  <c r="CS164" i="1"/>
  <c r="CS32" i="2" s="1"/>
  <c r="CI164" i="1"/>
  <c r="CI32" i="2" s="1"/>
  <c r="CG164" i="1"/>
  <c r="CG32" i="2" s="1"/>
  <c r="CF164" i="1"/>
  <c r="CF32" i="2" s="1"/>
  <c r="CD164" i="1"/>
  <c r="CD32" i="2" s="1"/>
  <c r="CB164" i="1"/>
  <c r="CB32" i="2" s="1"/>
  <c r="BV164" i="1"/>
  <c r="BV32" i="2" s="1"/>
  <c r="BU164" i="1"/>
  <c r="BU32" i="2" s="1"/>
  <c r="BT164" i="1"/>
  <c r="BT32" i="2" s="1"/>
  <c r="BN164" i="1"/>
  <c r="BN32" i="2" s="1"/>
  <c r="BL164" i="1"/>
  <c r="BL32" i="2" s="1"/>
  <c r="AZ164" i="1"/>
  <c r="AZ32" i="2" s="1"/>
  <c r="AY164" i="1"/>
  <c r="AY32" i="2" s="1"/>
  <c r="AW164" i="1"/>
  <c r="AW32" i="2" s="1"/>
  <c r="AU164" i="1"/>
  <c r="AU32" i="2" s="1"/>
  <c r="AP164" i="1"/>
  <c r="AN164" i="1"/>
  <c r="AN32" i="2" s="1"/>
  <c r="AH164" i="1"/>
  <c r="AH32" i="2" s="1"/>
  <c r="AG164" i="1"/>
  <c r="AG32" i="2" s="1"/>
  <c r="AF164" i="1"/>
  <c r="AF32" i="2" s="1"/>
  <c r="Y164" i="1"/>
  <c r="Y32" i="2" s="1"/>
  <c r="X164" i="1"/>
  <c r="X32" i="2" s="1"/>
  <c r="V164" i="1"/>
  <c r="V32" i="2" s="1"/>
  <c r="U164" i="1"/>
  <c r="U32" i="2" s="1"/>
  <c r="T164" i="1"/>
  <c r="O164" i="1"/>
  <c r="O32" i="2" s="1"/>
  <c r="M164" i="1"/>
  <c r="M32" i="2" s="1"/>
  <c r="K164" i="1"/>
  <c r="K32" i="2" s="1"/>
  <c r="I164" i="1"/>
  <c r="I32" i="2" s="1"/>
  <c r="H164" i="1"/>
  <c r="H32" i="2" s="1"/>
  <c r="F164" i="1"/>
  <c r="F32" i="2" s="1"/>
  <c r="C164" i="1"/>
  <c r="C32" i="2" s="1"/>
  <c r="DN162" i="1"/>
  <c r="DL162" i="1"/>
  <c r="CI162" i="1"/>
  <c r="CG162" i="1"/>
  <c r="BD162" i="1"/>
  <c r="CK162" i="1" s="1"/>
  <c r="DP162" i="1" s="1"/>
  <c r="BB162" i="1"/>
  <c r="BG162" i="1" s="1"/>
  <c r="BQ162" i="1" s="1"/>
  <c r="BY162" i="1" s="1"/>
  <c r="CN162" i="1" s="1"/>
  <c r="CX162" i="1" s="1"/>
  <c r="DE162" i="1" s="1"/>
  <c r="DS162" i="1" s="1"/>
  <c r="AZ162" i="1"/>
  <c r="BE162" i="1" s="1"/>
  <c r="CL162" i="1" s="1"/>
  <c r="DQ162" i="1" s="1"/>
  <c r="AK162" i="1"/>
  <c r="AS162" i="1" s="1"/>
  <c r="AA162" i="1"/>
  <c r="Y162" i="1"/>
  <c r="U162" i="1"/>
  <c r="W162" i="1" s="1"/>
  <c r="R162" i="1"/>
  <c r="L162" i="1"/>
  <c r="DN161" i="1"/>
  <c r="DL161" i="1"/>
  <c r="DJ161" i="1"/>
  <c r="DH161" i="1"/>
  <c r="DM161" i="1" s="1"/>
  <c r="DA161" i="1"/>
  <c r="DC161" i="1" s="1"/>
  <c r="CT161" i="1"/>
  <c r="CI161" i="1"/>
  <c r="CG161" i="1"/>
  <c r="CE161" i="1"/>
  <c r="CC161" i="1"/>
  <c r="BU161" i="1"/>
  <c r="BO161" i="1"/>
  <c r="BM161" i="1"/>
  <c r="CH161" i="1" s="1"/>
  <c r="BD161" i="1"/>
  <c r="CK161" i="1" s="1"/>
  <c r="DP161" i="1" s="1"/>
  <c r="BB161" i="1"/>
  <c r="AZ161" i="1"/>
  <c r="AV161" i="1"/>
  <c r="AX161" i="1" s="1"/>
  <c r="AO161" i="1"/>
  <c r="AI161" i="1"/>
  <c r="AG161" i="1"/>
  <c r="Y161" i="1"/>
  <c r="Y156" i="1" s="1"/>
  <c r="Y30" i="2" s="1"/>
  <c r="U161" i="1"/>
  <c r="W161" i="1" s="1"/>
  <c r="R161" i="1"/>
  <c r="N161" i="1"/>
  <c r="L161" i="1"/>
  <c r="J161" i="1"/>
  <c r="E161" i="1"/>
  <c r="B161" i="1"/>
  <c r="D161" i="1" s="1"/>
  <c r="H161" i="1" s="1"/>
  <c r="DN160" i="1"/>
  <c r="DL160" i="1"/>
  <c r="DH160" i="1"/>
  <c r="DM160" i="1" s="1"/>
  <c r="DC160" i="1"/>
  <c r="DA160" i="1"/>
  <c r="CT160" i="1"/>
  <c r="CV160" i="1" s="1"/>
  <c r="CN160" i="1"/>
  <c r="CX160" i="1" s="1"/>
  <c r="DE160" i="1" s="1"/>
  <c r="DS160" i="1" s="1"/>
  <c r="CI160" i="1"/>
  <c r="CG160" i="1"/>
  <c r="CE160" i="1"/>
  <c r="CC160" i="1"/>
  <c r="CC162" i="1" s="1"/>
  <c r="BU160" i="1"/>
  <c r="BW160" i="1" s="1"/>
  <c r="BM160" i="1"/>
  <c r="BG160" i="1"/>
  <c r="BQ160" i="1" s="1"/>
  <c r="BY160" i="1" s="1"/>
  <c r="BD160" i="1"/>
  <c r="CK160" i="1" s="1"/>
  <c r="DP160" i="1" s="1"/>
  <c r="BB160" i="1"/>
  <c r="AZ160" i="1"/>
  <c r="AX160" i="1"/>
  <c r="AV160" i="1"/>
  <c r="AO160" i="1"/>
  <c r="BA160" i="1" s="1"/>
  <c r="BF160" i="1" s="1"/>
  <c r="AG160" i="1"/>
  <c r="AC160" i="1"/>
  <c r="Y160" i="1"/>
  <c r="W160" i="1"/>
  <c r="U160" i="1"/>
  <c r="R160" i="1"/>
  <c r="AA160" i="1" s="1"/>
  <c r="AK160" i="1" s="1"/>
  <c r="AS160" i="1" s="1"/>
  <c r="Q160" i="1"/>
  <c r="Z160" i="1" s="1"/>
  <c r="N160" i="1"/>
  <c r="P160" i="1" s="1"/>
  <c r="L160" i="1"/>
  <c r="S160" i="1" s="1"/>
  <c r="AB160" i="1" s="1"/>
  <c r="J160" i="1"/>
  <c r="E160" i="1"/>
  <c r="G160" i="1" s="1"/>
  <c r="D160" i="1"/>
  <c r="H160" i="1" s="1"/>
  <c r="B160" i="1"/>
  <c r="DQ159" i="1"/>
  <c r="DN159" i="1"/>
  <c r="DL159" i="1"/>
  <c r="DH159" i="1"/>
  <c r="DA159" i="1"/>
  <c r="CV159" i="1"/>
  <c r="CT159" i="1"/>
  <c r="CI159" i="1"/>
  <c r="CH159" i="1"/>
  <c r="CG159" i="1"/>
  <c r="CC159" i="1"/>
  <c r="CE159" i="1" s="1"/>
  <c r="BW159" i="1"/>
  <c r="BU159" i="1"/>
  <c r="BM159" i="1"/>
  <c r="BO159" i="1" s="1"/>
  <c r="BD159" i="1"/>
  <c r="CK159" i="1" s="1"/>
  <c r="DP159" i="1" s="1"/>
  <c r="BB159" i="1"/>
  <c r="AZ159" i="1"/>
  <c r="BE159" i="1" s="1"/>
  <c r="CL159" i="1" s="1"/>
  <c r="AV159" i="1"/>
  <c r="AX159" i="1" s="1"/>
  <c r="AQ159" i="1"/>
  <c r="AO159" i="1"/>
  <c r="AG159" i="1"/>
  <c r="AA159" i="1"/>
  <c r="Y159" i="1"/>
  <c r="U159" i="1"/>
  <c r="W159" i="1" s="1"/>
  <c r="R159" i="1"/>
  <c r="Q159" i="1"/>
  <c r="Z159" i="1" s="1"/>
  <c r="P159" i="1"/>
  <c r="N159" i="1"/>
  <c r="J159" i="1"/>
  <c r="L159" i="1" s="1"/>
  <c r="S159" i="1" s="1"/>
  <c r="AB159" i="1" s="1"/>
  <c r="E159" i="1"/>
  <c r="G159" i="1" s="1"/>
  <c r="B159" i="1"/>
  <c r="DN158" i="1"/>
  <c r="DN156" i="1" s="1"/>
  <c r="DN30" i="2" s="1"/>
  <c r="DL158" i="1"/>
  <c r="DH158" i="1"/>
  <c r="DM158" i="1" s="1"/>
  <c r="DC158" i="1"/>
  <c r="DA158" i="1"/>
  <c r="CT158" i="1"/>
  <c r="CV158" i="1" s="1"/>
  <c r="CK158" i="1"/>
  <c r="DP158" i="1" s="1"/>
  <c r="CI158" i="1"/>
  <c r="CI156" i="1" s="1"/>
  <c r="CI30" i="2" s="1"/>
  <c r="CG158" i="1"/>
  <c r="CC158" i="1"/>
  <c r="CE158" i="1" s="1"/>
  <c r="BU158" i="1"/>
  <c r="BW158" i="1" s="1"/>
  <c r="BO158" i="1"/>
  <c r="CJ158" i="1" s="1"/>
  <c r="BM158" i="1"/>
  <c r="BE158" i="1"/>
  <c r="BD158" i="1"/>
  <c r="BB158" i="1"/>
  <c r="AZ158" i="1"/>
  <c r="AV158" i="1"/>
  <c r="AO158" i="1"/>
  <c r="AQ158" i="1" s="1"/>
  <c r="AK158" i="1"/>
  <c r="AS158" i="1" s="1"/>
  <c r="AG158" i="1"/>
  <c r="AI158" i="1" s="1"/>
  <c r="AA158" i="1"/>
  <c r="Y158" i="1"/>
  <c r="U158" i="1"/>
  <c r="W158" i="1" s="1"/>
  <c r="R158" i="1"/>
  <c r="N158" i="1"/>
  <c r="P158" i="1" s="1"/>
  <c r="J158" i="1"/>
  <c r="G158" i="1"/>
  <c r="E158" i="1"/>
  <c r="E162" i="1" s="1"/>
  <c r="G162" i="1" s="1"/>
  <c r="D158" i="1"/>
  <c r="H158" i="1" s="1"/>
  <c r="B158" i="1"/>
  <c r="DP157" i="1"/>
  <c r="DP156" i="1" s="1"/>
  <c r="DP30" i="2" s="1"/>
  <c r="DN157" i="1"/>
  <c r="DM157" i="1"/>
  <c r="DL157" i="1"/>
  <c r="DJ157" i="1"/>
  <c r="DH157" i="1"/>
  <c r="DA157" i="1"/>
  <c r="DC157" i="1" s="1"/>
  <c r="CV157" i="1"/>
  <c r="CT157" i="1"/>
  <c r="CK157" i="1"/>
  <c r="CK156" i="1" s="1"/>
  <c r="CK30" i="2" s="1"/>
  <c r="CI157" i="1"/>
  <c r="CG157" i="1"/>
  <c r="CE157" i="1"/>
  <c r="CC157" i="1"/>
  <c r="BU157" i="1"/>
  <c r="BO157" i="1"/>
  <c r="BM157" i="1"/>
  <c r="BE157" i="1"/>
  <c r="BD157" i="1"/>
  <c r="BB157" i="1"/>
  <c r="AZ157" i="1"/>
  <c r="AV157" i="1"/>
  <c r="AO157" i="1"/>
  <c r="AK157" i="1"/>
  <c r="AG157" i="1"/>
  <c r="AI157" i="1" s="1"/>
  <c r="AA157" i="1"/>
  <c r="Y157" i="1"/>
  <c r="U157" i="1"/>
  <c r="R157" i="1"/>
  <c r="N157" i="1"/>
  <c r="J157" i="1"/>
  <c r="G157" i="1"/>
  <c r="E157" i="1"/>
  <c r="B157" i="1"/>
  <c r="DK156" i="1"/>
  <c r="DK30" i="2" s="1"/>
  <c r="DI156" i="1"/>
  <c r="DI30" i="2" s="1"/>
  <c r="DG156" i="1"/>
  <c r="DG30" i="2" s="1"/>
  <c r="DB156" i="1"/>
  <c r="DB30" i="2" s="1"/>
  <c r="CZ156" i="1"/>
  <c r="CZ30" i="2" s="1"/>
  <c r="CU156" i="1"/>
  <c r="CU30" i="2" s="1"/>
  <c r="CS156" i="1"/>
  <c r="CS30" i="2" s="1"/>
  <c r="CF156" i="1"/>
  <c r="CF30" i="2" s="1"/>
  <c r="CD156" i="1"/>
  <c r="CD30" i="2" s="1"/>
  <c r="CB156" i="1"/>
  <c r="CB30" i="2" s="1"/>
  <c r="BV156" i="1"/>
  <c r="BV30" i="2" s="1"/>
  <c r="BT156" i="1"/>
  <c r="BT30" i="2" s="1"/>
  <c r="BN156" i="1"/>
  <c r="BN30" i="2" s="1"/>
  <c r="BL156" i="1"/>
  <c r="BL30" i="2" s="1"/>
  <c r="BD156" i="1"/>
  <c r="BD30" i="2" s="1"/>
  <c r="AZ156" i="1"/>
  <c r="AZ30" i="2" s="1"/>
  <c r="AY156" i="1"/>
  <c r="AY30" i="2" s="1"/>
  <c r="AW156" i="1"/>
  <c r="AW30" i="2" s="1"/>
  <c r="AU156" i="1"/>
  <c r="AU30" i="2" s="1"/>
  <c r="AP156" i="1"/>
  <c r="AP30" i="2" s="1"/>
  <c r="AN156" i="1"/>
  <c r="AN30" i="2" s="1"/>
  <c r="AH156" i="1"/>
  <c r="AH30" i="2" s="1"/>
  <c r="AF156" i="1"/>
  <c r="AF30" i="2" s="1"/>
  <c r="X156" i="1"/>
  <c r="X30" i="2" s="1"/>
  <c r="V156" i="1"/>
  <c r="V30" i="2" s="1"/>
  <c r="T156" i="1"/>
  <c r="T30" i="2" s="1"/>
  <c r="O156" i="1"/>
  <c r="O30" i="2" s="1"/>
  <c r="M156" i="1"/>
  <c r="M30" i="2" s="1"/>
  <c r="K156" i="1"/>
  <c r="K30" i="2" s="1"/>
  <c r="I156" i="1"/>
  <c r="I30" i="2" s="1"/>
  <c r="F156" i="1"/>
  <c r="F30" i="2" s="1"/>
  <c r="C156" i="1"/>
  <c r="C30" i="2" s="1"/>
  <c r="DN155" i="1"/>
  <c r="DL155" i="1"/>
  <c r="DH155" i="1"/>
  <c r="DJ155" i="1" s="1"/>
  <c r="DA155" i="1"/>
  <c r="CT155" i="1"/>
  <c r="CV155" i="1" s="1"/>
  <c r="CK155" i="1"/>
  <c r="DP155" i="1" s="1"/>
  <c r="CI155" i="1"/>
  <c r="CG155" i="1"/>
  <c r="CL155" i="1" s="1"/>
  <c r="DQ155" i="1" s="1"/>
  <c r="CC155" i="1"/>
  <c r="CE155" i="1" s="1"/>
  <c r="BU155" i="1"/>
  <c r="BW155" i="1" s="1"/>
  <c r="BM155" i="1"/>
  <c r="BO155" i="1" s="1"/>
  <c r="BD155" i="1"/>
  <c r="BB155" i="1"/>
  <c r="BA155" i="1"/>
  <c r="AZ155" i="1"/>
  <c r="BE155" i="1" s="1"/>
  <c r="AV155" i="1"/>
  <c r="AX155" i="1" s="1"/>
  <c r="AO155" i="1"/>
  <c r="AQ155" i="1" s="1"/>
  <c r="AI155" i="1"/>
  <c r="AG155" i="1"/>
  <c r="Z155" i="1"/>
  <c r="Y155" i="1"/>
  <c r="U155" i="1"/>
  <c r="W155" i="1" s="1"/>
  <c r="S155" i="1"/>
  <c r="AB155" i="1" s="1"/>
  <c r="R155" i="1"/>
  <c r="AA155" i="1" s="1"/>
  <c r="AK155" i="1" s="1"/>
  <c r="AS155" i="1" s="1"/>
  <c r="N155" i="1"/>
  <c r="P155" i="1" s="1"/>
  <c r="L155" i="1"/>
  <c r="J155" i="1"/>
  <c r="Q155" i="1" s="1"/>
  <c r="G155" i="1"/>
  <c r="E155" i="1"/>
  <c r="B155" i="1"/>
  <c r="D155" i="1" s="1"/>
  <c r="H155" i="1" s="1"/>
  <c r="DN154" i="1"/>
  <c r="DM154" i="1"/>
  <c r="DL154" i="1"/>
  <c r="DH154" i="1"/>
  <c r="DJ154" i="1" s="1"/>
  <c r="DC154" i="1"/>
  <c r="DA154" i="1"/>
  <c r="CV154" i="1"/>
  <c r="CT154" i="1"/>
  <c r="CL154" i="1"/>
  <c r="DQ154" i="1" s="1"/>
  <c r="CI154" i="1"/>
  <c r="CG154" i="1"/>
  <c r="CC154" i="1"/>
  <c r="CE154" i="1" s="1"/>
  <c r="BW154" i="1"/>
  <c r="BU154" i="1"/>
  <c r="BM154" i="1"/>
  <c r="BO154" i="1" s="1"/>
  <c r="BD154" i="1"/>
  <c r="CK154" i="1" s="1"/>
  <c r="DP154" i="1" s="1"/>
  <c r="BB154" i="1"/>
  <c r="BG154" i="1" s="1"/>
  <c r="BQ154" i="1" s="1"/>
  <c r="BY154" i="1" s="1"/>
  <c r="CN154" i="1" s="1"/>
  <c r="CX154" i="1" s="1"/>
  <c r="DE154" i="1" s="1"/>
  <c r="DS154" i="1" s="1"/>
  <c r="AZ154" i="1"/>
  <c r="BE154" i="1" s="1"/>
  <c r="AV154" i="1"/>
  <c r="AQ154" i="1"/>
  <c r="AO154" i="1"/>
  <c r="AG154" i="1"/>
  <c r="AI154" i="1" s="1"/>
  <c r="AA154" i="1"/>
  <c r="AK154" i="1" s="1"/>
  <c r="AS154" i="1" s="1"/>
  <c r="Y154" i="1"/>
  <c r="U154" i="1"/>
  <c r="W154" i="1" s="1"/>
  <c r="R154" i="1"/>
  <c r="Q154" i="1"/>
  <c r="P154" i="1"/>
  <c r="N154" i="1"/>
  <c r="J154" i="1"/>
  <c r="L154" i="1" s="1"/>
  <c r="E154" i="1"/>
  <c r="G154" i="1" s="1"/>
  <c r="D154" i="1"/>
  <c r="B154" i="1"/>
  <c r="DN153" i="1"/>
  <c r="DL153" i="1"/>
  <c r="DH153" i="1"/>
  <c r="DC153" i="1"/>
  <c r="DA153" i="1"/>
  <c r="CT153" i="1"/>
  <c r="CV153" i="1" s="1"/>
  <c r="CI153" i="1"/>
  <c r="CG153" i="1"/>
  <c r="CC153" i="1"/>
  <c r="CE153" i="1" s="1"/>
  <c r="CE149" i="1" s="1"/>
  <c r="BU153" i="1"/>
  <c r="BW153" i="1" s="1"/>
  <c r="BM153" i="1"/>
  <c r="BO153" i="1" s="1"/>
  <c r="CJ153" i="1" s="1"/>
  <c r="BG153" i="1"/>
  <c r="BQ153" i="1" s="1"/>
  <c r="BY153" i="1" s="1"/>
  <c r="CN153" i="1" s="1"/>
  <c r="CX153" i="1" s="1"/>
  <c r="DE153" i="1" s="1"/>
  <c r="DS153" i="1" s="1"/>
  <c r="BD153" i="1"/>
  <c r="CK153" i="1" s="1"/>
  <c r="DP153" i="1" s="1"/>
  <c r="BB153" i="1"/>
  <c r="AZ153" i="1"/>
  <c r="BE153" i="1" s="1"/>
  <c r="AX153" i="1"/>
  <c r="AV153" i="1"/>
  <c r="AO153" i="1"/>
  <c r="AI153" i="1"/>
  <c r="AG153" i="1"/>
  <c r="Y153" i="1"/>
  <c r="W153" i="1"/>
  <c r="U153" i="1"/>
  <c r="R153" i="1"/>
  <c r="AA153" i="1" s="1"/>
  <c r="AK153" i="1" s="1"/>
  <c r="AS153" i="1" s="1"/>
  <c r="Q153" i="1"/>
  <c r="Z153" i="1" s="1"/>
  <c r="N153" i="1"/>
  <c r="P153" i="1" s="1"/>
  <c r="J153" i="1"/>
  <c r="L153" i="1" s="1"/>
  <c r="S153" i="1" s="1"/>
  <c r="AB153" i="1" s="1"/>
  <c r="E153" i="1"/>
  <c r="G153" i="1" s="1"/>
  <c r="D153" i="1"/>
  <c r="H153" i="1" s="1"/>
  <c r="B153" i="1"/>
  <c r="DN152" i="1"/>
  <c r="DM152" i="1"/>
  <c r="DL152" i="1"/>
  <c r="DJ152" i="1"/>
  <c r="DC152" i="1"/>
  <c r="CV152" i="1"/>
  <c r="CI152" i="1"/>
  <c r="CH152" i="1"/>
  <c r="CG152" i="1"/>
  <c r="CE152" i="1"/>
  <c r="BW152" i="1"/>
  <c r="BO152" i="1"/>
  <c r="CJ152" i="1" s="1"/>
  <c r="BD152" i="1"/>
  <c r="CK152" i="1" s="1"/>
  <c r="DP152" i="1" s="1"/>
  <c r="BB152" i="1"/>
  <c r="BA152" i="1"/>
  <c r="AZ152" i="1"/>
  <c r="BE152" i="1" s="1"/>
  <c r="AX152" i="1"/>
  <c r="BC152" i="1" s="1"/>
  <c r="AQ152" i="1"/>
  <c r="AK152" i="1"/>
  <c r="AS152" i="1" s="1"/>
  <c r="AI152" i="1"/>
  <c r="AD152" i="1"/>
  <c r="AA152" i="1"/>
  <c r="Z152" i="1"/>
  <c r="AJ152" i="1" s="1"/>
  <c r="AM152" i="1" s="1"/>
  <c r="Y152" i="1"/>
  <c r="W152" i="1"/>
  <c r="R152" i="1"/>
  <c r="Q152" i="1"/>
  <c r="P152" i="1"/>
  <c r="L152" i="1"/>
  <c r="S152" i="1" s="1"/>
  <c r="AB152" i="1" s="1"/>
  <c r="E152" i="1"/>
  <c r="G152" i="1" s="1"/>
  <c r="D152" i="1"/>
  <c r="H152" i="1" s="1"/>
  <c r="DN151" i="1"/>
  <c r="DL151" i="1"/>
  <c r="DJ151" i="1"/>
  <c r="DH151" i="1"/>
  <c r="DA151" i="1"/>
  <c r="DM151" i="1" s="1"/>
  <c r="CT151" i="1"/>
  <c r="CV151" i="1" s="1"/>
  <c r="CI151" i="1"/>
  <c r="CG151" i="1"/>
  <c r="CE151" i="1"/>
  <c r="CC151" i="1"/>
  <c r="BU151" i="1"/>
  <c r="BO151" i="1"/>
  <c r="BM151" i="1"/>
  <c r="BD151" i="1"/>
  <c r="CK151" i="1" s="1"/>
  <c r="DP151" i="1" s="1"/>
  <c r="BB151" i="1"/>
  <c r="BA151" i="1"/>
  <c r="BF151" i="1" s="1"/>
  <c r="BJ151" i="1" s="1"/>
  <c r="AZ151" i="1"/>
  <c r="BE151" i="1" s="1"/>
  <c r="AV151" i="1"/>
  <c r="AX151" i="1" s="1"/>
  <c r="AO151" i="1"/>
  <c r="AQ151" i="1" s="1"/>
  <c r="AI151" i="1"/>
  <c r="AG151" i="1"/>
  <c r="Z151" i="1"/>
  <c r="Y151" i="1"/>
  <c r="U151" i="1"/>
  <c r="W151" i="1" s="1"/>
  <c r="W149" i="1" s="1"/>
  <c r="S151" i="1"/>
  <c r="AB151" i="1" s="1"/>
  <c r="AC151" i="1" s="1"/>
  <c r="R151" i="1"/>
  <c r="AA151" i="1" s="1"/>
  <c r="AK151" i="1" s="1"/>
  <c r="AS151" i="1" s="1"/>
  <c r="N151" i="1"/>
  <c r="P151" i="1" s="1"/>
  <c r="L151" i="1"/>
  <c r="J151" i="1"/>
  <c r="Q151" i="1" s="1"/>
  <c r="G151" i="1"/>
  <c r="E151" i="1"/>
  <c r="B151" i="1"/>
  <c r="D151" i="1" s="1"/>
  <c r="H151" i="1" s="1"/>
  <c r="DN150" i="1"/>
  <c r="DN149" i="1" s="1"/>
  <c r="DL150" i="1"/>
  <c r="DH150" i="1"/>
  <c r="DC150" i="1"/>
  <c r="DA150" i="1"/>
  <c r="CT150" i="1"/>
  <c r="CV150" i="1" s="1"/>
  <c r="CI150" i="1"/>
  <c r="CI149" i="1" s="1"/>
  <c r="CG150" i="1"/>
  <c r="CC150" i="1"/>
  <c r="CE150" i="1" s="1"/>
  <c r="BU150" i="1"/>
  <c r="BW150" i="1" s="1"/>
  <c r="BO150" i="1"/>
  <c r="BM150" i="1"/>
  <c r="BD150" i="1"/>
  <c r="BB150" i="1"/>
  <c r="AZ150" i="1"/>
  <c r="AV150" i="1"/>
  <c r="AX150" i="1" s="1"/>
  <c r="AO150" i="1"/>
  <c r="AI150" i="1"/>
  <c r="AI149" i="1" s="1"/>
  <c r="AG150" i="1"/>
  <c r="Y150" i="1"/>
  <c r="U150" i="1"/>
  <c r="W150" i="1" s="1"/>
  <c r="R150" i="1"/>
  <c r="AA150" i="1" s="1"/>
  <c r="AK150" i="1" s="1"/>
  <c r="N150" i="1"/>
  <c r="L150" i="1"/>
  <c r="J150" i="1"/>
  <c r="E150" i="1"/>
  <c r="B150" i="1"/>
  <c r="D150" i="1" s="1"/>
  <c r="DK149" i="1"/>
  <c r="DI149" i="1"/>
  <c r="DI29" i="2" s="1"/>
  <c r="DG149" i="1"/>
  <c r="DB149" i="1"/>
  <c r="CZ149" i="1"/>
  <c r="CZ29" i="2" s="1"/>
  <c r="CU149" i="1"/>
  <c r="CT149" i="1"/>
  <c r="CS149" i="1"/>
  <c r="CS29" i="2" s="1"/>
  <c r="CF149" i="1"/>
  <c r="CF29" i="2" s="1"/>
  <c r="CD149" i="1"/>
  <c r="CB149" i="1"/>
  <c r="CB29" i="2" s="1"/>
  <c r="BV149" i="1"/>
  <c r="BT149" i="1"/>
  <c r="BT29" i="2" s="1"/>
  <c r="BN149" i="1"/>
  <c r="BL149" i="1"/>
  <c r="BL29" i="2" s="1"/>
  <c r="BB149" i="1"/>
  <c r="AY149" i="1"/>
  <c r="AW149" i="1"/>
  <c r="AW29" i="2" s="1"/>
  <c r="AW28" i="2" s="1"/>
  <c r="AU149" i="1"/>
  <c r="AP149" i="1"/>
  <c r="AN149" i="1"/>
  <c r="AN29" i="2" s="1"/>
  <c r="AH149" i="1"/>
  <c r="AF149" i="1"/>
  <c r="AF29" i="2" s="1"/>
  <c r="X149" i="1"/>
  <c r="X29" i="2" s="1"/>
  <c r="V149" i="1"/>
  <c r="T149" i="1"/>
  <c r="T29" i="2" s="1"/>
  <c r="T28" i="2" s="1"/>
  <c r="O149" i="1"/>
  <c r="M149" i="1"/>
  <c r="M29" i="2" s="1"/>
  <c r="K149" i="1"/>
  <c r="I149" i="1"/>
  <c r="I29" i="2" s="1"/>
  <c r="F149" i="1"/>
  <c r="C149" i="1"/>
  <c r="B149" i="1"/>
  <c r="DI148" i="1"/>
  <c r="CZ148" i="1"/>
  <c r="CS148" i="1"/>
  <c r="CB148" i="1"/>
  <c r="BT148" i="1"/>
  <c r="BL148" i="1"/>
  <c r="AW148" i="1"/>
  <c r="AN148" i="1"/>
  <c r="AF148" i="1"/>
  <c r="X148" i="1"/>
  <c r="T148" i="1"/>
  <c r="M148" i="1"/>
  <c r="I148" i="1"/>
  <c r="DN146" i="1"/>
  <c r="DL146" i="1"/>
  <c r="DQ146" i="1" s="1"/>
  <c r="DH146" i="1"/>
  <c r="DM146" i="1" s="1"/>
  <c r="DC146" i="1"/>
  <c r="DA146" i="1"/>
  <c r="CT146" i="1"/>
  <c r="CV146" i="1" s="1"/>
  <c r="CI146" i="1"/>
  <c r="CG146" i="1"/>
  <c r="CC146" i="1"/>
  <c r="CE146" i="1" s="1"/>
  <c r="BW146" i="1"/>
  <c r="BU146" i="1"/>
  <c r="BM146" i="1"/>
  <c r="BO146" i="1" s="1"/>
  <c r="BG146" i="1"/>
  <c r="BQ146" i="1" s="1"/>
  <c r="BY146" i="1" s="1"/>
  <c r="CN146" i="1" s="1"/>
  <c r="CX146" i="1" s="1"/>
  <c r="DE146" i="1" s="1"/>
  <c r="DS146" i="1" s="1"/>
  <c r="BD146" i="1"/>
  <c r="BB146" i="1"/>
  <c r="AZ146" i="1"/>
  <c r="AX146" i="1"/>
  <c r="AV146" i="1"/>
  <c r="AO146" i="1"/>
  <c r="AG146" i="1"/>
  <c r="AI146" i="1" s="1"/>
  <c r="AC146" i="1"/>
  <c r="Y146" i="1"/>
  <c r="W146" i="1"/>
  <c r="U146" i="1"/>
  <c r="R146" i="1"/>
  <c r="AA146" i="1" s="1"/>
  <c r="AK146" i="1" s="1"/>
  <c r="AS146" i="1" s="1"/>
  <c r="Q146" i="1"/>
  <c r="Z146" i="1" s="1"/>
  <c r="N146" i="1"/>
  <c r="P146" i="1" s="1"/>
  <c r="L146" i="1"/>
  <c r="S146" i="1" s="1"/>
  <c r="AB146" i="1" s="1"/>
  <c r="J146" i="1"/>
  <c r="E146" i="1"/>
  <c r="G146" i="1" s="1"/>
  <c r="D146" i="1"/>
  <c r="H146" i="1" s="1"/>
  <c r="B146" i="1"/>
  <c r="DS145" i="1"/>
  <c r="DP145" i="1"/>
  <c r="DP127" i="1" s="1"/>
  <c r="DP27" i="2" s="1"/>
  <c r="DN145" i="1"/>
  <c r="DL145" i="1"/>
  <c r="DJ145" i="1"/>
  <c r="DH145" i="1"/>
  <c r="DE145" i="1"/>
  <c r="DA145" i="1"/>
  <c r="DM145" i="1" s="1"/>
  <c r="CT145" i="1"/>
  <c r="CV145" i="1" s="1"/>
  <c r="CK145" i="1"/>
  <c r="CI145" i="1"/>
  <c r="CG145" i="1"/>
  <c r="CL145" i="1" s="1"/>
  <c r="CC145" i="1"/>
  <c r="CE145" i="1" s="1"/>
  <c r="BU145" i="1"/>
  <c r="BW145" i="1" s="1"/>
  <c r="BM145" i="1"/>
  <c r="BE145" i="1"/>
  <c r="BD145" i="1"/>
  <c r="BB145" i="1"/>
  <c r="BA145" i="1"/>
  <c r="BF145" i="1" s="1"/>
  <c r="BP145" i="1" s="1"/>
  <c r="BX145" i="1" s="1"/>
  <c r="AZ145" i="1"/>
  <c r="AV145" i="1"/>
  <c r="AX145" i="1" s="1"/>
  <c r="AQ145" i="1"/>
  <c r="AO145" i="1"/>
  <c r="AG145" i="1"/>
  <c r="AI145" i="1" s="1"/>
  <c r="AA145" i="1"/>
  <c r="AK145" i="1" s="1"/>
  <c r="AS145" i="1" s="1"/>
  <c r="Z145" i="1"/>
  <c r="Y145" i="1"/>
  <c r="U145" i="1"/>
  <c r="W145" i="1" s="1"/>
  <c r="R145" i="1"/>
  <c r="N145" i="1"/>
  <c r="P145" i="1" s="1"/>
  <c r="J145" i="1"/>
  <c r="Q145" i="1" s="1"/>
  <c r="G145" i="1"/>
  <c r="D145" i="1"/>
  <c r="DQ144" i="1"/>
  <c r="DN144" i="1"/>
  <c r="DL144" i="1"/>
  <c r="DJ144" i="1"/>
  <c r="DH144" i="1"/>
  <c r="DA144" i="1"/>
  <c r="DM144" i="1" s="1"/>
  <c r="CT144" i="1"/>
  <c r="CV144" i="1" s="1"/>
  <c r="CI144" i="1"/>
  <c r="CH144" i="1"/>
  <c r="CG144" i="1"/>
  <c r="CC144" i="1"/>
  <c r="CE144" i="1" s="1"/>
  <c r="BW144" i="1"/>
  <c r="BU144" i="1"/>
  <c r="BQ144" i="1"/>
  <c r="BY144" i="1" s="1"/>
  <c r="CN144" i="1" s="1"/>
  <c r="CX144" i="1" s="1"/>
  <c r="DE144" i="1" s="1"/>
  <c r="DS144" i="1" s="1"/>
  <c r="BM144" i="1"/>
  <c r="BO144" i="1" s="1"/>
  <c r="BG144" i="1"/>
  <c r="BB144" i="1"/>
  <c r="AZ144" i="1"/>
  <c r="BE144" i="1" s="1"/>
  <c r="AX144" i="1"/>
  <c r="BC144" i="1" s="1"/>
  <c r="AV144" i="1"/>
  <c r="AQ144" i="1"/>
  <c r="AO144" i="1"/>
  <c r="AG144" i="1"/>
  <c r="AI144" i="1" s="1"/>
  <c r="AA144" i="1"/>
  <c r="AK144" i="1" s="1"/>
  <c r="AS144" i="1" s="1"/>
  <c r="Y144" i="1"/>
  <c r="W144" i="1"/>
  <c r="U144" i="1"/>
  <c r="U143" i="1" s="1"/>
  <c r="R144" i="1"/>
  <c r="Q144" i="1"/>
  <c r="Z144" i="1" s="1"/>
  <c r="P144" i="1"/>
  <c r="N144" i="1"/>
  <c r="J144" i="1"/>
  <c r="L144" i="1" s="1"/>
  <c r="E144" i="1"/>
  <c r="G144" i="1" s="1"/>
  <c r="B144" i="1"/>
  <c r="D144" i="1" s="1"/>
  <c r="H144" i="1" s="1"/>
  <c r="DN143" i="1"/>
  <c r="DL143" i="1"/>
  <c r="DJ143" i="1"/>
  <c r="DH143" i="1"/>
  <c r="DA143" i="1"/>
  <c r="CT143" i="1"/>
  <c r="CV143" i="1" s="1"/>
  <c r="CI143" i="1"/>
  <c r="CG143" i="1"/>
  <c r="CC143" i="1"/>
  <c r="CE143" i="1" s="1"/>
  <c r="BU143" i="1"/>
  <c r="BW143" i="1" s="1"/>
  <c r="BM143" i="1"/>
  <c r="BB143" i="1"/>
  <c r="BG143" i="1" s="1"/>
  <c r="BQ143" i="1" s="1"/>
  <c r="BY143" i="1" s="1"/>
  <c r="CN143" i="1" s="1"/>
  <c r="CX143" i="1" s="1"/>
  <c r="DE143" i="1" s="1"/>
  <c r="DS143" i="1" s="1"/>
  <c r="AZ143" i="1"/>
  <c r="AS143" i="1"/>
  <c r="AO143" i="1"/>
  <c r="AQ143" i="1" s="1"/>
  <c r="Y143" i="1"/>
  <c r="BE143" i="1" s="1"/>
  <c r="W143" i="1"/>
  <c r="R143" i="1"/>
  <c r="AA143" i="1" s="1"/>
  <c r="AK143" i="1" s="1"/>
  <c r="Q143" i="1"/>
  <c r="Z143" i="1" s="1"/>
  <c r="N143" i="1"/>
  <c r="P143" i="1" s="1"/>
  <c r="J143" i="1"/>
  <c r="L143" i="1" s="1"/>
  <c r="E143" i="1"/>
  <c r="G143" i="1" s="1"/>
  <c r="D143" i="1"/>
  <c r="B143" i="1"/>
  <c r="DN142" i="1"/>
  <c r="DL142" i="1"/>
  <c r="DJ142" i="1"/>
  <c r="DH142" i="1"/>
  <c r="DA142" i="1"/>
  <c r="DM142" i="1" s="1"/>
  <c r="CT142" i="1"/>
  <c r="CV142" i="1" s="1"/>
  <c r="CI142" i="1"/>
  <c r="CG142" i="1"/>
  <c r="CC142" i="1"/>
  <c r="CE142" i="1" s="1"/>
  <c r="BU142" i="1"/>
  <c r="BW142" i="1" s="1"/>
  <c r="BM142" i="1"/>
  <c r="BO142" i="1" s="1"/>
  <c r="CJ142" i="1" s="1"/>
  <c r="BB142" i="1"/>
  <c r="AZ142" i="1"/>
  <c r="BE142" i="1" s="1"/>
  <c r="AX142" i="1"/>
  <c r="AV142" i="1"/>
  <c r="AO142" i="1"/>
  <c r="AI142" i="1"/>
  <c r="AG142" i="1"/>
  <c r="Y142" i="1"/>
  <c r="W142" i="1"/>
  <c r="U142" i="1"/>
  <c r="R142" i="1"/>
  <c r="AA142" i="1" s="1"/>
  <c r="AK142" i="1" s="1"/>
  <c r="AS142" i="1" s="1"/>
  <c r="Q142" i="1"/>
  <c r="Z142" i="1" s="1"/>
  <c r="N142" i="1"/>
  <c r="P142" i="1" s="1"/>
  <c r="J142" i="1"/>
  <c r="L142" i="1" s="1"/>
  <c r="S142" i="1" s="1"/>
  <c r="AB142" i="1" s="1"/>
  <c r="E142" i="1"/>
  <c r="G142" i="1" s="1"/>
  <c r="B142" i="1"/>
  <c r="D142" i="1" s="1"/>
  <c r="DN141" i="1"/>
  <c r="DL141" i="1"/>
  <c r="DJ141" i="1"/>
  <c r="DH141" i="1"/>
  <c r="DA141" i="1"/>
  <c r="CT141" i="1"/>
  <c r="CV141" i="1" s="1"/>
  <c r="CI141" i="1"/>
  <c r="CG141" i="1"/>
  <c r="CC141" i="1"/>
  <c r="CE141" i="1" s="1"/>
  <c r="BU141" i="1"/>
  <c r="BW141" i="1" s="1"/>
  <c r="BM141" i="1"/>
  <c r="BE141" i="1"/>
  <c r="BB141" i="1"/>
  <c r="AZ141" i="1"/>
  <c r="AX141" i="1"/>
  <c r="AV141" i="1"/>
  <c r="AO141" i="1"/>
  <c r="AG141" i="1"/>
  <c r="AI141" i="1" s="1"/>
  <c r="Y141" i="1"/>
  <c r="W141" i="1"/>
  <c r="U141" i="1"/>
  <c r="R141" i="1"/>
  <c r="AA141" i="1" s="1"/>
  <c r="AK141" i="1" s="1"/>
  <c r="AS141" i="1" s="1"/>
  <c r="N141" i="1"/>
  <c r="P141" i="1" s="1"/>
  <c r="J141" i="1"/>
  <c r="E141" i="1"/>
  <c r="G141" i="1" s="1"/>
  <c r="B141" i="1"/>
  <c r="D141" i="1" s="1"/>
  <c r="DN140" i="1"/>
  <c r="DL140" i="1"/>
  <c r="DJ140" i="1"/>
  <c r="DH140" i="1"/>
  <c r="DA140" i="1"/>
  <c r="DM140" i="1" s="1"/>
  <c r="CT140" i="1"/>
  <c r="CV140" i="1" s="1"/>
  <c r="CI140" i="1"/>
  <c r="CG140" i="1"/>
  <c r="CE140" i="1"/>
  <c r="CC140" i="1"/>
  <c r="BU140" i="1"/>
  <c r="BW140" i="1" s="1"/>
  <c r="BM140" i="1"/>
  <c r="BE140" i="1"/>
  <c r="BB140" i="1"/>
  <c r="AZ140" i="1"/>
  <c r="AX140" i="1"/>
  <c r="AV140" i="1"/>
  <c r="AO140" i="1"/>
  <c r="AG140" i="1"/>
  <c r="AI140" i="1" s="1"/>
  <c r="Y140" i="1"/>
  <c r="W140" i="1"/>
  <c r="U140" i="1"/>
  <c r="R140" i="1"/>
  <c r="AA140" i="1" s="1"/>
  <c r="AK140" i="1" s="1"/>
  <c r="AS140" i="1" s="1"/>
  <c r="Q140" i="1"/>
  <c r="Z140" i="1" s="1"/>
  <c r="N140" i="1"/>
  <c r="P140" i="1" s="1"/>
  <c r="L140" i="1"/>
  <c r="S140" i="1" s="1"/>
  <c r="AB140" i="1" s="1"/>
  <c r="J140" i="1"/>
  <c r="E140" i="1"/>
  <c r="G140" i="1" s="1"/>
  <c r="B140" i="1"/>
  <c r="D140" i="1" s="1"/>
  <c r="DN139" i="1"/>
  <c r="DL139" i="1"/>
  <c r="DJ139" i="1"/>
  <c r="DH139" i="1"/>
  <c r="DA139" i="1"/>
  <c r="DM139" i="1" s="1"/>
  <c r="CT139" i="1"/>
  <c r="CV139" i="1" s="1"/>
  <c r="CI139" i="1"/>
  <c r="CG139" i="1"/>
  <c r="CC139" i="1"/>
  <c r="CE139" i="1" s="1"/>
  <c r="BU139" i="1"/>
  <c r="BW139" i="1" s="1"/>
  <c r="BO139" i="1"/>
  <c r="BM139" i="1"/>
  <c r="BE139" i="1"/>
  <c r="BB139" i="1"/>
  <c r="AZ139" i="1"/>
  <c r="AX139" i="1"/>
  <c r="AV139" i="1"/>
  <c r="AO139" i="1"/>
  <c r="AG139" i="1"/>
  <c r="AI139" i="1" s="1"/>
  <c r="Y139" i="1"/>
  <c r="W139" i="1"/>
  <c r="U139" i="1"/>
  <c r="R139" i="1"/>
  <c r="AA139" i="1" s="1"/>
  <c r="AK139" i="1" s="1"/>
  <c r="AS139" i="1" s="1"/>
  <c r="Q139" i="1"/>
  <c r="Z139" i="1" s="1"/>
  <c r="N139" i="1"/>
  <c r="P139" i="1" s="1"/>
  <c r="J139" i="1"/>
  <c r="L139" i="1" s="1"/>
  <c r="E139" i="1"/>
  <c r="G139" i="1" s="1"/>
  <c r="D139" i="1"/>
  <c r="B139" i="1"/>
  <c r="DN138" i="1"/>
  <c r="DL138" i="1"/>
  <c r="DJ138" i="1"/>
  <c r="DH138" i="1"/>
  <c r="DA138" i="1"/>
  <c r="DM138" i="1" s="1"/>
  <c r="CT138" i="1"/>
  <c r="CV138" i="1" s="1"/>
  <c r="CI138" i="1"/>
  <c r="CG138" i="1"/>
  <c r="CC138" i="1"/>
  <c r="CE138" i="1" s="1"/>
  <c r="BU138" i="1"/>
  <c r="BW138" i="1" s="1"/>
  <c r="BM138" i="1"/>
  <c r="BO138" i="1" s="1"/>
  <c r="CJ138" i="1" s="1"/>
  <c r="BB138" i="1"/>
  <c r="AZ138" i="1"/>
  <c r="BE138" i="1" s="1"/>
  <c r="AX138" i="1"/>
  <c r="AV138" i="1"/>
  <c r="AO138" i="1"/>
  <c r="AI138" i="1"/>
  <c r="AG138" i="1"/>
  <c r="Y138" i="1"/>
  <c r="W138" i="1"/>
  <c r="U138" i="1"/>
  <c r="R138" i="1"/>
  <c r="AA138" i="1" s="1"/>
  <c r="AK138" i="1" s="1"/>
  <c r="AS138" i="1" s="1"/>
  <c r="Q138" i="1"/>
  <c r="Z138" i="1" s="1"/>
  <c r="N138" i="1"/>
  <c r="P138" i="1" s="1"/>
  <c r="J138" i="1"/>
  <c r="L138" i="1" s="1"/>
  <c r="S138" i="1" s="1"/>
  <c r="AB138" i="1" s="1"/>
  <c r="E138" i="1"/>
  <c r="G138" i="1" s="1"/>
  <c r="B138" i="1"/>
  <c r="D138" i="1" s="1"/>
  <c r="DN137" i="1"/>
  <c r="DL137" i="1"/>
  <c r="DJ137" i="1"/>
  <c r="DH137" i="1"/>
  <c r="DA137" i="1"/>
  <c r="CT137" i="1"/>
  <c r="CV137" i="1" s="1"/>
  <c r="CI137" i="1"/>
  <c r="CG137" i="1"/>
  <c r="CC137" i="1"/>
  <c r="CE137" i="1" s="1"/>
  <c r="BU137" i="1"/>
  <c r="BW137" i="1" s="1"/>
  <c r="BM137" i="1"/>
  <c r="BE137" i="1"/>
  <c r="BB137" i="1"/>
  <c r="AZ137" i="1"/>
  <c r="AX137" i="1"/>
  <c r="AV137" i="1"/>
  <c r="AO137" i="1"/>
  <c r="AG137" i="1"/>
  <c r="AI137" i="1" s="1"/>
  <c r="Y137" i="1"/>
  <c r="W137" i="1"/>
  <c r="U137" i="1"/>
  <c r="R137" i="1"/>
  <c r="N137" i="1"/>
  <c r="P137" i="1" s="1"/>
  <c r="J137" i="1"/>
  <c r="E137" i="1"/>
  <c r="G137" i="1" s="1"/>
  <c r="B137" i="1"/>
  <c r="D137" i="1" s="1"/>
  <c r="DN136" i="1"/>
  <c r="DL136" i="1"/>
  <c r="DJ136" i="1"/>
  <c r="DH136" i="1"/>
  <c r="DA136" i="1"/>
  <c r="DM136" i="1" s="1"/>
  <c r="CT136" i="1"/>
  <c r="CV136" i="1" s="1"/>
  <c r="CI136" i="1"/>
  <c r="CG136" i="1"/>
  <c r="CE136" i="1"/>
  <c r="CC136" i="1"/>
  <c r="BU136" i="1"/>
  <c r="BW136" i="1" s="1"/>
  <c r="BM136" i="1"/>
  <c r="BE136" i="1"/>
  <c r="BB136" i="1"/>
  <c r="AZ136" i="1"/>
  <c r="AX136" i="1"/>
  <c r="AV136" i="1"/>
  <c r="AO136" i="1"/>
  <c r="AG136" i="1"/>
  <c r="AI136" i="1" s="1"/>
  <c r="Y136" i="1"/>
  <c r="W136" i="1"/>
  <c r="U136" i="1"/>
  <c r="R136" i="1"/>
  <c r="AA136" i="1" s="1"/>
  <c r="AK136" i="1" s="1"/>
  <c r="AS136" i="1" s="1"/>
  <c r="Q136" i="1"/>
  <c r="Z136" i="1" s="1"/>
  <c r="N136" i="1"/>
  <c r="P136" i="1" s="1"/>
  <c r="L136" i="1"/>
  <c r="S136" i="1" s="1"/>
  <c r="AB136" i="1" s="1"/>
  <c r="J136" i="1"/>
  <c r="E136" i="1"/>
  <c r="G136" i="1" s="1"/>
  <c r="B136" i="1"/>
  <c r="D136" i="1" s="1"/>
  <c r="DN135" i="1"/>
  <c r="DL135" i="1"/>
  <c r="DJ135" i="1"/>
  <c r="DH135" i="1"/>
  <c r="DA135" i="1"/>
  <c r="DM135" i="1" s="1"/>
  <c r="CT135" i="1"/>
  <c r="CV135" i="1" s="1"/>
  <c r="CI135" i="1"/>
  <c r="CG135" i="1"/>
  <c r="CC135" i="1"/>
  <c r="CE135" i="1" s="1"/>
  <c r="BU135" i="1"/>
  <c r="BW135" i="1" s="1"/>
  <c r="BO135" i="1"/>
  <c r="BM135" i="1"/>
  <c r="BE135" i="1"/>
  <c r="BB135" i="1"/>
  <c r="AZ135" i="1"/>
  <c r="AX135" i="1"/>
  <c r="AV135" i="1"/>
  <c r="AO135" i="1"/>
  <c r="AJ135" i="1"/>
  <c r="AM135" i="1" s="1"/>
  <c r="AG135" i="1"/>
  <c r="AI135" i="1" s="1"/>
  <c r="Y135" i="1"/>
  <c r="W135" i="1"/>
  <c r="U135" i="1"/>
  <c r="R135" i="1"/>
  <c r="AA135" i="1" s="1"/>
  <c r="AK135" i="1" s="1"/>
  <c r="AS135" i="1" s="1"/>
  <c r="Q135" i="1"/>
  <c r="Z135" i="1" s="1"/>
  <c r="AD135" i="1" s="1"/>
  <c r="N135" i="1"/>
  <c r="P135" i="1" s="1"/>
  <c r="J135" i="1"/>
  <c r="L135" i="1" s="1"/>
  <c r="S135" i="1" s="1"/>
  <c r="AB135" i="1" s="1"/>
  <c r="E135" i="1"/>
  <c r="G135" i="1" s="1"/>
  <c r="B135" i="1"/>
  <c r="D135" i="1" s="1"/>
  <c r="DN134" i="1"/>
  <c r="DM134" i="1"/>
  <c r="DL134" i="1"/>
  <c r="DQ134" i="1" s="1"/>
  <c r="DJ134" i="1"/>
  <c r="DO134" i="1" s="1"/>
  <c r="DH134" i="1"/>
  <c r="DA134" i="1"/>
  <c r="DC134" i="1" s="1"/>
  <c r="CV134" i="1"/>
  <c r="CT134" i="1"/>
  <c r="CI134" i="1"/>
  <c r="CG134" i="1"/>
  <c r="CC134" i="1"/>
  <c r="CE134" i="1" s="1"/>
  <c r="BU134" i="1"/>
  <c r="BW134" i="1" s="1"/>
  <c r="BM134" i="1"/>
  <c r="BB134" i="1"/>
  <c r="BG134" i="1" s="1"/>
  <c r="BQ134" i="1" s="1"/>
  <c r="BY134" i="1" s="1"/>
  <c r="CN134" i="1" s="1"/>
  <c r="CX134" i="1" s="1"/>
  <c r="DE134" i="1" s="1"/>
  <c r="DS134" i="1" s="1"/>
  <c r="BA134" i="1"/>
  <c r="AZ134" i="1"/>
  <c r="BE134" i="1" s="1"/>
  <c r="CL134" i="1" s="1"/>
  <c r="AX134" i="1"/>
  <c r="AV134" i="1"/>
  <c r="AO134" i="1"/>
  <c r="AQ134" i="1" s="1"/>
  <c r="AG134" i="1"/>
  <c r="AI134" i="1" s="1"/>
  <c r="Y134" i="1"/>
  <c r="W134" i="1"/>
  <c r="U134" i="1"/>
  <c r="S134" i="1"/>
  <c r="AB134" i="1" s="1"/>
  <c r="R134" i="1"/>
  <c r="AA134" i="1" s="1"/>
  <c r="AK134" i="1" s="1"/>
  <c r="AS134" i="1" s="1"/>
  <c r="N134" i="1"/>
  <c r="P134" i="1" s="1"/>
  <c r="L134" i="1"/>
  <c r="J134" i="1"/>
  <c r="E134" i="1"/>
  <c r="G134" i="1" s="1"/>
  <c r="B134" i="1"/>
  <c r="D134" i="1" s="1"/>
  <c r="DN133" i="1"/>
  <c r="DM133" i="1"/>
  <c r="DL133" i="1"/>
  <c r="DJ133" i="1"/>
  <c r="DH133" i="1"/>
  <c r="DA133" i="1"/>
  <c r="DC133" i="1" s="1"/>
  <c r="CT133" i="1"/>
  <c r="CV133" i="1" s="1"/>
  <c r="CI133" i="1"/>
  <c r="CG133" i="1"/>
  <c r="CE133" i="1"/>
  <c r="CC133" i="1"/>
  <c r="BU133" i="1"/>
  <c r="BW133" i="1" s="1"/>
  <c r="BM133" i="1"/>
  <c r="CH133" i="1" s="1"/>
  <c r="BB133" i="1"/>
  <c r="AZ133" i="1"/>
  <c r="BE133" i="1" s="1"/>
  <c r="CL133" i="1" s="1"/>
  <c r="AX133" i="1"/>
  <c r="AV133" i="1"/>
  <c r="AO133" i="1"/>
  <c r="AQ133" i="1" s="1"/>
  <c r="AJ133" i="1"/>
  <c r="AM133" i="1" s="1"/>
  <c r="AG133" i="1"/>
  <c r="BA133" i="1" s="1"/>
  <c r="BF133" i="1" s="1"/>
  <c r="BJ133" i="1" s="1"/>
  <c r="Y133" i="1"/>
  <c r="W133" i="1"/>
  <c r="U133" i="1"/>
  <c r="R133" i="1"/>
  <c r="AA133" i="1" s="1"/>
  <c r="AK133" i="1" s="1"/>
  <c r="AS133" i="1" s="1"/>
  <c r="Q133" i="1"/>
  <c r="Z133" i="1" s="1"/>
  <c r="AD133" i="1" s="1"/>
  <c r="N133" i="1"/>
  <c r="P133" i="1" s="1"/>
  <c r="J133" i="1"/>
  <c r="L133" i="1" s="1"/>
  <c r="S133" i="1" s="1"/>
  <c r="AB133" i="1" s="1"/>
  <c r="AC133" i="1" s="1"/>
  <c r="E133" i="1"/>
  <c r="G133" i="1" s="1"/>
  <c r="B133" i="1"/>
  <c r="D133" i="1" s="1"/>
  <c r="DN132" i="1"/>
  <c r="DM132" i="1"/>
  <c r="DL132" i="1"/>
  <c r="DQ132" i="1" s="1"/>
  <c r="DJ132" i="1"/>
  <c r="DO132" i="1" s="1"/>
  <c r="DH132" i="1"/>
  <c r="DA132" i="1"/>
  <c r="DC132" i="1" s="1"/>
  <c r="CV132" i="1"/>
  <c r="CT132" i="1"/>
  <c r="CI132" i="1"/>
  <c r="CG132" i="1"/>
  <c r="CC132" i="1"/>
  <c r="CE132" i="1" s="1"/>
  <c r="BU132" i="1"/>
  <c r="BW132" i="1" s="1"/>
  <c r="BM132" i="1"/>
  <c r="BB132" i="1"/>
  <c r="BG132" i="1" s="1"/>
  <c r="BQ132" i="1" s="1"/>
  <c r="BY132" i="1" s="1"/>
  <c r="CN132" i="1" s="1"/>
  <c r="CX132" i="1" s="1"/>
  <c r="DE132" i="1" s="1"/>
  <c r="DS132" i="1" s="1"/>
  <c r="BA132" i="1"/>
  <c r="AZ132" i="1"/>
  <c r="BE132" i="1" s="1"/>
  <c r="CL132" i="1" s="1"/>
  <c r="AX132" i="1"/>
  <c r="AV132" i="1"/>
  <c r="AO132" i="1"/>
  <c r="AQ132" i="1" s="1"/>
  <c r="AG132" i="1"/>
  <c r="AI132" i="1" s="1"/>
  <c r="Y132" i="1"/>
  <c r="W132" i="1"/>
  <c r="U132" i="1"/>
  <c r="S132" i="1"/>
  <c r="AB132" i="1" s="1"/>
  <c r="R132" i="1"/>
  <c r="AA132" i="1" s="1"/>
  <c r="AK132" i="1" s="1"/>
  <c r="AS132" i="1" s="1"/>
  <c r="N132" i="1"/>
  <c r="P132" i="1" s="1"/>
  <c r="L132" i="1"/>
  <c r="J132" i="1"/>
  <c r="E132" i="1"/>
  <c r="G132" i="1" s="1"/>
  <c r="B132" i="1"/>
  <c r="D132" i="1" s="1"/>
  <c r="DN131" i="1"/>
  <c r="DM131" i="1"/>
  <c r="DL131" i="1"/>
  <c r="DJ131" i="1"/>
  <c r="DH131" i="1"/>
  <c r="DA131" i="1"/>
  <c r="DC131" i="1" s="1"/>
  <c r="CT131" i="1"/>
  <c r="CV131" i="1" s="1"/>
  <c r="CI131" i="1"/>
  <c r="CG131" i="1"/>
  <c r="CE131" i="1"/>
  <c r="CC131" i="1"/>
  <c r="BU131" i="1"/>
  <c r="BW131" i="1" s="1"/>
  <c r="BM131" i="1"/>
  <c r="CH131" i="1" s="1"/>
  <c r="BB131" i="1"/>
  <c r="AZ131" i="1"/>
  <c r="BE131" i="1" s="1"/>
  <c r="CL131" i="1" s="1"/>
  <c r="AX131" i="1"/>
  <c r="AV131" i="1"/>
  <c r="AO131" i="1"/>
  <c r="AQ131" i="1" s="1"/>
  <c r="AJ131" i="1"/>
  <c r="AM131" i="1" s="1"/>
  <c r="AG131" i="1"/>
  <c r="BA131" i="1" s="1"/>
  <c r="BF131" i="1" s="1"/>
  <c r="BJ131" i="1" s="1"/>
  <c r="Y131" i="1"/>
  <c r="W131" i="1"/>
  <c r="U131" i="1"/>
  <c r="R131" i="1"/>
  <c r="AA131" i="1" s="1"/>
  <c r="AK131" i="1" s="1"/>
  <c r="AS131" i="1" s="1"/>
  <c r="Q131" i="1"/>
  <c r="Z131" i="1" s="1"/>
  <c r="AD131" i="1" s="1"/>
  <c r="N131" i="1"/>
  <c r="P131" i="1" s="1"/>
  <c r="J131" i="1"/>
  <c r="L131" i="1" s="1"/>
  <c r="S131" i="1" s="1"/>
  <c r="AB131" i="1" s="1"/>
  <c r="AC131" i="1" s="1"/>
  <c r="E131" i="1"/>
  <c r="G131" i="1" s="1"/>
  <c r="B131" i="1"/>
  <c r="D131" i="1" s="1"/>
  <c r="DN130" i="1"/>
  <c r="DM130" i="1"/>
  <c r="DL130" i="1"/>
  <c r="DQ130" i="1" s="1"/>
  <c r="DJ130" i="1"/>
  <c r="DO130" i="1" s="1"/>
  <c r="DH130" i="1"/>
  <c r="DA130" i="1"/>
  <c r="DC130" i="1" s="1"/>
  <c r="CV130" i="1"/>
  <c r="CT130" i="1"/>
  <c r="CI130" i="1"/>
  <c r="CG130" i="1"/>
  <c r="CC130" i="1"/>
  <c r="CE130" i="1" s="1"/>
  <c r="BU130" i="1"/>
  <c r="BW130" i="1" s="1"/>
  <c r="BM130" i="1"/>
  <c r="BB130" i="1"/>
  <c r="BG130" i="1" s="1"/>
  <c r="BQ130" i="1" s="1"/>
  <c r="BY130" i="1" s="1"/>
  <c r="CN130" i="1" s="1"/>
  <c r="CX130" i="1" s="1"/>
  <c r="DE130" i="1" s="1"/>
  <c r="DS130" i="1" s="1"/>
  <c r="BA130" i="1"/>
  <c r="AZ130" i="1"/>
  <c r="BE130" i="1" s="1"/>
  <c r="CL130" i="1" s="1"/>
  <c r="AX130" i="1"/>
  <c r="AV130" i="1"/>
  <c r="AO130" i="1"/>
  <c r="AQ130" i="1" s="1"/>
  <c r="AG130" i="1"/>
  <c r="AI130" i="1" s="1"/>
  <c r="Y130" i="1"/>
  <c r="W130" i="1"/>
  <c r="U130" i="1"/>
  <c r="S130" i="1"/>
  <c r="AB130" i="1" s="1"/>
  <c r="R130" i="1"/>
  <c r="AA130" i="1" s="1"/>
  <c r="AK130" i="1" s="1"/>
  <c r="AS130" i="1" s="1"/>
  <c r="N130" i="1"/>
  <c r="P130" i="1" s="1"/>
  <c r="L130" i="1"/>
  <c r="J130" i="1"/>
  <c r="E130" i="1"/>
  <c r="G130" i="1" s="1"/>
  <c r="B130" i="1"/>
  <c r="DN129" i="1"/>
  <c r="DM129" i="1"/>
  <c r="DL129" i="1"/>
  <c r="DJ129" i="1"/>
  <c r="DH129" i="1"/>
  <c r="DA129" i="1"/>
  <c r="DC129" i="1" s="1"/>
  <c r="CT129" i="1"/>
  <c r="CV129" i="1" s="1"/>
  <c r="CI129" i="1"/>
  <c r="CG129" i="1"/>
  <c r="CE129" i="1"/>
  <c r="CC129" i="1"/>
  <c r="BU129" i="1"/>
  <c r="BW129" i="1" s="1"/>
  <c r="BM129" i="1"/>
  <c r="CH129" i="1" s="1"/>
  <c r="BB129" i="1"/>
  <c r="AZ129" i="1"/>
  <c r="BE129" i="1" s="1"/>
  <c r="CL129" i="1" s="1"/>
  <c r="AX129" i="1"/>
  <c r="AV129" i="1"/>
  <c r="AO129" i="1"/>
  <c r="AQ129" i="1" s="1"/>
  <c r="AJ129" i="1"/>
  <c r="AM129" i="1" s="1"/>
  <c r="AG129" i="1"/>
  <c r="BA129" i="1" s="1"/>
  <c r="BF129" i="1" s="1"/>
  <c r="BJ129" i="1" s="1"/>
  <c r="Y129" i="1"/>
  <c r="W129" i="1"/>
  <c r="U129" i="1"/>
  <c r="R129" i="1"/>
  <c r="AA129" i="1" s="1"/>
  <c r="AK129" i="1" s="1"/>
  <c r="Q129" i="1"/>
  <c r="Z129" i="1" s="1"/>
  <c r="AD129" i="1" s="1"/>
  <c r="N129" i="1"/>
  <c r="P129" i="1" s="1"/>
  <c r="J129" i="1"/>
  <c r="L129" i="1" s="1"/>
  <c r="S129" i="1" s="1"/>
  <c r="AB129" i="1" s="1"/>
  <c r="AC129" i="1" s="1"/>
  <c r="E129" i="1"/>
  <c r="G129" i="1" s="1"/>
  <c r="B129" i="1"/>
  <c r="D129" i="1" s="1"/>
  <c r="DN128" i="1"/>
  <c r="DM128" i="1"/>
  <c r="DL128" i="1"/>
  <c r="DJ128" i="1"/>
  <c r="DO128" i="1" s="1"/>
  <c r="DH128" i="1"/>
  <c r="DA128" i="1"/>
  <c r="DC128" i="1" s="1"/>
  <c r="CV128" i="1"/>
  <c r="CV127" i="1" s="1"/>
  <c r="CV27" i="2" s="1"/>
  <c r="CT128" i="1"/>
  <c r="CI128" i="1"/>
  <c r="CI127" i="1" s="1"/>
  <c r="CI27" i="2" s="1"/>
  <c r="CG128" i="1"/>
  <c r="CC128" i="1"/>
  <c r="CE128" i="1" s="1"/>
  <c r="BU128" i="1"/>
  <c r="BW128" i="1" s="1"/>
  <c r="BW127" i="1" s="1"/>
  <c r="BW27" i="2" s="1"/>
  <c r="BM128" i="1"/>
  <c r="BB128" i="1"/>
  <c r="BG128" i="1" s="1"/>
  <c r="BQ128" i="1" s="1"/>
  <c r="BY128" i="1" s="1"/>
  <c r="CN128" i="1" s="1"/>
  <c r="BA128" i="1"/>
  <c r="AZ128" i="1"/>
  <c r="AX128" i="1"/>
  <c r="AV128" i="1"/>
  <c r="AO128" i="1"/>
  <c r="AQ128" i="1" s="1"/>
  <c r="AG128" i="1"/>
  <c r="Y128" i="1"/>
  <c r="W128" i="1"/>
  <c r="U128" i="1"/>
  <c r="S128" i="1"/>
  <c r="R128" i="1"/>
  <c r="AA128" i="1" s="1"/>
  <c r="AK128" i="1" s="1"/>
  <c r="AS128" i="1" s="1"/>
  <c r="N128" i="1"/>
  <c r="P128" i="1" s="1"/>
  <c r="L128" i="1"/>
  <c r="J128" i="1"/>
  <c r="E128" i="1"/>
  <c r="G128" i="1" s="1"/>
  <c r="D128" i="1"/>
  <c r="B128" i="1"/>
  <c r="DN127" i="1"/>
  <c r="DN27" i="2" s="1"/>
  <c r="DK127" i="1"/>
  <c r="DK27" i="2" s="1"/>
  <c r="DJ127" i="1"/>
  <c r="DJ27" i="2" s="1"/>
  <c r="DI127" i="1"/>
  <c r="DI27" i="2" s="1"/>
  <c r="DH127" i="1"/>
  <c r="DH27" i="2" s="1"/>
  <c r="DG127" i="1"/>
  <c r="DB127" i="1"/>
  <c r="DB27" i="2" s="1"/>
  <c r="DA127" i="1"/>
  <c r="DA27" i="2" s="1"/>
  <c r="CZ127" i="1"/>
  <c r="CZ27" i="2" s="1"/>
  <c r="CU127" i="1"/>
  <c r="CU27" i="2" s="1"/>
  <c r="CS127" i="1"/>
  <c r="CS27" i="2" s="1"/>
  <c r="CK127" i="1"/>
  <c r="CK27" i="2" s="1"/>
  <c r="CG127" i="1"/>
  <c r="CG27" i="2" s="1"/>
  <c r="CF127" i="1"/>
  <c r="CF27" i="2" s="1"/>
  <c r="CD127" i="1"/>
  <c r="CD27" i="2" s="1"/>
  <c r="CB127" i="1"/>
  <c r="CB27" i="2" s="1"/>
  <c r="BV127" i="1"/>
  <c r="BV27" i="2" s="1"/>
  <c r="BU127" i="1"/>
  <c r="BU27" i="2" s="1"/>
  <c r="BT127" i="1"/>
  <c r="BT27" i="2" s="1"/>
  <c r="BN127" i="1"/>
  <c r="BN27" i="2" s="1"/>
  <c r="BL127" i="1"/>
  <c r="BL27" i="2" s="1"/>
  <c r="BD127" i="1"/>
  <c r="BD27" i="2" s="1"/>
  <c r="BB127" i="1"/>
  <c r="BB27" i="2" s="1"/>
  <c r="AY127" i="1"/>
  <c r="AY27" i="2" s="1"/>
  <c r="AW127" i="1"/>
  <c r="AW27" i="2" s="1"/>
  <c r="AU127" i="1"/>
  <c r="AU27" i="2" s="1"/>
  <c r="AP127" i="1"/>
  <c r="AP27" i="2" s="1"/>
  <c r="AN127" i="1"/>
  <c r="AN27" i="2" s="1"/>
  <c r="AH127" i="1"/>
  <c r="AH27" i="2" s="1"/>
  <c r="AF127" i="1"/>
  <c r="AF27" i="2" s="1"/>
  <c r="Y127" i="1"/>
  <c r="Y27" i="2" s="1"/>
  <c r="X127" i="1"/>
  <c r="X27" i="2" s="1"/>
  <c r="V127" i="1"/>
  <c r="V27" i="2" s="1"/>
  <c r="U127" i="1"/>
  <c r="U27" i="2" s="1"/>
  <c r="T127" i="1"/>
  <c r="T27" i="2" s="1"/>
  <c r="O127" i="1"/>
  <c r="O27" i="2" s="1"/>
  <c r="M127" i="1"/>
  <c r="M27" i="2" s="1"/>
  <c r="K127" i="1"/>
  <c r="K27" i="2" s="1"/>
  <c r="I127" i="1"/>
  <c r="I27" i="2" s="1"/>
  <c r="F127" i="1"/>
  <c r="F27" i="2" s="1"/>
  <c r="C127" i="1"/>
  <c r="C27" i="2" s="1"/>
  <c r="DN125" i="1"/>
  <c r="DM125" i="1"/>
  <c r="DL125" i="1"/>
  <c r="DJ125" i="1"/>
  <c r="DH125" i="1"/>
  <c r="DA125" i="1"/>
  <c r="DC125" i="1" s="1"/>
  <c r="CT125" i="1"/>
  <c r="CV125" i="1" s="1"/>
  <c r="CL125" i="1"/>
  <c r="DQ125" i="1" s="1"/>
  <c r="CI125" i="1"/>
  <c r="CG125" i="1"/>
  <c r="CE125" i="1"/>
  <c r="CC125" i="1"/>
  <c r="BU125" i="1"/>
  <c r="BW125" i="1" s="1"/>
  <c r="BO125" i="1"/>
  <c r="CJ125" i="1" s="1"/>
  <c r="BM125" i="1"/>
  <c r="BD125" i="1"/>
  <c r="CK125" i="1" s="1"/>
  <c r="DP125" i="1" s="1"/>
  <c r="BB125" i="1"/>
  <c r="AZ125" i="1"/>
  <c r="BE125" i="1" s="1"/>
  <c r="AV125" i="1"/>
  <c r="AX125" i="1" s="1"/>
  <c r="AO125" i="1"/>
  <c r="AQ125" i="1" s="1"/>
  <c r="AI125" i="1"/>
  <c r="AG125" i="1"/>
  <c r="AA125" i="1"/>
  <c r="AK125" i="1" s="1"/>
  <c r="AS125" i="1" s="1"/>
  <c r="Y125" i="1"/>
  <c r="U125" i="1"/>
  <c r="W125" i="1" s="1"/>
  <c r="S125" i="1"/>
  <c r="AB125" i="1" s="1"/>
  <c r="R125" i="1"/>
  <c r="N125" i="1"/>
  <c r="P125" i="1" s="1"/>
  <c r="L125" i="1"/>
  <c r="J125" i="1"/>
  <c r="H125" i="1"/>
  <c r="E125" i="1"/>
  <c r="G125" i="1" s="1"/>
  <c r="B125" i="1"/>
  <c r="D125" i="1" s="1"/>
  <c r="DP124" i="1"/>
  <c r="DN124" i="1"/>
  <c r="DL124" i="1"/>
  <c r="DH124" i="1"/>
  <c r="DC124" i="1"/>
  <c r="DA124" i="1"/>
  <c r="CT124" i="1"/>
  <c r="CV124" i="1" s="1"/>
  <c r="CN124" i="1"/>
  <c r="CX124" i="1" s="1"/>
  <c r="DE124" i="1" s="1"/>
  <c r="DS124" i="1" s="1"/>
  <c r="CK124" i="1"/>
  <c r="CI124" i="1"/>
  <c r="CG124" i="1"/>
  <c r="CC124" i="1"/>
  <c r="CE124" i="1" s="1"/>
  <c r="BU124" i="1"/>
  <c r="BW124" i="1" s="1"/>
  <c r="BM124" i="1"/>
  <c r="BE124" i="1"/>
  <c r="BD124" i="1"/>
  <c r="BB124" i="1"/>
  <c r="BG124" i="1" s="1"/>
  <c r="BQ124" i="1" s="1"/>
  <c r="BY124" i="1" s="1"/>
  <c r="BA124" i="1"/>
  <c r="AZ124" i="1"/>
  <c r="AV124" i="1"/>
  <c r="AX124" i="1" s="1"/>
  <c r="AO124" i="1"/>
  <c r="AQ124" i="1" s="1"/>
  <c r="AK124" i="1"/>
  <c r="AS124" i="1" s="1"/>
  <c r="AG124" i="1"/>
  <c r="AI124" i="1" s="1"/>
  <c r="AA124" i="1"/>
  <c r="Y124" i="1"/>
  <c r="U124" i="1"/>
  <c r="W124" i="1" s="1"/>
  <c r="R124" i="1"/>
  <c r="N124" i="1"/>
  <c r="P124" i="1" s="1"/>
  <c r="J124" i="1"/>
  <c r="H124" i="1"/>
  <c r="G124" i="1"/>
  <c r="D124" i="1"/>
  <c r="DM123" i="1"/>
  <c r="DL123" i="1"/>
  <c r="DI123" i="1"/>
  <c r="DN123" i="1" s="1"/>
  <c r="DH123" i="1"/>
  <c r="DC123" i="1"/>
  <c r="DB123" i="1"/>
  <c r="DA123" i="1"/>
  <c r="CV123" i="1"/>
  <c r="CU123" i="1"/>
  <c r="CT123" i="1"/>
  <c r="CK123" i="1"/>
  <c r="DP123" i="1" s="1"/>
  <c r="CG123" i="1"/>
  <c r="CD123" i="1"/>
  <c r="CC123" i="1"/>
  <c r="BV123" i="1"/>
  <c r="BU123" i="1"/>
  <c r="CH123" i="1" s="1"/>
  <c r="BN123" i="1"/>
  <c r="BM123" i="1"/>
  <c r="BD123" i="1"/>
  <c r="BA123" i="1"/>
  <c r="BF123" i="1" s="1"/>
  <c r="AZ123" i="1"/>
  <c r="BE123" i="1" s="1"/>
  <c r="AW123" i="1"/>
  <c r="AV123" i="1"/>
  <c r="AP123" i="1"/>
  <c r="AO123" i="1"/>
  <c r="AJ123" i="1"/>
  <c r="AH123" i="1"/>
  <c r="AG123" i="1"/>
  <c r="AI123" i="1" s="1"/>
  <c r="Y123" i="1"/>
  <c r="W123" i="1"/>
  <c r="V123" i="1"/>
  <c r="U123" i="1"/>
  <c r="R123" i="1"/>
  <c r="AA123" i="1" s="1"/>
  <c r="AK123" i="1" s="1"/>
  <c r="AS123" i="1" s="1"/>
  <c r="O123" i="1"/>
  <c r="N123" i="1"/>
  <c r="P123" i="1" s="1"/>
  <c r="L123" i="1"/>
  <c r="S123" i="1" s="1"/>
  <c r="AB123" i="1" s="1"/>
  <c r="K123" i="1"/>
  <c r="J123" i="1"/>
  <c r="Q123" i="1" s="1"/>
  <c r="Z123" i="1" s="1"/>
  <c r="AD123" i="1" s="1"/>
  <c r="G123" i="1"/>
  <c r="E123" i="1"/>
  <c r="F123" i="1" s="1"/>
  <c r="C123" i="1"/>
  <c r="D123" i="1" s="1"/>
  <c r="H123" i="1" s="1"/>
  <c r="B123" i="1"/>
  <c r="DN122" i="1"/>
  <c r="DN121" i="1" s="1"/>
  <c r="DL122" i="1"/>
  <c r="DI122" i="1"/>
  <c r="DH122" i="1"/>
  <c r="DM122" i="1" s="1"/>
  <c r="DC122" i="1"/>
  <c r="DC121" i="1" s="1"/>
  <c r="DB122" i="1"/>
  <c r="DA122" i="1"/>
  <c r="CU122" i="1"/>
  <c r="CU121" i="1" s="1"/>
  <c r="CT122" i="1"/>
  <c r="CV122" i="1" s="1"/>
  <c r="CI122" i="1"/>
  <c r="CG122" i="1"/>
  <c r="CG121" i="1" s="1"/>
  <c r="CG117" i="1" s="1"/>
  <c r="CD122" i="1"/>
  <c r="CC122" i="1"/>
  <c r="CE122" i="1" s="1"/>
  <c r="BV122" i="1"/>
  <c r="BU122" i="1"/>
  <c r="BO122" i="1"/>
  <c r="BN122" i="1"/>
  <c r="BM122" i="1"/>
  <c r="BD122" i="1"/>
  <c r="BD121" i="1" s="1"/>
  <c r="AZ122" i="1"/>
  <c r="AZ121" i="1" s="1"/>
  <c r="AX122" i="1"/>
  <c r="AW122" i="1"/>
  <c r="BB122" i="1" s="1"/>
  <c r="AV122" i="1"/>
  <c r="BA122" i="1" s="1"/>
  <c r="AQ122" i="1"/>
  <c r="AP122" i="1"/>
  <c r="AO122" i="1"/>
  <c r="AH122" i="1"/>
  <c r="AG122" i="1"/>
  <c r="AI122" i="1" s="1"/>
  <c r="AI121" i="1" s="1"/>
  <c r="Y122" i="1"/>
  <c r="Y121" i="1" s="1"/>
  <c r="Y117" i="1" s="1"/>
  <c r="V122" i="1"/>
  <c r="V121" i="1" s="1"/>
  <c r="U122" i="1"/>
  <c r="O122" i="1"/>
  <c r="O121" i="1" s="1"/>
  <c r="O117" i="1" s="1"/>
  <c r="O93" i="1" s="1"/>
  <c r="O26" i="2" s="1"/>
  <c r="N122" i="1"/>
  <c r="K122" i="1"/>
  <c r="J122" i="1"/>
  <c r="J121" i="1" s="1"/>
  <c r="E122" i="1"/>
  <c r="F122" i="1" s="1"/>
  <c r="F121" i="1" s="1"/>
  <c r="C122" i="1"/>
  <c r="B122" i="1"/>
  <c r="DL121" i="1"/>
  <c r="DG121" i="1"/>
  <c r="DB121" i="1"/>
  <c r="DA121" i="1"/>
  <c r="CZ121" i="1"/>
  <c r="CV121" i="1"/>
  <c r="CS121" i="1"/>
  <c r="CB121" i="1"/>
  <c r="BV121" i="1"/>
  <c r="BU121" i="1"/>
  <c r="BT121" i="1"/>
  <c r="BM121" i="1"/>
  <c r="BL121" i="1"/>
  <c r="AW121" i="1"/>
  <c r="AW117" i="1" s="1"/>
  <c r="AU121" i="1"/>
  <c r="AO121" i="1"/>
  <c r="AN121" i="1"/>
  <c r="AH121" i="1"/>
  <c r="AF121" i="1"/>
  <c r="U121" i="1"/>
  <c r="T121" i="1"/>
  <c r="T117" i="1" s="1"/>
  <c r="M121" i="1"/>
  <c r="K121" i="1"/>
  <c r="I121" i="1"/>
  <c r="B121" i="1"/>
  <c r="DN120" i="1"/>
  <c r="DL120" i="1"/>
  <c r="DH120" i="1"/>
  <c r="DA120" i="1"/>
  <c r="DC120" i="1" s="1"/>
  <c r="CV120" i="1"/>
  <c r="CT120" i="1"/>
  <c r="CN120" i="1"/>
  <c r="CI120" i="1"/>
  <c r="CG120" i="1"/>
  <c r="CC120" i="1"/>
  <c r="BY120" i="1"/>
  <c r="BW120" i="1"/>
  <c r="BU120" i="1"/>
  <c r="BM120" i="1"/>
  <c r="BO120" i="1" s="1"/>
  <c r="BD120" i="1"/>
  <c r="CK120" i="1" s="1"/>
  <c r="DP120" i="1" s="1"/>
  <c r="BB120" i="1"/>
  <c r="BA120" i="1"/>
  <c r="AZ120" i="1"/>
  <c r="BE120" i="1" s="1"/>
  <c r="CL120" i="1" s="1"/>
  <c r="DQ120" i="1" s="1"/>
  <c r="AV120" i="1"/>
  <c r="AX120" i="1" s="1"/>
  <c r="AO120" i="1"/>
  <c r="AQ120" i="1" s="1"/>
  <c r="AI120" i="1"/>
  <c r="AG120" i="1"/>
  <c r="Y120" i="1"/>
  <c r="U120" i="1"/>
  <c r="W120" i="1" s="1"/>
  <c r="R120" i="1"/>
  <c r="AA120" i="1" s="1"/>
  <c r="AK120" i="1" s="1"/>
  <c r="AS120" i="1" s="1"/>
  <c r="N120" i="1"/>
  <c r="P120" i="1" s="1"/>
  <c r="L120" i="1"/>
  <c r="S120" i="1" s="1"/>
  <c r="AB120" i="1" s="1"/>
  <c r="J120" i="1"/>
  <c r="Q120" i="1" s="1"/>
  <c r="Z120" i="1" s="1"/>
  <c r="F120" i="1"/>
  <c r="G120" i="1" s="1"/>
  <c r="E120" i="1"/>
  <c r="B120" i="1"/>
  <c r="C120" i="1" s="1"/>
  <c r="DN119" i="1"/>
  <c r="DM119" i="1"/>
  <c r="DL119" i="1"/>
  <c r="DL118" i="1" s="1"/>
  <c r="DL117" i="1" s="1"/>
  <c r="DH119" i="1"/>
  <c r="DJ119" i="1" s="1"/>
  <c r="DE119" i="1"/>
  <c r="DC119" i="1"/>
  <c r="DC118" i="1" s="1"/>
  <c r="DA119" i="1"/>
  <c r="CV119" i="1"/>
  <c r="CV118" i="1" s="1"/>
  <c r="CV117" i="1" s="1"/>
  <c r="CT119" i="1"/>
  <c r="CK119" i="1"/>
  <c r="CK118" i="1" s="1"/>
  <c r="CI119" i="1"/>
  <c r="CI118" i="1" s="1"/>
  <c r="CG119" i="1"/>
  <c r="CG118" i="1" s="1"/>
  <c r="CC119" i="1"/>
  <c r="CE119" i="1" s="1"/>
  <c r="BY119" i="1"/>
  <c r="CN119" i="1" s="1"/>
  <c r="CX119" i="1" s="1"/>
  <c r="BW119" i="1"/>
  <c r="BU119" i="1"/>
  <c r="CH119" i="1" s="1"/>
  <c r="BO119" i="1"/>
  <c r="BM119" i="1"/>
  <c r="BG119" i="1"/>
  <c r="BD119" i="1"/>
  <c r="BB119" i="1"/>
  <c r="AZ119" i="1"/>
  <c r="BE119" i="1" s="1"/>
  <c r="BE118" i="1" s="1"/>
  <c r="AX119" i="1"/>
  <c r="AV119" i="1"/>
  <c r="AO119" i="1"/>
  <c r="AI119" i="1"/>
  <c r="AI118" i="1" s="1"/>
  <c r="AG119" i="1"/>
  <c r="AG118" i="1" s="1"/>
  <c r="Y119" i="1"/>
  <c r="Y118" i="1" s="1"/>
  <c r="W119" i="1"/>
  <c r="U119" i="1"/>
  <c r="R119" i="1"/>
  <c r="AA119" i="1" s="1"/>
  <c r="AK119" i="1" s="1"/>
  <c r="N119" i="1"/>
  <c r="J119" i="1"/>
  <c r="L119" i="1" s="1"/>
  <c r="F119" i="1"/>
  <c r="E119" i="1"/>
  <c r="B119" i="1"/>
  <c r="DI118" i="1"/>
  <c r="DG118" i="1"/>
  <c r="DG117" i="1" s="1"/>
  <c r="DG93" i="1" s="1"/>
  <c r="DG26" i="2" s="1"/>
  <c r="DB118" i="1"/>
  <c r="DB117" i="1" s="1"/>
  <c r="CZ118" i="1"/>
  <c r="CU118" i="1"/>
  <c r="CT118" i="1"/>
  <c r="CS118" i="1"/>
  <c r="CD118" i="1"/>
  <c r="CB118" i="1"/>
  <c r="BY118" i="1"/>
  <c r="BW118" i="1"/>
  <c r="BV118" i="1"/>
  <c r="BV117" i="1" s="1"/>
  <c r="BU118" i="1"/>
  <c r="BT118" i="1"/>
  <c r="BQ118" i="1"/>
  <c r="BN118" i="1"/>
  <c r="BM118" i="1"/>
  <c r="BL118" i="1"/>
  <c r="BD118" i="1"/>
  <c r="BD117" i="1" s="1"/>
  <c r="AZ118" i="1"/>
  <c r="AZ117" i="1" s="1"/>
  <c r="AX118" i="1"/>
  <c r="AW118" i="1"/>
  <c r="AU118" i="1"/>
  <c r="AP118" i="1"/>
  <c r="AN118" i="1"/>
  <c r="AH118" i="1"/>
  <c r="AF118" i="1"/>
  <c r="W118" i="1"/>
  <c r="V118" i="1"/>
  <c r="V117" i="1" s="1"/>
  <c r="T118" i="1"/>
  <c r="O118" i="1"/>
  <c r="M118" i="1"/>
  <c r="M117" i="1" s="1"/>
  <c r="M93" i="1" s="1"/>
  <c r="M26" i="2" s="1"/>
  <c r="K118" i="1"/>
  <c r="J118" i="1"/>
  <c r="I118" i="1"/>
  <c r="I117" i="1" s="1"/>
  <c r="I93" i="1" s="1"/>
  <c r="E118" i="1"/>
  <c r="B118" i="1"/>
  <c r="B117" i="1" s="1"/>
  <c r="DK117" i="1"/>
  <c r="DC117" i="1"/>
  <c r="CZ117" i="1"/>
  <c r="CU117" i="1"/>
  <c r="CS117" i="1"/>
  <c r="CF117" i="1"/>
  <c r="CB117" i="1"/>
  <c r="CB93" i="1" s="1"/>
  <c r="CB26" i="2" s="1"/>
  <c r="BT117" i="1"/>
  <c r="BM117" i="1"/>
  <c r="BL117" i="1"/>
  <c r="BL93" i="1" s="1"/>
  <c r="BL26" i="2" s="1"/>
  <c r="AY117" i="1"/>
  <c r="AY93" i="1" s="1"/>
  <c r="AY26" i="2" s="1"/>
  <c r="AU117" i="1"/>
  <c r="AU93" i="1" s="1"/>
  <c r="AU26" i="2" s="1"/>
  <c r="AI117" i="1"/>
  <c r="X117" i="1"/>
  <c r="K117" i="1"/>
  <c r="J117" i="1"/>
  <c r="DL116" i="1"/>
  <c r="DI116" i="1"/>
  <c r="DH116" i="1"/>
  <c r="DA116" i="1"/>
  <c r="DB116" i="1" s="1"/>
  <c r="DB93" i="1" s="1"/>
  <c r="DB26" i="2" s="1"/>
  <c r="CU116" i="1"/>
  <c r="CV116" i="1" s="1"/>
  <c r="CT116" i="1"/>
  <c r="CG116" i="1"/>
  <c r="CC116" i="1"/>
  <c r="CD116" i="1" s="1"/>
  <c r="BU116" i="1"/>
  <c r="BV116" i="1" s="1"/>
  <c r="BV93" i="1" s="1"/>
  <c r="BV26" i="2" s="1"/>
  <c r="BN116" i="1"/>
  <c r="BM116" i="1"/>
  <c r="BD116" i="1"/>
  <c r="AZ116" i="1"/>
  <c r="AV116" i="1"/>
  <c r="AW116" i="1" s="1"/>
  <c r="AW93" i="1" s="1"/>
  <c r="AO116" i="1"/>
  <c r="AP116" i="1" s="1"/>
  <c r="AH116" i="1"/>
  <c r="AG116" i="1"/>
  <c r="Y116" i="1"/>
  <c r="V116" i="1"/>
  <c r="V93" i="1" s="1"/>
  <c r="U116" i="1"/>
  <c r="Q116" i="1"/>
  <c r="Z116" i="1" s="1"/>
  <c r="P116" i="1"/>
  <c r="O116" i="1"/>
  <c r="N116" i="1"/>
  <c r="K116" i="1"/>
  <c r="J116" i="1"/>
  <c r="E116" i="1"/>
  <c r="B116" i="1"/>
  <c r="DP115" i="1"/>
  <c r="DN115" i="1"/>
  <c r="DL115" i="1"/>
  <c r="DH115" i="1"/>
  <c r="DC115" i="1"/>
  <c r="DA115" i="1"/>
  <c r="CT115" i="1"/>
  <c r="CV115" i="1" s="1"/>
  <c r="CK115" i="1"/>
  <c r="CI115" i="1"/>
  <c r="CG115" i="1"/>
  <c r="CC115" i="1"/>
  <c r="CE115" i="1" s="1"/>
  <c r="BU115" i="1"/>
  <c r="BW115" i="1" s="1"/>
  <c r="BM115" i="1"/>
  <c r="BD115" i="1"/>
  <c r="BB115" i="1"/>
  <c r="BA115" i="1"/>
  <c r="BF115" i="1" s="1"/>
  <c r="AZ115" i="1"/>
  <c r="AV115" i="1"/>
  <c r="AX115" i="1" s="1"/>
  <c r="BC115" i="1" s="1"/>
  <c r="AO115" i="1"/>
  <c r="AQ115" i="1" s="1"/>
  <c r="AJ115" i="1"/>
  <c r="AR115" i="1" s="1"/>
  <c r="AI115" i="1"/>
  <c r="AG115" i="1"/>
  <c r="Y115" i="1"/>
  <c r="BE115" i="1" s="1"/>
  <c r="U115" i="1"/>
  <c r="W115" i="1" s="1"/>
  <c r="R115" i="1"/>
  <c r="AA115" i="1" s="1"/>
  <c r="AK115" i="1" s="1"/>
  <c r="AS115" i="1" s="1"/>
  <c r="P115" i="1"/>
  <c r="N115" i="1"/>
  <c r="L115" i="1"/>
  <c r="S115" i="1" s="1"/>
  <c r="AB115" i="1" s="1"/>
  <c r="J115" i="1"/>
  <c r="Q115" i="1" s="1"/>
  <c r="Z115" i="1" s="1"/>
  <c r="D115" i="1"/>
  <c r="DN114" i="1"/>
  <c r="DM114" i="1"/>
  <c r="DL114" i="1"/>
  <c r="DH114" i="1"/>
  <c r="DJ114" i="1" s="1"/>
  <c r="DO114" i="1" s="1"/>
  <c r="DA114" i="1"/>
  <c r="DC114" i="1" s="1"/>
  <c r="CV114" i="1"/>
  <c r="CT114" i="1"/>
  <c r="CI114" i="1"/>
  <c r="CH114" i="1"/>
  <c r="CG114" i="1"/>
  <c r="CC114" i="1"/>
  <c r="CE114" i="1" s="1"/>
  <c r="BU114" i="1"/>
  <c r="BW114" i="1" s="1"/>
  <c r="BM114" i="1"/>
  <c r="BO114" i="1" s="1"/>
  <c r="BD114" i="1"/>
  <c r="BB114" i="1"/>
  <c r="AZ114" i="1"/>
  <c r="AX114" i="1"/>
  <c r="AV114" i="1"/>
  <c r="AQ114" i="1"/>
  <c r="AO114" i="1"/>
  <c r="AK114" i="1"/>
  <c r="AS114" i="1" s="1"/>
  <c r="AG114" i="1"/>
  <c r="AI114" i="1" s="1"/>
  <c r="Y114" i="1"/>
  <c r="W114" i="1"/>
  <c r="U114" i="1"/>
  <c r="R114" i="1"/>
  <c r="AA114" i="1" s="1"/>
  <c r="P114" i="1"/>
  <c r="N114" i="1"/>
  <c r="J114" i="1"/>
  <c r="L114" i="1" s="1"/>
  <c r="G114" i="1"/>
  <c r="E114" i="1"/>
  <c r="B114" i="1"/>
  <c r="D114" i="1" s="1"/>
  <c r="DN113" i="1"/>
  <c r="DL113" i="1"/>
  <c r="DJ113" i="1"/>
  <c r="DO113" i="1" s="1"/>
  <c r="DH113" i="1"/>
  <c r="DC113" i="1"/>
  <c r="DA113" i="1"/>
  <c r="CT113" i="1"/>
  <c r="CV113" i="1" s="1"/>
  <c r="CI113" i="1"/>
  <c r="CG113" i="1"/>
  <c r="CC113" i="1"/>
  <c r="CE113" i="1" s="1"/>
  <c r="BW113" i="1"/>
  <c r="BU113" i="1"/>
  <c r="BM113" i="1"/>
  <c r="CH113" i="1" s="1"/>
  <c r="BD113" i="1"/>
  <c r="BB113" i="1"/>
  <c r="AZ113" i="1"/>
  <c r="AX113" i="1"/>
  <c r="AV113" i="1"/>
  <c r="AO113" i="1"/>
  <c r="AQ113" i="1" s="1"/>
  <c r="AG113" i="1"/>
  <c r="AI113" i="1" s="1"/>
  <c r="Y113" i="1"/>
  <c r="W113" i="1"/>
  <c r="U113" i="1"/>
  <c r="R113" i="1"/>
  <c r="AA113" i="1" s="1"/>
  <c r="N113" i="1"/>
  <c r="P113" i="1" s="1"/>
  <c r="J113" i="1"/>
  <c r="E113" i="1"/>
  <c r="G113" i="1" s="1"/>
  <c r="B113" i="1"/>
  <c r="D113" i="1" s="1"/>
  <c r="DN112" i="1"/>
  <c r="DM112" i="1"/>
  <c r="DL112" i="1"/>
  <c r="DJ112" i="1"/>
  <c r="DH112" i="1"/>
  <c r="DA112" i="1"/>
  <c r="DC112" i="1" s="1"/>
  <c r="CT112" i="1"/>
  <c r="CV112" i="1" s="1"/>
  <c r="CI112" i="1"/>
  <c r="CG112" i="1"/>
  <c r="CC112" i="1"/>
  <c r="CE112" i="1" s="1"/>
  <c r="BU112" i="1"/>
  <c r="BW112" i="1" s="1"/>
  <c r="BO112" i="1"/>
  <c r="CJ112" i="1" s="1"/>
  <c r="BM112" i="1"/>
  <c r="BD112" i="1"/>
  <c r="BB112" i="1"/>
  <c r="AZ112" i="1"/>
  <c r="BE112" i="1" s="1"/>
  <c r="CL112" i="1" s="1"/>
  <c r="DQ112" i="1" s="1"/>
  <c r="AV112" i="1"/>
  <c r="AX112" i="1" s="1"/>
  <c r="AO112" i="1"/>
  <c r="AQ112" i="1" s="1"/>
  <c r="AI112" i="1"/>
  <c r="AG112" i="1"/>
  <c r="AA112" i="1"/>
  <c r="AK112" i="1" s="1"/>
  <c r="AS112" i="1" s="1"/>
  <c r="Y112" i="1"/>
  <c r="U112" i="1"/>
  <c r="W112" i="1" s="1"/>
  <c r="R112" i="1"/>
  <c r="N112" i="1"/>
  <c r="P112" i="1" s="1"/>
  <c r="L112" i="1"/>
  <c r="J112" i="1"/>
  <c r="E112" i="1"/>
  <c r="G112" i="1" s="1"/>
  <c r="D112" i="1"/>
  <c r="B112" i="1"/>
  <c r="DN111" i="1"/>
  <c r="DL111" i="1"/>
  <c r="DH111" i="1"/>
  <c r="DJ111" i="1" s="1"/>
  <c r="DA111" i="1"/>
  <c r="DC111" i="1" s="1"/>
  <c r="CT111" i="1"/>
  <c r="CV111" i="1" s="1"/>
  <c r="CI111" i="1"/>
  <c r="CG111" i="1"/>
  <c r="CL111" i="1" s="1"/>
  <c r="DQ111" i="1" s="1"/>
  <c r="CE111" i="1"/>
  <c r="CC111" i="1"/>
  <c r="BU111" i="1"/>
  <c r="BW111" i="1" s="1"/>
  <c r="BO111" i="1"/>
  <c r="BM111" i="1"/>
  <c r="BG111" i="1"/>
  <c r="BQ111" i="1" s="1"/>
  <c r="BY111" i="1" s="1"/>
  <c r="CN111" i="1" s="1"/>
  <c r="CX111" i="1" s="1"/>
  <c r="DE111" i="1" s="1"/>
  <c r="DS111" i="1" s="1"/>
  <c r="BE111" i="1"/>
  <c r="BD111" i="1"/>
  <c r="BB111" i="1"/>
  <c r="BA111" i="1"/>
  <c r="AZ111" i="1"/>
  <c r="AX111" i="1"/>
  <c r="BC111" i="1" s="1"/>
  <c r="AV111" i="1"/>
  <c r="AQ111" i="1"/>
  <c r="AO111" i="1"/>
  <c r="AK111" i="1"/>
  <c r="AS111" i="1" s="1"/>
  <c r="AG111" i="1"/>
  <c r="AI111" i="1" s="1"/>
  <c r="AA111" i="1"/>
  <c r="Y111" i="1"/>
  <c r="W111" i="1"/>
  <c r="U111" i="1"/>
  <c r="R111" i="1"/>
  <c r="Q111" i="1"/>
  <c r="N111" i="1"/>
  <c r="P111" i="1" s="1"/>
  <c r="J111" i="1"/>
  <c r="L111" i="1" s="1"/>
  <c r="G111" i="1"/>
  <c r="E111" i="1"/>
  <c r="B111" i="1"/>
  <c r="D111" i="1" s="1"/>
  <c r="DN110" i="1"/>
  <c r="DM110" i="1"/>
  <c r="DL110" i="1"/>
  <c r="DJ110" i="1"/>
  <c r="DO110" i="1" s="1"/>
  <c r="DH110" i="1"/>
  <c r="DC110" i="1"/>
  <c r="DA110" i="1"/>
  <c r="CV110" i="1"/>
  <c r="CT110" i="1"/>
  <c r="CI110" i="1"/>
  <c r="CG110" i="1"/>
  <c r="CC110" i="1"/>
  <c r="CE110" i="1" s="1"/>
  <c r="BU110" i="1"/>
  <c r="BW110" i="1" s="1"/>
  <c r="BM110" i="1"/>
  <c r="BG110" i="1"/>
  <c r="BQ110" i="1" s="1"/>
  <c r="BY110" i="1" s="1"/>
  <c r="CN110" i="1" s="1"/>
  <c r="CX110" i="1" s="1"/>
  <c r="DE110" i="1" s="1"/>
  <c r="DS110" i="1" s="1"/>
  <c r="BD110" i="1"/>
  <c r="BB110" i="1"/>
  <c r="AZ110" i="1"/>
  <c r="AV110" i="1"/>
  <c r="AQ110" i="1"/>
  <c r="AO110" i="1"/>
  <c r="AG110" i="1"/>
  <c r="AI110" i="1" s="1"/>
  <c r="AA110" i="1"/>
  <c r="AK110" i="1" s="1"/>
  <c r="AS110" i="1" s="1"/>
  <c r="Y110" i="1"/>
  <c r="U110" i="1"/>
  <c r="W110" i="1" s="1"/>
  <c r="R110" i="1"/>
  <c r="P110" i="1"/>
  <c r="N110" i="1"/>
  <c r="L110" i="1"/>
  <c r="J110" i="1"/>
  <c r="Q110" i="1" s="1"/>
  <c r="G110" i="1"/>
  <c r="E110" i="1"/>
  <c r="D110" i="1"/>
  <c r="B110" i="1"/>
  <c r="DN109" i="1"/>
  <c r="DL109" i="1"/>
  <c r="DH109" i="1"/>
  <c r="DC109" i="1"/>
  <c r="DA109" i="1"/>
  <c r="CT109" i="1"/>
  <c r="CV109" i="1" s="1"/>
  <c r="CI109" i="1"/>
  <c r="CG109" i="1"/>
  <c r="CC109" i="1"/>
  <c r="CE109" i="1" s="1"/>
  <c r="BY109" i="1"/>
  <c r="CN109" i="1" s="1"/>
  <c r="CX109" i="1" s="1"/>
  <c r="DE109" i="1" s="1"/>
  <c r="DS109" i="1" s="1"/>
  <c r="BW109" i="1"/>
  <c r="BU109" i="1"/>
  <c r="BM109" i="1"/>
  <c r="BG109" i="1"/>
  <c r="BQ109" i="1" s="1"/>
  <c r="BD109" i="1"/>
  <c r="BB109" i="1"/>
  <c r="AZ109" i="1"/>
  <c r="BE109" i="1" s="1"/>
  <c r="AX109" i="1"/>
  <c r="AV109" i="1"/>
  <c r="AO109" i="1"/>
  <c r="AI109" i="1"/>
  <c r="AG109" i="1"/>
  <c r="Y109" i="1"/>
  <c r="W109" i="1"/>
  <c r="U109" i="1"/>
  <c r="R109" i="1"/>
  <c r="AA109" i="1" s="1"/>
  <c r="AK109" i="1" s="1"/>
  <c r="AS109" i="1" s="1"/>
  <c r="N109" i="1"/>
  <c r="J109" i="1"/>
  <c r="L109" i="1" s="1"/>
  <c r="E109" i="1"/>
  <c r="G109" i="1" s="1"/>
  <c r="D109" i="1"/>
  <c r="B109" i="1"/>
  <c r="DN108" i="1"/>
  <c r="DL108" i="1"/>
  <c r="DJ108" i="1"/>
  <c r="DH108" i="1"/>
  <c r="DA108" i="1"/>
  <c r="CT108" i="1"/>
  <c r="CV108" i="1" s="1"/>
  <c r="CI108" i="1"/>
  <c r="CG108" i="1"/>
  <c r="CC108" i="1"/>
  <c r="CE108" i="1" s="1"/>
  <c r="BU108" i="1"/>
  <c r="BW108" i="1" s="1"/>
  <c r="BM108" i="1"/>
  <c r="CH108" i="1" s="1"/>
  <c r="BD108" i="1"/>
  <c r="BB108" i="1"/>
  <c r="BA108" i="1"/>
  <c r="AZ108" i="1"/>
  <c r="BE108" i="1" s="1"/>
  <c r="AV108" i="1"/>
  <c r="AX108" i="1" s="1"/>
  <c r="AQ108" i="1"/>
  <c r="AO108" i="1"/>
  <c r="AI108" i="1"/>
  <c r="AG108" i="1"/>
  <c r="Y108" i="1"/>
  <c r="U108" i="1"/>
  <c r="W108" i="1" s="1"/>
  <c r="R108" i="1"/>
  <c r="AA108" i="1" s="1"/>
  <c r="AK108" i="1" s="1"/>
  <c r="AS108" i="1" s="1"/>
  <c r="P108" i="1"/>
  <c r="N108" i="1"/>
  <c r="L108" i="1"/>
  <c r="J108" i="1"/>
  <c r="Q108" i="1" s="1"/>
  <c r="S108" i="1" s="1"/>
  <c r="AB108" i="1" s="1"/>
  <c r="G108" i="1"/>
  <c r="E108" i="1"/>
  <c r="D108" i="1"/>
  <c r="B108" i="1"/>
  <c r="DN107" i="1"/>
  <c r="DM107" i="1"/>
  <c r="DL107" i="1"/>
  <c r="DH107" i="1"/>
  <c r="DJ107" i="1" s="1"/>
  <c r="DC107" i="1"/>
  <c r="DA107" i="1"/>
  <c r="CV107" i="1"/>
  <c r="CT107" i="1"/>
  <c r="CI107" i="1"/>
  <c r="CG107" i="1"/>
  <c r="CE107" i="1"/>
  <c r="CC107" i="1"/>
  <c r="BW107" i="1"/>
  <c r="CJ107" i="1" s="1"/>
  <c r="BU107" i="1"/>
  <c r="CH107" i="1" s="1"/>
  <c r="BO107" i="1"/>
  <c r="BM107" i="1"/>
  <c r="BE107" i="1"/>
  <c r="BD107" i="1"/>
  <c r="BB107" i="1"/>
  <c r="BG107" i="1" s="1"/>
  <c r="BQ107" i="1" s="1"/>
  <c r="BY107" i="1" s="1"/>
  <c r="CN107" i="1" s="1"/>
  <c r="CX107" i="1" s="1"/>
  <c r="DE107" i="1" s="1"/>
  <c r="DS107" i="1" s="1"/>
  <c r="BA107" i="1"/>
  <c r="AZ107" i="1"/>
  <c r="AV107" i="1"/>
  <c r="AX107" i="1" s="1"/>
  <c r="AO107" i="1"/>
  <c r="AQ107" i="1" s="1"/>
  <c r="AG107" i="1"/>
  <c r="AI107" i="1" s="1"/>
  <c r="AA107" i="1"/>
  <c r="AK107" i="1" s="1"/>
  <c r="AS107" i="1" s="1"/>
  <c r="Y107" i="1"/>
  <c r="U107" i="1"/>
  <c r="W107" i="1" s="1"/>
  <c r="R107" i="1"/>
  <c r="N107" i="1"/>
  <c r="J107" i="1"/>
  <c r="L107" i="1" s="1"/>
  <c r="E107" i="1"/>
  <c r="G107" i="1" s="1"/>
  <c r="B107" i="1"/>
  <c r="D107" i="1" s="1"/>
  <c r="DN106" i="1"/>
  <c r="DM106" i="1"/>
  <c r="DL106" i="1"/>
  <c r="DH106" i="1"/>
  <c r="DJ106" i="1" s="1"/>
  <c r="DA106" i="1"/>
  <c r="DC106" i="1" s="1"/>
  <c r="CV106" i="1"/>
  <c r="CT106" i="1"/>
  <c r="CI106" i="1"/>
  <c r="CH106" i="1"/>
  <c r="CG106" i="1"/>
  <c r="CC106" i="1"/>
  <c r="CE106" i="1" s="1"/>
  <c r="BU106" i="1"/>
  <c r="BW106" i="1" s="1"/>
  <c r="BM106" i="1"/>
  <c r="BO106" i="1" s="1"/>
  <c r="BD106" i="1"/>
  <c r="BB106" i="1"/>
  <c r="AZ106" i="1"/>
  <c r="AX106" i="1"/>
  <c r="AV106" i="1"/>
  <c r="AQ106" i="1"/>
  <c r="AO106" i="1"/>
  <c r="AG106" i="1"/>
  <c r="AI106" i="1" s="1"/>
  <c r="Y106" i="1"/>
  <c r="W106" i="1"/>
  <c r="U106" i="1"/>
  <c r="R106" i="1"/>
  <c r="AA106" i="1" s="1"/>
  <c r="AK106" i="1" s="1"/>
  <c r="AS106" i="1" s="1"/>
  <c r="P106" i="1"/>
  <c r="N106" i="1"/>
  <c r="J106" i="1"/>
  <c r="L106" i="1" s="1"/>
  <c r="G106" i="1"/>
  <c r="E106" i="1"/>
  <c r="B106" i="1"/>
  <c r="D106" i="1" s="1"/>
  <c r="DN105" i="1"/>
  <c r="DL105" i="1"/>
  <c r="DJ105" i="1"/>
  <c r="DH105" i="1"/>
  <c r="DC105" i="1"/>
  <c r="DA105" i="1"/>
  <c r="CT105" i="1"/>
  <c r="CV105" i="1" s="1"/>
  <c r="CI105" i="1"/>
  <c r="CG105" i="1"/>
  <c r="CC105" i="1"/>
  <c r="CE105" i="1" s="1"/>
  <c r="BW105" i="1"/>
  <c r="BU105" i="1"/>
  <c r="BM105" i="1"/>
  <c r="BD105" i="1"/>
  <c r="BB105" i="1"/>
  <c r="AZ105" i="1"/>
  <c r="AX105" i="1"/>
  <c r="BC105" i="1" s="1"/>
  <c r="AV105" i="1"/>
  <c r="AO105" i="1"/>
  <c r="AQ105" i="1" s="1"/>
  <c r="AG105" i="1"/>
  <c r="AI105" i="1" s="1"/>
  <c r="Y105" i="1"/>
  <c r="W105" i="1"/>
  <c r="U105" i="1"/>
  <c r="R105" i="1"/>
  <c r="AA105" i="1" s="1"/>
  <c r="N105" i="1"/>
  <c r="P105" i="1" s="1"/>
  <c r="J105" i="1"/>
  <c r="E105" i="1"/>
  <c r="G105" i="1" s="1"/>
  <c r="B105" i="1"/>
  <c r="D105" i="1" s="1"/>
  <c r="DQ104" i="1"/>
  <c r="DN104" i="1"/>
  <c r="DM104" i="1"/>
  <c r="DL104" i="1"/>
  <c r="DJ104" i="1"/>
  <c r="DO104" i="1" s="1"/>
  <c r="DH104" i="1"/>
  <c r="DA104" i="1"/>
  <c r="DC104" i="1" s="1"/>
  <c r="CT104" i="1"/>
  <c r="CV104" i="1" s="1"/>
  <c r="CI104" i="1"/>
  <c r="CG104" i="1"/>
  <c r="CC104" i="1"/>
  <c r="CE104" i="1" s="1"/>
  <c r="BU104" i="1"/>
  <c r="BW104" i="1" s="1"/>
  <c r="BO104" i="1"/>
  <c r="CJ104" i="1" s="1"/>
  <c r="BM104" i="1"/>
  <c r="BD104" i="1"/>
  <c r="BB104" i="1"/>
  <c r="AZ104" i="1"/>
  <c r="BE104" i="1" s="1"/>
  <c r="CL104" i="1" s="1"/>
  <c r="AV104" i="1"/>
  <c r="AX104" i="1" s="1"/>
  <c r="AO104" i="1"/>
  <c r="AQ104" i="1" s="1"/>
  <c r="AI104" i="1"/>
  <c r="AG104" i="1"/>
  <c r="AA104" i="1"/>
  <c r="AK104" i="1" s="1"/>
  <c r="AS104" i="1" s="1"/>
  <c r="Y104" i="1"/>
  <c r="U104" i="1"/>
  <c r="W104" i="1" s="1"/>
  <c r="R104" i="1"/>
  <c r="N104" i="1"/>
  <c r="P104" i="1" s="1"/>
  <c r="L104" i="1"/>
  <c r="J104" i="1"/>
  <c r="E104" i="1"/>
  <c r="G104" i="1" s="1"/>
  <c r="D104" i="1"/>
  <c r="B104" i="1"/>
  <c r="DN103" i="1"/>
  <c r="DL103" i="1"/>
  <c r="DH103" i="1"/>
  <c r="DJ103" i="1" s="1"/>
  <c r="DA103" i="1"/>
  <c r="DC103" i="1" s="1"/>
  <c r="CT103" i="1"/>
  <c r="CV103" i="1" s="1"/>
  <c r="CL103" i="1"/>
  <c r="DQ103" i="1" s="1"/>
  <c r="CI103" i="1"/>
  <c r="CG103" i="1"/>
  <c r="CE103" i="1"/>
  <c r="CC103" i="1"/>
  <c r="BU103" i="1"/>
  <c r="BW103" i="1" s="1"/>
  <c r="BO103" i="1"/>
  <c r="CJ103" i="1" s="1"/>
  <c r="BM103" i="1"/>
  <c r="BG103" i="1"/>
  <c r="BQ103" i="1" s="1"/>
  <c r="BY103" i="1" s="1"/>
  <c r="CN103" i="1" s="1"/>
  <c r="CX103" i="1" s="1"/>
  <c r="DE103" i="1" s="1"/>
  <c r="DS103" i="1" s="1"/>
  <c r="BE103" i="1"/>
  <c r="BD103" i="1"/>
  <c r="BB103" i="1"/>
  <c r="BA103" i="1"/>
  <c r="AZ103" i="1"/>
  <c r="AX103" i="1"/>
  <c r="BC103" i="1" s="1"/>
  <c r="AV103" i="1"/>
  <c r="AQ103" i="1"/>
  <c r="AO103" i="1"/>
  <c r="AK103" i="1"/>
  <c r="AS103" i="1" s="1"/>
  <c r="AG103" i="1"/>
  <c r="AI103" i="1" s="1"/>
  <c r="AA103" i="1"/>
  <c r="Y103" i="1"/>
  <c r="W103" i="1"/>
  <c r="U103" i="1"/>
  <c r="R103" i="1"/>
  <c r="Q103" i="1"/>
  <c r="N103" i="1"/>
  <c r="P103" i="1" s="1"/>
  <c r="J103" i="1"/>
  <c r="L103" i="1" s="1"/>
  <c r="G103" i="1"/>
  <c r="E103" i="1"/>
  <c r="B103" i="1"/>
  <c r="D103" i="1" s="1"/>
  <c r="DN102" i="1"/>
  <c r="DM102" i="1"/>
  <c r="DL102" i="1"/>
  <c r="DJ102" i="1"/>
  <c r="DO102" i="1" s="1"/>
  <c r="DH102" i="1"/>
  <c r="DC102" i="1"/>
  <c r="DA102" i="1"/>
  <c r="CV102" i="1"/>
  <c r="CT102" i="1"/>
  <c r="CI102" i="1"/>
  <c r="CG102" i="1"/>
  <c r="CC102" i="1"/>
  <c r="CE102" i="1" s="1"/>
  <c r="BU102" i="1"/>
  <c r="BW102" i="1" s="1"/>
  <c r="BM102" i="1"/>
  <c r="BD102" i="1"/>
  <c r="BB102" i="1"/>
  <c r="BG102" i="1" s="1"/>
  <c r="BQ102" i="1" s="1"/>
  <c r="BY102" i="1" s="1"/>
  <c r="CN102" i="1" s="1"/>
  <c r="CX102" i="1" s="1"/>
  <c r="DE102" i="1" s="1"/>
  <c r="DS102" i="1" s="1"/>
  <c r="AZ102" i="1"/>
  <c r="AV102" i="1"/>
  <c r="AQ102" i="1"/>
  <c r="AO102" i="1"/>
  <c r="AG102" i="1"/>
  <c r="AI102" i="1" s="1"/>
  <c r="AA102" i="1"/>
  <c r="AK102" i="1" s="1"/>
  <c r="AS102" i="1" s="1"/>
  <c r="Y102" i="1"/>
  <c r="U102" i="1"/>
  <c r="W102" i="1" s="1"/>
  <c r="R102" i="1"/>
  <c r="P102" i="1"/>
  <c r="N102" i="1"/>
  <c r="L102" i="1"/>
  <c r="J102" i="1"/>
  <c r="Q102" i="1" s="1"/>
  <c r="G102" i="1"/>
  <c r="E102" i="1"/>
  <c r="D102" i="1"/>
  <c r="B102" i="1"/>
  <c r="DN101" i="1"/>
  <c r="DL101" i="1"/>
  <c r="DH101" i="1"/>
  <c r="DC101" i="1"/>
  <c r="DA101" i="1"/>
  <c r="CT101" i="1"/>
  <c r="CV101" i="1" s="1"/>
  <c r="CI101" i="1"/>
  <c r="CG101" i="1"/>
  <c r="CL101" i="1" s="1"/>
  <c r="DQ101" i="1" s="1"/>
  <c r="CC101" i="1"/>
  <c r="CE101" i="1" s="1"/>
  <c r="BW101" i="1"/>
  <c r="BU101" i="1"/>
  <c r="BM101" i="1"/>
  <c r="BG101" i="1"/>
  <c r="BQ101" i="1" s="1"/>
  <c r="BY101" i="1" s="1"/>
  <c r="CN101" i="1" s="1"/>
  <c r="CX101" i="1" s="1"/>
  <c r="DE101" i="1" s="1"/>
  <c r="DS101" i="1" s="1"/>
  <c r="BD101" i="1"/>
  <c r="BB101" i="1"/>
  <c r="AZ101" i="1"/>
  <c r="BE101" i="1" s="1"/>
  <c r="AX101" i="1"/>
  <c r="AV101" i="1"/>
  <c r="AO101" i="1"/>
  <c r="AI101" i="1"/>
  <c r="AG101" i="1"/>
  <c r="Y101" i="1"/>
  <c r="W101" i="1"/>
  <c r="U101" i="1"/>
  <c r="R101" i="1"/>
  <c r="AA101" i="1" s="1"/>
  <c r="AK101" i="1" s="1"/>
  <c r="AS101" i="1" s="1"/>
  <c r="N101" i="1"/>
  <c r="J101" i="1"/>
  <c r="L101" i="1" s="1"/>
  <c r="E101" i="1"/>
  <c r="G101" i="1" s="1"/>
  <c r="D101" i="1"/>
  <c r="B101" i="1"/>
  <c r="DN100" i="1"/>
  <c r="DL100" i="1"/>
  <c r="DJ100" i="1"/>
  <c r="DH100" i="1"/>
  <c r="DA100" i="1"/>
  <c r="CT100" i="1"/>
  <c r="CV100" i="1" s="1"/>
  <c r="CI100" i="1"/>
  <c r="CG100" i="1"/>
  <c r="CC100" i="1"/>
  <c r="CE100" i="1" s="1"/>
  <c r="BU100" i="1"/>
  <c r="BW100" i="1" s="1"/>
  <c r="BM100" i="1"/>
  <c r="CH100" i="1" s="1"/>
  <c r="BD100" i="1"/>
  <c r="BB100" i="1"/>
  <c r="BA100" i="1"/>
  <c r="AZ100" i="1"/>
  <c r="BE100" i="1" s="1"/>
  <c r="AV100" i="1"/>
  <c r="AX100" i="1" s="1"/>
  <c r="AQ100" i="1"/>
  <c r="AO100" i="1"/>
  <c r="AI100" i="1"/>
  <c r="AG100" i="1"/>
  <c r="Y100" i="1"/>
  <c r="U100" i="1"/>
  <c r="W100" i="1" s="1"/>
  <c r="R100" i="1"/>
  <c r="AA100" i="1" s="1"/>
  <c r="AK100" i="1" s="1"/>
  <c r="AS100" i="1" s="1"/>
  <c r="P100" i="1"/>
  <c r="N100" i="1"/>
  <c r="L100" i="1"/>
  <c r="J100" i="1"/>
  <c r="Q100" i="1" s="1"/>
  <c r="S100" i="1" s="1"/>
  <c r="AB100" i="1" s="1"/>
  <c r="G100" i="1"/>
  <c r="E100" i="1"/>
  <c r="D100" i="1"/>
  <c r="B100" i="1"/>
  <c r="DN99" i="1"/>
  <c r="DM99" i="1"/>
  <c r="DL99" i="1"/>
  <c r="DH99" i="1"/>
  <c r="DJ99" i="1" s="1"/>
  <c r="DC99" i="1"/>
  <c r="DA99" i="1"/>
  <c r="CV99" i="1"/>
  <c r="CT99" i="1"/>
  <c r="CI99" i="1"/>
  <c r="CG99" i="1"/>
  <c r="CE99" i="1"/>
  <c r="CC99" i="1"/>
  <c r="BW99" i="1"/>
  <c r="CJ99" i="1" s="1"/>
  <c r="BU99" i="1"/>
  <c r="CH99" i="1" s="1"/>
  <c r="BO99" i="1"/>
  <c r="BM99" i="1"/>
  <c r="BE99" i="1"/>
  <c r="BD99" i="1"/>
  <c r="BB99" i="1"/>
  <c r="BG99" i="1" s="1"/>
  <c r="BQ99" i="1" s="1"/>
  <c r="BY99" i="1" s="1"/>
  <c r="CN99" i="1" s="1"/>
  <c r="CX99" i="1" s="1"/>
  <c r="DE99" i="1" s="1"/>
  <c r="DS99" i="1" s="1"/>
  <c r="BA99" i="1"/>
  <c r="AZ99" i="1"/>
  <c r="AV99" i="1"/>
  <c r="AX99" i="1" s="1"/>
  <c r="BC99" i="1" s="1"/>
  <c r="AO99" i="1"/>
  <c r="AQ99" i="1" s="1"/>
  <c r="AG99" i="1"/>
  <c r="AI99" i="1" s="1"/>
  <c r="AA99" i="1"/>
  <c r="AK99" i="1" s="1"/>
  <c r="AS99" i="1" s="1"/>
  <c r="Y99" i="1"/>
  <c r="U99" i="1"/>
  <c r="W99" i="1" s="1"/>
  <c r="R99" i="1"/>
  <c r="N99" i="1"/>
  <c r="J99" i="1"/>
  <c r="L99" i="1" s="1"/>
  <c r="E99" i="1"/>
  <c r="G99" i="1" s="1"/>
  <c r="B99" i="1"/>
  <c r="D99" i="1" s="1"/>
  <c r="DN98" i="1"/>
  <c r="DM98" i="1"/>
  <c r="DL98" i="1"/>
  <c r="DH98" i="1"/>
  <c r="DJ98" i="1" s="1"/>
  <c r="DO98" i="1" s="1"/>
  <c r="DA98" i="1"/>
  <c r="DC98" i="1" s="1"/>
  <c r="CV98" i="1"/>
  <c r="CT98" i="1"/>
  <c r="CI98" i="1"/>
  <c r="CH98" i="1"/>
  <c r="CG98" i="1"/>
  <c r="CC98" i="1"/>
  <c r="CE98" i="1" s="1"/>
  <c r="BU98" i="1"/>
  <c r="BW98" i="1" s="1"/>
  <c r="BM98" i="1"/>
  <c r="BO98" i="1" s="1"/>
  <c r="BD98" i="1"/>
  <c r="BB98" i="1"/>
  <c r="AZ98" i="1"/>
  <c r="AX98" i="1"/>
  <c r="AV98" i="1"/>
  <c r="AQ98" i="1"/>
  <c r="AO98" i="1"/>
  <c r="AK98" i="1"/>
  <c r="AS98" i="1" s="1"/>
  <c r="AG98" i="1"/>
  <c r="AI98" i="1" s="1"/>
  <c r="Y98" i="1"/>
  <c r="W98" i="1"/>
  <c r="U98" i="1"/>
  <c r="R98" i="1"/>
  <c r="AA98" i="1" s="1"/>
  <c r="P98" i="1"/>
  <c r="N98" i="1"/>
  <c r="J98" i="1"/>
  <c r="L98" i="1" s="1"/>
  <c r="G98" i="1"/>
  <c r="E98" i="1"/>
  <c r="B98" i="1"/>
  <c r="D98" i="1" s="1"/>
  <c r="DN97" i="1"/>
  <c r="DL97" i="1"/>
  <c r="DJ97" i="1"/>
  <c r="DO97" i="1" s="1"/>
  <c r="DH97" i="1"/>
  <c r="DC97" i="1"/>
  <c r="DA97" i="1"/>
  <c r="CT97" i="1"/>
  <c r="CV97" i="1" s="1"/>
  <c r="CI97" i="1"/>
  <c r="CG97" i="1"/>
  <c r="CC97" i="1"/>
  <c r="CE97" i="1" s="1"/>
  <c r="BW97" i="1"/>
  <c r="BU97" i="1"/>
  <c r="BM97" i="1"/>
  <c r="CH97" i="1" s="1"/>
  <c r="BD97" i="1"/>
  <c r="BB97" i="1"/>
  <c r="AZ97" i="1"/>
  <c r="AX97" i="1"/>
  <c r="AV97" i="1"/>
  <c r="AO97" i="1"/>
  <c r="AQ97" i="1" s="1"/>
  <c r="AG97" i="1"/>
  <c r="AI97" i="1" s="1"/>
  <c r="Y97" i="1"/>
  <c r="W97" i="1"/>
  <c r="U97" i="1"/>
  <c r="R97" i="1"/>
  <c r="AA97" i="1" s="1"/>
  <c r="N97" i="1"/>
  <c r="P97" i="1" s="1"/>
  <c r="J97" i="1"/>
  <c r="E97" i="1"/>
  <c r="G97" i="1" s="1"/>
  <c r="B97" i="1"/>
  <c r="D97" i="1" s="1"/>
  <c r="DN96" i="1"/>
  <c r="DM96" i="1"/>
  <c r="DL96" i="1"/>
  <c r="DJ96" i="1"/>
  <c r="DH96" i="1"/>
  <c r="DA96" i="1"/>
  <c r="DC96" i="1" s="1"/>
  <c r="CT96" i="1"/>
  <c r="CV96" i="1" s="1"/>
  <c r="CI96" i="1"/>
  <c r="CG96" i="1"/>
  <c r="CC96" i="1"/>
  <c r="CE96" i="1" s="1"/>
  <c r="BU96" i="1"/>
  <c r="BW96" i="1" s="1"/>
  <c r="BO96" i="1"/>
  <c r="CJ96" i="1" s="1"/>
  <c r="BM96" i="1"/>
  <c r="BD96" i="1"/>
  <c r="BB96" i="1"/>
  <c r="AZ96" i="1"/>
  <c r="BE96" i="1" s="1"/>
  <c r="CL96" i="1" s="1"/>
  <c r="DQ96" i="1" s="1"/>
  <c r="AV96" i="1"/>
  <c r="AX96" i="1" s="1"/>
  <c r="AO96" i="1"/>
  <c r="AQ96" i="1" s="1"/>
  <c r="AI96" i="1"/>
  <c r="AG96" i="1"/>
  <c r="AA96" i="1"/>
  <c r="AK96" i="1" s="1"/>
  <c r="AS96" i="1" s="1"/>
  <c r="Y96" i="1"/>
  <c r="U96" i="1"/>
  <c r="W96" i="1" s="1"/>
  <c r="R96" i="1"/>
  <c r="N96" i="1"/>
  <c r="P96" i="1" s="1"/>
  <c r="L96" i="1"/>
  <c r="J96" i="1"/>
  <c r="E96" i="1"/>
  <c r="G96" i="1" s="1"/>
  <c r="D96" i="1"/>
  <c r="B96" i="1"/>
  <c r="DN95" i="1"/>
  <c r="DL95" i="1"/>
  <c r="DH95" i="1"/>
  <c r="DJ95" i="1" s="1"/>
  <c r="DA95" i="1"/>
  <c r="DC95" i="1" s="1"/>
  <c r="CT95" i="1"/>
  <c r="CI95" i="1"/>
  <c r="CG95" i="1"/>
  <c r="CL95" i="1" s="1"/>
  <c r="DQ95" i="1" s="1"/>
  <c r="CE95" i="1"/>
  <c r="CC95" i="1"/>
  <c r="BU95" i="1"/>
  <c r="BW95" i="1" s="1"/>
  <c r="BO95" i="1"/>
  <c r="BM95" i="1"/>
  <c r="BG95" i="1"/>
  <c r="BQ95" i="1" s="1"/>
  <c r="BY95" i="1" s="1"/>
  <c r="CN95" i="1" s="1"/>
  <c r="CX95" i="1" s="1"/>
  <c r="DE95" i="1" s="1"/>
  <c r="DS95" i="1" s="1"/>
  <c r="BE95" i="1"/>
  <c r="BD95" i="1"/>
  <c r="BB95" i="1"/>
  <c r="BA95" i="1"/>
  <c r="AZ95" i="1"/>
  <c r="AX95" i="1"/>
  <c r="BC95" i="1" s="1"/>
  <c r="AV95" i="1"/>
  <c r="AQ95" i="1"/>
  <c r="AO95" i="1"/>
  <c r="AK95" i="1"/>
  <c r="AS95" i="1" s="1"/>
  <c r="AG95" i="1"/>
  <c r="AI95" i="1" s="1"/>
  <c r="AA95" i="1"/>
  <c r="Y95" i="1"/>
  <c r="W95" i="1"/>
  <c r="U95" i="1"/>
  <c r="R95" i="1"/>
  <c r="Q95" i="1"/>
  <c r="N95" i="1"/>
  <c r="P95" i="1" s="1"/>
  <c r="J95" i="1"/>
  <c r="L95" i="1" s="1"/>
  <c r="G95" i="1"/>
  <c r="E95" i="1"/>
  <c r="B95" i="1"/>
  <c r="D95" i="1" s="1"/>
  <c r="DN94" i="1"/>
  <c r="DM94" i="1"/>
  <c r="DL94" i="1"/>
  <c r="DJ94" i="1"/>
  <c r="DO94" i="1" s="1"/>
  <c r="DH94" i="1"/>
  <c r="DC94" i="1"/>
  <c r="DA94" i="1"/>
  <c r="CV94" i="1"/>
  <c r="CT94" i="1"/>
  <c r="CI94" i="1"/>
  <c r="CG94" i="1"/>
  <c r="CC94" i="1"/>
  <c r="CE94" i="1" s="1"/>
  <c r="BU94" i="1"/>
  <c r="BW94" i="1" s="1"/>
  <c r="BM94" i="1"/>
  <c r="BG94" i="1"/>
  <c r="BQ94" i="1" s="1"/>
  <c r="BY94" i="1" s="1"/>
  <c r="CN94" i="1" s="1"/>
  <c r="CX94" i="1" s="1"/>
  <c r="DE94" i="1" s="1"/>
  <c r="DS94" i="1" s="1"/>
  <c r="BD94" i="1"/>
  <c r="BB94" i="1"/>
  <c r="AZ94" i="1"/>
  <c r="AV94" i="1"/>
  <c r="AQ94" i="1"/>
  <c r="AO94" i="1"/>
  <c r="AG94" i="1"/>
  <c r="AI94" i="1" s="1"/>
  <c r="AA94" i="1"/>
  <c r="AK94" i="1" s="1"/>
  <c r="AS94" i="1" s="1"/>
  <c r="Y94" i="1"/>
  <c r="U94" i="1"/>
  <c r="W94" i="1" s="1"/>
  <c r="R94" i="1"/>
  <c r="P94" i="1"/>
  <c r="N94" i="1"/>
  <c r="L94" i="1"/>
  <c r="J94" i="1"/>
  <c r="Q94" i="1" s="1"/>
  <c r="G94" i="1"/>
  <c r="E94" i="1"/>
  <c r="D94" i="1"/>
  <c r="B94" i="1"/>
  <c r="DK93" i="1"/>
  <c r="DK26" i="2" s="1"/>
  <c r="CZ93" i="1"/>
  <c r="CZ26" i="2" s="1"/>
  <c r="CU93" i="1"/>
  <c r="CU26" i="2" s="1"/>
  <c r="CS93" i="1"/>
  <c r="CF93" i="1"/>
  <c r="CF26" i="2" s="1"/>
  <c r="BT93" i="1"/>
  <c r="BT26" i="2" s="1"/>
  <c r="X93" i="1"/>
  <c r="X26" i="2" s="1"/>
  <c r="T93" i="1"/>
  <c r="T26" i="2" s="1"/>
  <c r="DN91" i="1"/>
  <c r="DM91" i="1"/>
  <c r="DL91" i="1"/>
  <c r="DJ91" i="1"/>
  <c r="DO91" i="1" s="1"/>
  <c r="DH91" i="1"/>
  <c r="DA91" i="1"/>
  <c r="DC91" i="1" s="1"/>
  <c r="CV91" i="1"/>
  <c r="CT91" i="1"/>
  <c r="CI91" i="1"/>
  <c r="CC91" i="1"/>
  <c r="CE91" i="1" s="1"/>
  <c r="BU91" i="1"/>
  <c r="BO91" i="1"/>
  <c r="BM91" i="1"/>
  <c r="BD91" i="1"/>
  <c r="CK91" i="1" s="1"/>
  <c r="DP91" i="1" s="1"/>
  <c r="BB91" i="1"/>
  <c r="AZ91" i="1"/>
  <c r="BE91" i="1" s="1"/>
  <c r="CL91" i="1" s="1"/>
  <c r="AV91" i="1"/>
  <c r="AX91" i="1" s="1"/>
  <c r="AO91" i="1"/>
  <c r="AQ91" i="1" s="1"/>
  <c r="AI91" i="1"/>
  <c r="AG91" i="1"/>
  <c r="AA91" i="1"/>
  <c r="AK91" i="1" s="1"/>
  <c r="AS91" i="1" s="1"/>
  <c r="Y91" i="1"/>
  <c r="U91" i="1"/>
  <c r="W91" i="1" s="1"/>
  <c r="S91" i="1"/>
  <c r="AB91" i="1" s="1"/>
  <c r="R91" i="1"/>
  <c r="N91" i="1"/>
  <c r="P91" i="1" s="1"/>
  <c r="L91" i="1"/>
  <c r="J91" i="1"/>
  <c r="H91" i="1"/>
  <c r="E91" i="1"/>
  <c r="G91" i="1" s="1"/>
  <c r="B91" i="1"/>
  <c r="D91" i="1" s="1"/>
  <c r="DO90" i="1"/>
  <c r="DN90" i="1"/>
  <c r="DL90" i="1"/>
  <c r="DH90" i="1"/>
  <c r="DM90" i="1" s="1"/>
  <c r="DA90" i="1"/>
  <c r="CT90" i="1"/>
  <c r="CJ90" i="1"/>
  <c r="CI90" i="1"/>
  <c r="CC90" i="1"/>
  <c r="BU90" i="1"/>
  <c r="CH90" i="1" s="1"/>
  <c r="BQ90" i="1"/>
  <c r="BY90" i="1" s="1"/>
  <c r="CN90" i="1" s="1"/>
  <c r="CX90" i="1" s="1"/>
  <c r="DE90" i="1" s="1"/>
  <c r="DS90" i="1" s="1"/>
  <c r="BO90" i="1"/>
  <c r="BM90" i="1"/>
  <c r="BD90" i="1"/>
  <c r="BD83" i="1" s="1"/>
  <c r="BB90" i="1"/>
  <c r="BG90" i="1" s="1"/>
  <c r="AZ90" i="1"/>
  <c r="BE90" i="1" s="1"/>
  <c r="CL90" i="1" s="1"/>
  <c r="AV90" i="1"/>
  <c r="AO90" i="1"/>
  <c r="AG90" i="1"/>
  <c r="AI90" i="1" s="1"/>
  <c r="AA90" i="1"/>
  <c r="AK90" i="1" s="1"/>
  <c r="AS90" i="1" s="1"/>
  <c r="Y90" i="1"/>
  <c r="U90" i="1"/>
  <c r="W90" i="1" s="1"/>
  <c r="R90" i="1"/>
  <c r="N90" i="1"/>
  <c r="J90" i="1"/>
  <c r="L90" i="1" s="1"/>
  <c r="DN89" i="1"/>
  <c r="DL89" i="1"/>
  <c r="DH89" i="1"/>
  <c r="DA89" i="1"/>
  <c r="DC89" i="1" s="1"/>
  <c r="CV89" i="1"/>
  <c r="CT89" i="1"/>
  <c r="CN89" i="1"/>
  <c r="CX89" i="1" s="1"/>
  <c r="DE89" i="1" s="1"/>
  <c r="DS89" i="1" s="1"/>
  <c r="CI89" i="1"/>
  <c r="CH89" i="1"/>
  <c r="CG89" i="1"/>
  <c r="CC89" i="1"/>
  <c r="CE89" i="1" s="1"/>
  <c r="BU89" i="1"/>
  <c r="BW89" i="1" s="1"/>
  <c r="BM89" i="1"/>
  <c r="BO89" i="1" s="1"/>
  <c r="BG89" i="1"/>
  <c r="BQ89" i="1" s="1"/>
  <c r="BY89" i="1" s="1"/>
  <c r="BB89" i="1"/>
  <c r="BA89" i="1"/>
  <c r="AZ89" i="1"/>
  <c r="BE89" i="1" s="1"/>
  <c r="CL89" i="1" s="1"/>
  <c r="AV89" i="1"/>
  <c r="AX89" i="1" s="1"/>
  <c r="AO89" i="1"/>
  <c r="AQ89" i="1" s="1"/>
  <c r="AK89" i="1"/>
  <c r="AS89" i="1" s="1"/>
  <c r="AG89" i="1"/>
  <c r="AI89" i="1" s="1"/>
  <c r="AA89" i="1"/>
  <c r="Y89" i="1"/>
  <c r="U89" i="1"/>
  <c r="W89" i="1" s="1"/>
  <c r="R89" i="1"/>
  <c r="N89" i="1"/>
  <c r="P89" i="1" s="1"/>
  <c r="J89" i="1"/>
  <c r="E89" i="1"/>
  <c r="G89" i="1" s="1"/>
  <c r="B89" i="1"/>
  <c r="D89" i="1" s="1"/>
  <c r="DN88" i="1"/>
  <c r="DM88" i="1"/>
  <c r="DL88" i="1"/>
  <c r="DH88" i="1"/>
  <c r="DJ88" i="1" s="1"/>
  <c r="DA88" i="1"/>
  <c r="DC88" i="1" s="1"/>
  <c r="CV88" i="1"/>
  <c r="CT88" i="1"/>
  <c r="CL88" i="1"/>
  <c r="CI88" i="1"/>
  <c r="CG88" i="1"/>
  <c r="CC88" i="1"/>
  <c r="BW88" i="1"/>
  <c r="BU88" i="1"/>
  <c r="BM88" i="1"/>
  <c r="BO88" i="1" s="1"/>
  <c r="BB88" i="1"/>
  <c r="AZ88" i="1"/>
  <c r="BE88" i="1" s="1"/>
  <c r="AV88" i="1"/>
  <c r="AO88" i="1"/>
  <c r="AQ88" i="1" s="1"/>
  <c r="AG88" i="1"/>
  <c r="AI88" i="1" s="1"/>
  <c r="AA88" i="1"/>
  <c r="AK88" i="1" s="1"/>
  <c r="AS88" i="1" s="1"/>
  <c r="Y88" i="1"/>
  <c r="U88" i="1"/>
  <c r="W88" i="1" s="1"/>
  <c r="R88" i="1"/>
  <c r="Q88" i="1"/>
  <c r="P88" i="1"/>
  <c r="N88" i="1"/>
  <c r="J88" i="1"/>
  <c r="L88" i="1" s="1"/>
  <c r="E88" i="1"/>
  <c r="G88" i="1" s="1"/>
  <c r="B88" i="1"/>
  <c r="D88" i="1" s="1"/>
  <c r="DN87" i="1"/>
  <c r="DL87" i="1"/>
  <c r="DH87" i="1"/>
  <c r="DA87" i="1"/>
  <c r="DC87" i="1" s="1"/>
  <c r="CV87" i="1"/>
  <c r="CT87" i="1"/>
  <c r="CN87" i="1"/>
  <c r="CX87" i="1" s="1"/>
  <c r="DE87" i="1" s="1"/>
  <c r="DS87" i="1" s="1"/>
  <c r="CI87" i="1"/>
  <c r="CH87" i="1"/>
  <c r="CG87" i="1"/>
  <c r="CC87" i="1"/>
  <c r="CE87" i="1" s="1"/>
  <c r="BU87" i="1"/>
  <c r="BW87" i="1" s="1"/>
  <c r="BM87" i="1"/>
  <c r="BO87" i="1" s="1"/>
  <c r="BG87" i="1"/>
  <c r="BQ87" i="1" s="1"/>
  <c r="BY87" i="1" s="1"/>
  <c r="BB87" i="1"/>
  <c r="BA87" i="1"/>
  <c r="AZ87" i="1"/>
  <c r="BE87" i="1" s="1"/>
  <c r="CL87" i="1" s="1"/>
  <c r="AV87" i="1"/>
  <c r="AX87" i="1" s="1"/>
  <c r="AO87" i="1"/>
  <c r="AQ87" i="1" s="1"/>
  <c r="AK87" i="1"/>
  <c r="AS87" i="1" s="1"/>
  <c r="AG87" i="1"/>
  <c r="AI87" i="1" s="1"/>
  <c r="AA87" i="1"/>
  <c r="Y87" i="1"/>
  <c r="U87" i="1"/>
  <c r="W87" i="1" s="1"/>
  <c r="R87" i="1"/>
  <c r="N87" i="1"/>
  <c r="P87" i="1" s="1"/>
  <c r="J87" i="1"/>
  <c r="E87" i="1"/>
  <c r="G87" i="1" s="1"/>
  <c r="B87" i="1"/>
  <c r="D87" i="1" s="1"/>
  <c r="DN86" i="1"/>
  <c r="DM86" i="1"/>
  <c r="DL86" i="1"/>
  <c r="DH86" i="1"/>
  <c r="DJ86" i="1" s="1"/>
  <c r="DA86" i="1"/>
  <c r="DC86" i="1" s="1"/>
  <c r="CV86" i="1"/>
  <c r="CT86" i="1"/>
  <c r="CL86" i="1"/>
  <c r="CI86" i="1"/>
  <c r="CG86" i="1"/>
  <c r="CC86" i="1"/>
  <c r="BW86" i="1"/>
  <c r="BU86" i="1"/>
  <c r="BM86" i="1"/>
  <c r="BO86" i="1" s="1"/>
  <c r="BB86" i="1"/>
  <c r="AZ86" i="1"/>
  <c r="BE86" i="1" s="1"/>
  <c r="AV86" i="1"/>
  <c r="AO86" i="1"/>
  <c r="AQ86" i="1" s="1"/>
  <c r="AG86" i="1"/>
  <c r="AI86" i="1" s="1"/>
  <c r="AA86" i="1"/>
  <c r="AK86" i="1" s="1"/>
  <c r="AS86" i="1" s="1"/>
  <c r="Y86" i="1"/>
  <c r="U86" i="1"/>
  <c r="W86" i="1" s="1"/>
  <c r="R86" i="1"/>
  <c r="Q86" i="1"/>
  <c r="P86" i="1"/>
  <c r="N86" i="1"/>
  <c r="J86" i="1"/>
  <c r="L86" i="1" s="1"/>
  <c r="E86" i="1"/>
  <c r="G86" i="1" s="1"/>
  <c r="B86" i="1"/>
  <c r="D86" i="1" s="1"/>
  <c r="DN85" i="1"/>
  <c r="DL85" i="1"/>
  <c r="DH85" i="1"/>
  <c r="DA85" i="1"/>
  <c r="DC85" i="1" s="1"/>
  <c r="CV85" i="1"/>
  <c r="CT85" i="1"/>
  <c r="CN85" i="1"/>
  <c r="CX85" i="1" s="1"/>
  <c r="DE85" i="1" s="1"/>
  <c r="DS85" i="1" s="1"/>
  <c r="CI85" i="1"/>
  <c r="CI83" i="1" s="1"/>
  <c r="CH85" i="1"/>
  <c r="CG85" i="1"/>
  <c r="CC85" i="1"/>
  <c r="CE85" i="1" s="1"/>
  <c r="BU85" i="1"/>
  <c r="BW85" i="1" s="1"/>
  <c r="BM85" i="1"/>
  <c r="BO85" i="1" s="1"/>
  <c r="BG85" i="1"/>
  <c r="BQ85" i="1" s="1"/>
  <c r="BY85" i="1" s="1"/>
  <c r="BB85" i="1"/>
  <c r="BA85" i="1"/>
  <c r="AZ85" i="1"/>
  <c r="BE85" i="1" s="1"/>
  <c r="CL85" i="1" s="1"/>
  <c r="AV85" i="1"/>
  <c r="AX85" i="1" s="1"/>
  <c r="AO85" i="1"/>
  <c r="AQ85" i="1" s="1"/>
  <c r="AK85" i="1"/>
  <c r="AS85" i="1" s="1"/>
  <c r="AG85" i="1"/>
  <c r="AI85" i="1" s="1"/>
  <c r="AA85" i="1"/>
  <c r="Y85" i="1"/>
  <c r="U85" i="1"/>
  <c r="W85" i="1" s="1"/>
  <c r="R85" i="1"/>
  <c r="N85" i="1"/>
  <c r="P85" i="1" s="1"/>
  <c r="J85" i="1"/>
  <c r="E85" i="1"/>
  <c r="G85" i="1" s="1"/>
  <c r="B85" i="1"/>
  <c r="D85" i="1" s="1"/>
  <c r="DN84" i="1"/>
  <c r="DN83" i="1" s="1"/>
  <c r="DM84" i="1"/>
  <c r="DL84" i="1"/>
  <c r="DH84" i="1"/>
  <c r="DJ84" i="1" s="1"/>
  <c r="DA84" i="1"/>
  <c r="DC84" i="1" s="1"/>
  <c r="CV84" i="1"/>
  <c r="CT84" i="1"/>
  <c r="CL84" i="1"/>
  <c r="CL83" i="1" s="1"/>
  <c r="CI84" i="1"/>
  <c r="CG84" i="1"/>
  <c r="CG83" i="1" s="1"/>
  <c r="CC84" i="1"/>
  <c r="BW84" i="1"/>
  <c r="BW83" i="1" s="1"/>
  <c r="BU84" i="1"/>
  <c r="BM84" i="1"/>
  <c r="BB84" i="1"/>
  <c r="AZ84" i="1"/>
  <c r="BE84" i="1" s="1"/>
  <c r="AV84" i="1"/>
  <c r="AO84" i="1"/>
  <c r="AG84" i="1"/>
  <c r="AA84" i="1"/>
  <c r="AK84" i="1" s="1"/>
  <c r="Y84" i="1"/>
  <c r="U84" i="1"/>
  <c r="R84" i="1"/>
  <c r="Q84" i="1"/>
  <c r="P84" i="1"/>
  <c r="N84" i="1"/>
  <c r="J84" i="1"/>
  <c r="L84" i="1" s="1"/>
  <c r="E84" i="1"/>
  <c r="B84" i="1"/>
  <c r="D84" i="1" s="1"/>
  <c r="DL83" i="1"/>
  <c r="DK83" i="1"/>
  <c r="DI83" i="1"/>
  <c r="DG83" i="1"/>
  <c r="DB83" i="1"/>
  <c r="CZ83" i="1"/>
  <c r="CV83" i="1"/>
  <c r="CU83" i="1"/>
  <c r="CT83" i="1"/>
  <c r="CS83" i="1"/>
  <c r="CF83" i="1"/>
  <c r="CD83" i="1"/>
  <c r="CB83" i="1"/>
  <c r="BV83" i="1"/>
  <c r="BT83" i="1"/>
  <c r="BN83" i="1"/>
  <c r="BL83" i="1"/>
  <c r="AZ83" i="1"/>
  <c r="AY83" i="1"/>
  <c r="AW83" i="1"/>
  <c r="AU83" i="1"/>
  <c r="AP83" i="1"/>
  <c r="AN83" i="1"/>
  <c r="AH83" i="1"/>
  <c r="AF83" i="1"/>
  <c r="AA83" i="1"/>
  <c r="Y83" i="1"/>
  <c r="X83" i="1"/>
  <c r="V83" i="1"/>
  <c r="T83" i="1"/>
  <c r="R83" i="1"/>
  <c r="O83" i="1"/>
  <c r="M83" i="1"/>
  <c r="K83" i="1"/>
  <c r="I83" i="1"/>
  <c r="H83" i="1"/>
  <c r="F83" i="1"/>
  <c r="D83" i="1"/>
  <c r="C83" i="1"/>
  <c r="CZ81" i="1"/>
  <c r="BT81" i="1"/>
  <c r="X81" i="1"/>
  <c r="M81" i="1"/>
  <c r="DN77" i="1"/>
  <c r="DL77" i="1"/>
  <c r="CT77" i="1"/>
  <c r="CV77" i="1" s="1"/>
  <c r="CI77" i="1"/>
  <c r="CG77" i="1"/>
  <c r="BM77" i="1"/>
  <c r="BB77" i="1"/>
  <c r="BG77" i="1" s="1"/>
  <c r="BQ77" i="1" s="1"/>
  <c r="BY77" i="1" s="1"/>
  <c r="CN77" i="1" s="1"/>
  <c r="CX77" i="1" s="1"/>
  <c r="DE77" i="1" s="1"/>
  <c r="DS77" i="1" s="1"/>
  <c r="AZ77" i="1"/>
  <c r="BE77" i="1" s="1"/>
  <c r="AA77" i="1"/>
  <c r="AK77" i="1" s="1"/>
  <c r="AS77" i="1" s="1"/>
  <c r="Y77" i="1"/>
  <c r="R77" i="1"/>
  <c r="DN76" i="1"/>
  <c r="DL76" i="1"/>
  <c r="DH76" i="1"/>
  <c r="DC76" i="1"/>
  <c r="DA76" i="1"/>
  <c r="CT76" i="1"/>
  <c r="CV76" i="1" s="1"/>
  <c r="CI76" i="1"/>
  <c r="CH76" i="1"/>
  <c r="CG76" i="1"/>
  <c r="CL76" i="1" s="1"/>
  <c r="CC76" i="1"/>
  <c r="CE76" i="1" s="1"/>
  <c r="BW76" i="1"/>
  <c r="BU76" i="1"/>
  <c r="BM76" i="1"/>
  <c r="BO76" i="1" s="1"/>
  <c r="BB76" i="1"/>
  <c r="BG76" i="1" s="1"/>
  <c r="BQ76" i="1" s="1"/>
  <c r="BY76" i="1" s="1"/>
  <c r="CN76" i="1" s="1"/>
  <c r="CX76" i="1" s="1"/>
  <c r="DE76" i="1" s="1"/>
  <c r="DS76" i="1" s="1"/>
  <c r="AZ76" i="1"/>
  <c r="BE76" i="1" s="1"/>
  <c r="AV76" i="1"/>
  <c r="AX76" i="1" s="1"/>
  <c r="AO76" i="1"/>
  <c r="AQ76" i="1" s="1"/>
  <c r="AG76" i="1"/>
  <c r="AG77" i="1" s="1"/>
  <c r="AI77" i="1" s="1"/>
  <c r="AA76" i="1"/>
  <c r="AK76" i="1" s="1"/>
  <c r="AS76" i="1" s="1"/>
  <c r="Y76" i="1"/>
  <c r="U76" i="1"/>
  <c r="W76" i="1" s="1"/>
  <c r="R76" i="1"/>
  <c r="N76" i="1"/>
  <c r="J76" i="1"/>
  <c r="G76" i="1"/>
  <c r="E76" i="1"/>
  <c r="E77" i="1" s="1"/>
  <c r="G77" i="1" s="1"/>
  <c r="B76" i="1"/>
  <c r="D76" i="1" s="1"/>
  <c r="H76" i="1" s="1"/>
  <c r="DN75" i="1"/>
  <c r="DN73" i="1" s="1"/>
  <c r="DL75" i="1"/>
  <c r="DH75" i="1"/>
  <c r="DC75" i="1"/>
  <c r="DA75" i="1"/>
  <c r="CT75" i="1"/>
  <c r="CV75" i="1" s="1"/>
  <c r="CI75" i="1"/>
  <c r="CI73" i="1" s="1"/>
  <c r="CI18" i="2" s="1"/>
  <c r="CH75" i="1"/>
  <c r="CG75" i="1"/>
  <c r="CC75" i="1"/>
  <c r="CE75" i="1" s="1"/>
  <c r="BW75" i="1"/>
  <c r="BU75" i="1"/>
  <c r="BM75" i="1"/>
  <c r="BO75" i="1" s="1"/>
  <c r="CJ75" i="1" s="1"/>
  <c r="BB75" i="1"/>
  <c r="AZ75" i="1"/>
  <c r="BE75" i="1" s="1"/>
  <c r="AX75" i="1"/>
  <c r="AV75" i="1"/>
  <c r="AO75" i="1"/>
  <c r="BA75" i="1" s="1"/>
  <c r="AG75" i="1"/>
  <c r="AI75" i="1" s="1"/>
  <c r="AB75" i="1"/>
  <c r="AL75" i="1" s="1"/>
  <c r="Y75" i="1"/>
  <c r="W75" i="1"/>
  <c r="U75" i="1"/>
  <c r="R75" i="1"/>
  <c r="AA75" i="1" s="1"/>
  <c r="AK75" i="1" s="1"/>
  <c r="AS75" i="1" s="1"/>
  <c r="Q75" i="1"/>
  <c r="Z75" i="1" s="1"/>
  <c r="N75" i="1"/>
  <c r="P75" i="1" s="1"/>
  <c r="J75" i="1"/>
  <c r="L75" i="1" s="1"/>
  <c r="S75" i="1" s="1"/>
  <c r="E75" i="1"/>
  <c r="G75" i="1" s="1"/>
  <c r="D75" i="1"/>
  <c r="H75" i="1" s="1"/>
  <c r="B75" i="1"/>
  <c r="DN74" i="1"/>
  <c r="DL74" i="1"/>
  <c r="DL73" i="1" s="1"/>
  <c r="DL18" i="2" s="1"/>
  <c r="DL17" i="2" s="1"/>
  <c r="DH74" i="1"/>
  <c r="DJ74" i="1" s="1"/>
  <c r="DA74" i="1"/>
  <c r="DC74" i="1" s="1"/>
  <c r="CT74" i="1"/>
  <c r="CI74" i="1"/>
  <c r="CG74" i="1"/>
  <c r="CE74" i="1"/>
  <c r="CC74" i="1"/>
  <c r="BU74" i="1"/>
  <c r="CH74" i="1" s="1"/>
  <c r="BO74" i="1"/>
  <c r="BM74" i="1"/>
  <c r="BB74" i="1"/>
  <c r="AZ74" i="1"/>
  <c r="AZ73" i="1" s="1"/>
  <c r="AZ18" i="2" s="1"/>
  <c r="AZ17" i="2" s="1"/>
  <c r="AX74" i="1"/>
  <c r="AV74" i="1"/>
  <c r="AO74" i="1"/>
  <c r="AG74" i="1"/>
  <c r="AI74" i="1" s="1"/>
  <c r="Y74" i="1"/>
  <c r="W74" i="1"/>
  <c r="U74" i="1"/>
  <c r="R74" i="1"/>
  <c r="AA74" i="1" s="1"/>
  <c r="N74" i="1"/>
  <c r="P74" i="1" s="1"/>
  <c r="J74" i="1"/>
  <c r="Q74" i="1" s="1"/>
  <c r="E74" i="1"/>
  <c r="G74" i="1" s="1"/>
  <c r="D74" i="1"/>
  <c r="B74" i="1"/>
  <c r="DP73" i="1"/>
  <c r="DK73" i="1"/>
  <c r="DK18" i="2" s="1"/>
  <c r="DI73" i="1"/>
  <c r="DI18" i="2" s="1"/>
  <c r="DI17" i="2" s="1"/>
  <c r="DG73" i="1"/>
  <c r="DG18" i="2" s="1"/>
  <c r="DB73" i="1"/>
  <c r="DB18" i="2" s="1"/>
  <c r="DB17" i="2" s="1"/>
  <c r="CZ73" i="1"/>
  <c r="CZ18" i="2" s="1"/>
  <c r="CU73" i="1"/>
  <c r="CU18" i="2" s="1"/>
  <c r="CS73" i="1"/>
  <c r="CS18" i="2" s="1"/>
  <c r="CS17" i="2" s="1"/>
  <c r="CK73" i="1"/>
  <c r="CK18" i="2" s="1"/>
  <c r="CK17" i="2" s="1"/>
  <c r="CG73" i="1"/>
  <c r="CG18" i="2" s="1"/>
  <c r="CG17" i="2" s="1"/>
  <c r="CF73" i="1"/>
  <c r="CF18" i="2" s="1"/>
  <c r="CD73" i="1"/>
  <c r="CD18" i="2" s="1"/>
  <c r="CD17" i="2" s="1"/>
  <c r="CB73" i="1"/>
  <c r="CB18" i="2" s="1"/>
  <c r="BV73" i="1"/>
  <c r="BV18" i="2" s="1"/>
  <c r="BV17" i="2" s="1"/>
  <c r="BT73" i="1"/>
  <c r="BT18" i="2" s="1"/>
  <c r="BN73" i="1"/>
  <c r="BN18" i="2" s="1"/>
  <c r="BN17" i="2" s="1"/>
  <c r="BL73" i="1"/>
  <c r="BL18" i="2" s="1"/>
  <c r="BK73" i="1"/>
  <c r="BK18" i="2" s="1"/>
  <c r="BD73" i="1"/>
  <c r="BD18" i="2" s="1"/>
  <c r="BB73" i="1"/>
  <c r="AY73" i="1"/>
  <c r="AY18" i="2" s="1"/>
  <c r="AW73" i="1"/>
  <c r="AW18" i="2" s="1"/>
  <c r="AW17" i="2" s="1"/>
  <c r="AU73" i="1"/>
  <c r="AU18" i="2" s="1"/>
  <c r="AP73" i="1"/>
  <c r="AP18" i="2" s="1"/>
  <c r="AP17" i="2" s="1"/>
  <c r="AN73" i="1"/>
  <c r="AN18" i="2" s="1"/>
  <c r="AH73" i="1"/>
  <c r="AH18" i="2" s="1"/>
  <c r="AH17" i="2" s="1"/>
  <c r="AF73" i="1"/>
  <c r="AF18" i="2" s="1"/>
  <c r="Y73" i="1"/>
  <c r="Y18" i="2" s="1"/>
  <c r="Y17" i="2" s="1"/>
  <c r="X73" i="1"/>
  <c r="X18" i="2" s="1"/>
  <c r="V73" i="1"/>
  <c r="V18" i="2" s="1"/>
  <c r="V17" i="2" s="1"/>
  <c r="T73" i="1"/>
  <c r="T18" i="2" s="1"/>
  <c r="R73" i="1"/>
  <c r="R18" i="2" s="1"/>
  <c r="R17" i="2" s="1"/>
  <c r="O73" i="1"/>
  <c r="O18" i="2" s="1"/>
  <c r="M73" i="1"/>
  <c r="M18" i="2" s="1"/>
  <c r="M17" i="2" s="1"/>
  <c r="K73" i="1"/>
  <c r="K18" i="2" s="1"/>
  <c r="I73" i="1"/>
  <c r="I18" i="2" s="1"/>
  <c r="I17" i="2" s="1"/>
  <c r="F73" i="1"/>
  <c r="F18" i="2" s="1"/>
  <c r="F17" i="2" s="1"/>
  <c r="C73" i="1"/>
  <c r="C18" i="2" s="1"/>
  <c r="DP72" i="1"/>
  <c r="DP19" i="2" s="1"/>
  <c r="DN72" i="1"/>
  <c r="DN19" i="2" s="1"/>
  <c r="DL72" i="1"/>
  <c r="DL19" i="2" s="1"/>
  <c r="DK72" i="1"/>
  <c r="DI72" i="1"/>
  <c r="DI19" i="2" s="1"/>
  <c r="DH72" i="1"/>
  <c r="DH19" i="2" s="1"/>
  <c r="DG72" i="1"/>
  <c r="DB72" i="1"/>
  <c r="DB19" i="2" s="1"/>
  <c r="CZ72" i="1"/>
  <c r="CZ19" i="2" s="1"/>
  <c r="CV72" i="1"/>
  <c r="CV19" i="2" s="1"/>
  <c r="CU72" i="1"/>
  <c r="CT72" i="1"/>
  <c r="CT19" i="2" s="1"/>
  <c r="CS72" i="1"/>
  <c r="CS19" i="2" s="1"/>
  <c r="CK72" i="1"/>
  <c r="CK19" i="2" s="1"/>
  <c r="CI72" i="1"/>
  <c r="CG72" i="1"/>
  <c r="CG19" i="2" s="1"/>
  <c r="CF72" i="1"/>
  <c r="CF19" i="2" s="1"/>
  <c r="CE72" i="1"/>
  <c r="CD72" i="1"/>
  <c r="CD19" i="2" s="1"/>
  <c r="CC72" i="1"/>
  <c r="CC19" i="2" s="1"/>
  <c r="CB72" i="1"/>
  <c r="CB19" i="2" s="1"/>
  <c r="BW72" i="1"/>
  <c r="BV72" i="1"/>
  <c r="BV19" i="2" s="1"/>
  <c r="BU72" i="1"/>
  <c r="BU19" i="2" s="1"/>
  <c r="BT72" i="1"/>
  <c r="BT19" i="2" s="1"/>
  <c r="BO72" i="1"/>
  <c r="BN72" i="1"/>
  <c r="BN19" i="2" s="1"/>
  <c r="BM72" i="1"/>
  <c r="BM19" i="2" s="1"/>
  <c r="BL72" i="1"/>
  <c r="BL19" i="2" s="1"/>
  <c r="BG72" i="1"/>
  <c r="BD72" i="1"/>
  <c r="BD19" i="2" s="1"/>
  <c r="BB72" i="1"/>
  <c r="BB19" i="2" s="1"/>
  <c r="AZ72" i="1"/>
  <c r="AZ19" i="2" s="1"/>
  <c r="AY72" i="1"/>
  <c r="AW72" i="1"/>
  <c r="AW19" i="2" s="1"/>
  <c r="AV72" i="1"/>
  <c r="AV19" i="2" s="1"/>
  <c r="AU72" i="1"/>
  <c r="AP72" i="1"/>
  <c r="AP19" i="2" s="1"/>
  <c r="AO72" i="1"/>
  <c r="AO19" i="2" s="1"/>
  <c r="AN72" i="1"/>
  <c r="AN19" i="2" s="1"/>
  <c r="AI72" i="1"/>
  <c r="AH72" i="1"/>
  <c r="AH19" i="2" s="1"/>
  <c r="AG72" i="1"/>
  <c r="AG19" i="2" s="1"/>
  <c r="AF72" i="1"/>
  <c r="AF19" i="2" s="1"/>
  <c r="AA72" i="1"/>
  <c r="Y72" i="1"/>
  <c r="Y19" i="2" s="1"/>
  <c r="X72" i="1"/>
  <c r="X19" i="2" s="1"/>
  <c r="V72" i="1"/>
  <c r="V19" i="2" s="1"/>
  <c r="U72" i="1"/>
  <c r="U19" i="2" s="1"/>
  <c r="T72" i="1"/>
  <c r="T19" i="2" s="1"/>
  <c r="R72" i="1"/>
  <c r="R19" i="2" s="1"/>
  <c r="O72" i="1"/>
  <c r="N72" i="1"/>
  <c r="N19" i="2" s="1"/>
  <c r="M72" i="1"/>
  <c r="M19" i="2" s="1"/>
  <c r="L72" i="1"/>
  <c r="L19" i="2" s="1"/>
  <c r="K72" i="1"/>
  <c r="J72" i="1"/>
  <c r="J19" i="2" s="1"/>
  <c r="I72" i="1"/>
  <c r="I19" i="2" s="1"/>
  <c r="H72" i="1"/>
  <c r="H19" i="2" s="1"/>
  <c r="G72" i="1"/>
  <c r="F72" i="1"/>
  <c r="F19" i="2" s="1"/>
  <c r="E72" i="1"/>
  <c r="E19" i="2" s="1"/>
  <c r="D72" i="1"/>
  <c r="D19" i="2" s="1"/>
  <c r="C72" i="1"/>
  <c r="B72" i="1"/>
  <c r="B19" i="2" s="1"/>
  <c r="DI71" i="1"/>
  <c r="DB71" i="1"/>
  <c r="CK71" i="1"/>
  <c r="CG71" i="1"/>
  <c r="CD71" i="1"/>
  <c r="BV71" i="1"/>
  <c r="BN71" i="1"/>
  <c r="BB71" i="1"/>
  <c r="AP71" i="1"/>
  <c r="AH71" i="1"/>
  <c r="V71" i="1"/>
  <c r="R71" i="1"/>
  <c r="M71" i="1"/>
  <c r="F71" i="1"/>
  <c r="DP69" i="1"/>
  <c r="DP16" i="2" s="1"/>
  <c r="DJ69" i="1"/>
  <c r="DJ16" i="2" s="1"/>
  <c r="DI69" i="1"/>
  <c r="DI16" i="2" s="1"/>
  <c r="DH69" i="1"/>
  <c r="DH16" i="2" s="1"/>
  <c r="DG69" i="1"/>
  <c r="DG16" i="2" s="1"/>
  <c r="DB69" i="1"/>
  <c r="DA69" i="1"/>
  <c r="DA16" i="2" s="1"/>
  <c r="CZ69" i="1"/>
  <c r="CZ16" i="2" s="1"/>
  <c r="CU69" i="1"/>
  <c r="CU16" i="2" s="1"/>
  <c r="CT69" i="1"/>
  <c r="CS69" i="1"/>
  <c r="CS16" i="2" s="1"/>
  <c r="CG69" i="1"/>
  <c r="CG16" i="2" s="1"/>
  <c r="CD69" i="1"/>
  <c r="CD16" i="2" s="1"/>
  <c r="CC69" i="1"/>
  <c r="CC16" i="2" s="1"/>
  <c r="CB69" i="1"/>
  <c r="CB16" i="2" s="1"/>
  <c r="BV69" i="1"/>
  <c r="BV16" i="2" s="1"/>
  <c r="BU69" i="1"/>
  <c r="BU16" i="2" s="1"/>
  <c r="BT69" i="1"/>
  <c r="BT16" i="2" s="1"/>
  <c r="BN69" i="1"/>
  <c r="BN16" i="2" s="1"/>
  <c r="BM69" i="1"/>
  <c r="BM16" i="2" s="1"/>
  <c r="BL69" i="1"/>
  <c r="BL16" i="2" s="1"/>
  <c r="BD69" i="1"/>
  <c r="BD16" i="2" s="1"/>
  <c r="AZ69" i="1"/>
  <c r="AW69" i="1"/>
  <c r="AW16" i="2" s="1"/>
  <c r="AV69" i="1"/>
  <c r="AV16" i="2" s="1"/>
  <c r="AU69" i="1"/>
  <c r="AU16" i="2" s="1"/>
  <c r="AQ69" i="1"/>
  <c r="AQ16" i="2" s="1"/>
  <c r="AP69" i="1"/>
  <c r="AP16" i="2" s="1"/>
  <c r="AO69" i="1"/>
  <c r="AO16" i="2" s="1"/>
  <c r="AN69" i="1"/>
  <c r="AN16" i="2" s="1"/>
  <c r="AI69" i="1"/>
  <c r="AI16" i="2" s="1"/>
  <c r="AH69" i="1"/>
  <c r="AH16" i="2" s="1"/>
  <c r="AG69" i="1"/>
  <c r="AG16" i="2" s="1"/>
  <c r="AF69" i="1"/>
  <c r="AF16" i="2" s="1"/>
  <c r="V69" i="1"/>
  <c r="U69" i="1"/>
  <c r="U16" i="2" s="1"/>
  <c r="T69" i="1"/>
  <c r="T16" i="2" s="1"/>
  <c r="R69" i="1"/>
  <c r="R16" i="2" s="1"/>
  <c r="O69" i="1"/>
  <c r="O16" i="2" s="1"/>
  <c r="N69" i="1"/>
  <c r="M69" i="1"/>
  <c r="M16" i="2" s="1"/>
  <c r="K69" i="1"/>
  <c r="K16" i="2" s="1"/>
  <c r="J69" i="1"/>
  <c r="I69" i="1"/>
  <c r="I16" i="2" s="1"/>
  <c r="H69" i="1"/>
  <c r="H16" i="2" s="1"/>
  <c r="E69" i="1"/>
  <c r="B69" i="1"/>
  <c r="B16" i="2" s="1"/>
  <c r="DN67" i="1"/>
  <c r="DN62" i="1" s="1"/>
  <c r="DL67" i="1"/>
  <c r="DH67" i="1"/>
  <c r="DJ67" i="1" s="1"/>
  <c r="DA67" i="1"/>
  <c r="CV67" i="1"/>
  <c r="CT67" i="1"/>
  <c r="CI67" i="1"/>
  <c r="CE67" i="1"/>
  <c r="CC67" i="1"/>
  <c r="BU67" i="1"/>
  <c r="BW67" i="1" s="1"/>
  <c r="BO67" i="1"/>
  <c r="CJ67" i="1" s="1"/>
  <c r="BM67" i="1"/>
  <c r="BB67" i="1"/>
  <c r="BB62" i="1" s="1"/>
  <c r="AZ67" i="1"/>
  <c r="BE67" i="1" s="1"/>
  <c r="CL67" i="1" s="1"/>
  <c r="AV67" i="1"/>
  <c r="AX67" i="1" s="1"/>
  <c r="AO67" i="1"/>
  <c r="AG67" i="1"/>
  <c r="AI67" i="1" s="1"/>
  <c r="AA67" i="1"/>
  <c r="AK67" i="1" s="1"/>
  <c r="AS67" i="1" s="1"/>
  <c r="Y67" i="1"/>
  <c r="U67" i="1"/>
  <c r="W67" i="1" s="1"/>
  <c r="R67" i="1"/>
  <c r="N67" i="1"/>
  <c r="J67" i="1"/>
  <c r="Q67" i="1" s="1"/>
  <c r="Z67" i="1" s="1"/>
  <c r="G67" i="1"/>
  <c r="D67" i="1"/>
  <c r="DN66" i="1"/>
  <c r="DL66" i="1"/>
  <c r="DJ66" i="1"/>
  <c r="DH66" i="1"/>
  <c r="DA66" i="1"/>
  <c r="DM66" i="1" s="1"/>
  <c r="CT66" i="1"/>
  <c r="CV66" i="1" s="1"/>
  <c r="CI66" i="1"/>
  <c r="CG66" i="1"/>
  <c r="CC66" i="1"/>
  <c r="CE66" i="1" s="1"/>
  <c r="BU66" i="1"/>
  <c r="BW66" i="1" s="1"/>
  <c r="BM66" i="1"/>
  <c r="BB66" i="1"/>
  <c r="BG66" i="1" s="1"/>
  <c r="BQ66" i="1" s="1"/>
  <c r="BY66" i="1" s="1"/>
  <c r="CN66" i="1" s="1"/>
  <c r="CX66" i="1" s="1"/>
  <c r="DE66" i="1" s="1"/>
  <c r="DS66" i="1" s="1"/>
  <c r="AZ66" i="1"/>
  <c r="BE66" i="1" s="1"/>
  <c r="AX66" i="1"/>
  <c r="AV66" i="1"/>
  <c r="AO66" i="1"/>
  <c r="BA66" i="1" s="1"/>
  <c r="AG66" i="1"/>
  <c r="AI66" i="1" s="1"/>
  <c r="U66" i="1"/>
  <c r="W66" i="1" s="1"/>
  <c r="R66" i="1"/>
  <c r="AA66" i="1" s="1"/>
  <c r="AK66" i="1" s="1"/>
  <c r="AS66" i="1" s="1"/>
  <c r="P66" i="1"/>
  <c r="N66" i="1"/>
  <c r="J66" i="1"/>
  <c r="L66" i="1" s="1"/>
  <c r="S66" i="1" s="1"/>
  <c r="AB66" i="1" s="1"/>
  <c r="B66" i="1"/>
  <c r="DN65" i="1"/>
  <c r="DL65" i="1"/>
  <c r="DJ65" i="1"/>
  <c r="DH65" i="1"/>
  <c r="DA65" i="1"/>
  <c r="DM65" i="1" s="1"/>
  <c r="CT65" i="1"/>
  <c r="CV65" i="1" s="1"/>
  <c r="CI65" i="1"/>
  <c r="CG65" i="1"/>
  <c r="CL65" i="1" s="1"/>
  <c r="CC65" i="1"/>
  <c r="CE65" i="1" s="1"/>
  <c r="BU65" i="1"/>
  <c r="BW65" i="1" s="1"/>
  <c r="BM65" i="1"/>
  <c r="BB65" i="1"/>
  <c r="BG65" i="1" s="1"/>
  <c r="BQ65" i="1" s="1"/>
  <c r="BY65" i="1" s="1"/>
  <c r="CN65" i="1" s="1"/>
  <c r="CX65" i="1" s="1"/>
  <c r="DE65" i="1" s="1"/>
  <c r="DS65" i="1" s="1"/>
  <c r="AZ65" i="1"/>
  <c r="BE65" i="1" s="1"/>
  <c r="AX65" i="1"/>
  <c r="AV65" i="1"/>
  <c r="AO65" i="1"/>
  <c r="AG65" i="1"/>
  <c r="AI65" i="1" s="1"/>
  <c r="U65" i="1"/>
  <c r="W65" i="1" s="1"/>
  <c r="R65" i="1"/>
  <c r="AA65" i="1" s="1"/>
  <c r="AK65" i="1" s="1"/>
  <c r="AS65" i="1" s="1"/>
  <c r="P65" i="1"/>
  <c r="N65" i="1"/>
  <c r="J65" i="1"/>
  <c r="L65" i="1" s="1"/>
  <c r="B65" i="1"/>
  <c r="DN64" i="1"/>
  <c r="DL64" i="1"/>
  <c r="DJ64" i="1"/>
  <c r="DH64" i="1"/>
  <c r="DA64" i="1"/>
  <c r="DM64" i="1" s="1"/>
  <c r="CT64" i="1"/>
  <c r="CV64" i="1" s="1"/>
  <c r="CI64" i="1"/>
  <c r="CG64" i="1"/>
  <c r="CC64" i="1"/>
  <c r="CE64" i="1" s="1"/>
  <c r="BU64" i="1"/>
  <c r="BW64" i="1" s="1"/>
  <c r="BM64" i="1"/>
  <c r="BB64" i="1"/>
  <c r="AZ64" i="1"/>
  <c r="BE64" i="1" s="1"/>
  <c r="AX64" i="1"/>
  <c r="AV64" i="1"/>
  <c r="AO64" i="1"/>
  <c r="AG64" i="1"/>
  <c r="AI64" i="1" s="1"/>
  <c r="U64" i="1"/>
  <c r="W64" i="1" s="1"/>
  <c r="R64" i="1"/>
  <c r="AA64" i="1" s="1"/>
  <c r="AK64" i="1" s="1"/>
  <c r="AS64" i="1" s="1"/>
  <c r="P64" i="1"/>
  <c r="N64" i="1"/>
  <c r="J64" i="1"/>
  <c r="L64" i="1" s="1"/>
  <c r="B64" i="1"/>
  <c r="DN63" i="1"/>
  <c r="DL63" i="1"/>
  <c r="DJ63" i="1"/>
  <c r="DH63" i="1"/>
  <c r="DA63" i="1"/>
  <c r="DM63" i="1" s="1"/>
  <c r="CT63" i="1"/>
  <c r="CV63" i="1" s="1"/>
  <c r="CI63" i="1"/>
  <c r="CG63" i="1"/>
  <c r="CC63" i="1"/>
  <c r="BU63" i="1"/>
  <c r="BW63" i="1" s="1"/>
  <c r="BM63" i="1"/>
  <c r="BB63" i="1"/>
  <c r="AZ63" i="1"/>
  <c r="BE63" i="1" s="1"/>
  <c r="AX63" i="1"/>
  <c r="AX62" i="1" s="1"/>
  <c r="AV63" i="1"/>
  <c r="AO63" i="1"/>
  <c r="BA63" i="1" s="1"/>
  <c r="AG63" i="1"/>
  <c r="U63" i="1"/>
  <c r="R63" i="1"/>
  <c r="AA63" i="1" s="1"/>
  <c r="P63" i="1"/>
  <c r="N63" i="1"/>
  <c r="J63" i="1"/>
  <c r="L63" i="1" s="1"/>
  <c r="S63" i="1" s="1"/>
  <c r="B63" i="1"/>
  <c r="DP62" i="1"/>
  <c r="DL62" i="1"/>
  <c r="DK62" i="1"/>
  <c r="DI62" i="1"/>
  <c r="DI15" i="2" s="1"/>
  <c r="DH62" i="1"/>
  <c r="DG62" i="1"/>
  <c r="DB62" i="1"/>
  <c r="CZ62" i="1"/>
  <c r="CV62" i="1"/>
  <c r="CU62" i="1"/>
  <c r="CS62" i="1"/>
  <c r="CS15" i="2" s="1"/>
  <c r="CK62" i="1"/>
  <c r="CK15" i="2" s="1"/>
  <c r="CG62" i="1"/>
  <c r="CF62" i="1"/>
  <c r="CD62" i="1"/>
  <c r="CB62" i="1"/>
  <c r="BV62" i="1"/>
  <c r="BU62" i="1"/>
  <c r="BU15" i="2" s="1"/>
  <c r="BT62" i="1"/>
  <c r="BN62" i="1"/>
  <c r="BL62" i="1"/>
  <c r="BD62" i="1"/>
  <c r="AZ62" i="1"/>
  <c r="AY62" i="1"/>
  <c r="AW62" i="1"/>
  <c r="AW15" i="2" s="1"/>
  <c r="AV62" i="1"/>
  <c r="AU62" i="1"/>
  <c r="AP62" i="1"/>
  <c r="AN62" i="1"/>
  <c r="AH62" i="1"/>
  <c r="AF62" i="1"/>
  <c r="Y62" i="1"/>
  <c r="Y15" i="2" s="1"/>
  <c r="X62" i="1"/>
  <c r="V62" i="1"/>
  <c r="T62" i="1"/>
  <c r="R62" i="1"/>
  <c r="O62" i="1"/>
  <c r="M62" i="1"/>
  <c r="K62" i="1"/>
  <c r="I62" i="1"/>
  <c r="I15" i="2" s="1"/>
  <c r="F62" i="1"/>
  <c r="C62" i="1"/>
  <c r="DP60" i="1"/>
  <c r="DI60" i="1"/>
  <c r="DJ60" i="1" s="1"/>
  <c r="DH60" i="1"/>
  <c r="DG60" i="1"/>
  <c r="DB60" i="1"/>
  <c r="DA60" i="1"/>
  <c r="DC60" i="1" s="1"/>
  <c r="CZ60" i="1"/>
  <c r="CU60" i="1"/>
  <c r="CT60" i="1"/>
  <c r="CV60" i="1" s="1"/>
  <c r="CS60" i="1"/>
  <c r="CE60" i="1"/>
  <c r="CD60" i="1"/>
  <c r="CC60" i="1"/>
  <c r="CB60" i="1"/>
  <c r="CG60" i="1" s="1"/>
  <c r="BW60" i="1"/>
  <c r="BV60" i="1"/>
  <c r="BU60" i="1"/>
  <c r="BT60" i="1"/>
  <c r="BO60" i="1"/>
  <c r="BN60" i="1"/>
  <c r="CI60" i="1" s="1"/>
  <c r="BM60" i="1"/>
  <c r="CH60" i="1" s="1"/>
  <c r="CJ60" i="1" s="1"/>
  <c r="BL60" i="1"/>
  <c r="BD60" i="1"/>
  <c r="AX60" i="1"/>
  <c r="AW60" i="1"/>
  <c r="AV60" i="1"/>
  <c r="BA60" i="1" s="1"/>
  <c r="AU60" i="1"/>
  <c r="AZ60" i="1" s="1"/>
  <c r="AP60" i="1"/>
  <c r="AQ60" i="1" s="1"/>
  <c r="AO60" i="1"/>
  <c r="AN60" i="1"/>
  <c r="AH60" i="1"/>
  <c r="AI60" i="1" s="1"/>
  <c r="AG60" i="1"/>
  <c r="AF60" i="1"/>
  <c r="V60" i="1"/>
  <c r="U60" i="1"/>
  <c r="W60" i="1" s="1"/>
  <c r="T60" i="1"/>
  <c r="R60" i="1"/>
  <c r="AA60" i="1" s="1"/>
  <c r="AK60" i="1" s="1"/>
  <c r="AS60" i="1" s="1"/>
  <c r="Q60" i="1"/>
  <c r="S60" i="1" s="1"/>
  <c r="AB60" i="1" s="1"/>
  <c r="O60" i="1"/>
  <c r="N60" i="1"/>
  <c r="P60" i="1" s="1"/>
  <c r="M60" i="1"/>
  <c r="K60" i="1"/>
  <c r="J60" i="1"/>
  <c r="L60" i="1" s="1"/>
  <c r="I60" i="1"/>
  <c r="H60" i="1"/>
  <c r="E60" i="1"/>
  <c r="G60" i="1" s="1"/>
  <c r="D60" i="1"/>
  <c r="B60" i="1"/>
  <c r="DP59" i="1"/>
  <c r="DI59" i="1"/>
  <c r="DN59" i="1" s="1"/>
  <c r="DH59" i="1"/>
  <c r="DJ59" i="1" s="1"/>
  <c r="DG59" i="1"/>
  <c r="DB59" i="1"/>
  <c r="DA59" i="1"/>
  <c r="DC59" i="1" s="1"/>
  <c r="CZ59" i="1"/>
  <c r="CV59" i="1"/>
  <c r="CU59" i="1"/>
  <c r="CT59" i="1"/>
  <c r="CS59" i="1"/>
  <c r="CI59" i="1"/>
  <c r="CD59" i="1"/>
  <c r="CE59" i="1" s="1"/>
  <c r="CC59" i="1"/>
  <c r="CB59" i="1"/>
  <c r="CG59" i="1" s="1"/>
  <c r="BV59" i="1"/>
  <c r="BW59" i="1" s="1"/>
  <c r="BU59" i="1"/>
  <c r="BT59" i="1"/>
  <c r="BN59" i="1"/>
  <c r="BO59" i="1" s="1"/>
  <c r="BM59" i="1"/>
  <c r="CH59" i="1" s="1"/>
  <c r="BL59" i="1"/>
  <c r="BD59" i="1"/>
  <c r="AW59" i="1"/>
  <c r="AX59" i="1" s="1"/>
  <c r="AV59" i="1"/>
  <c r="AU59" i="1"/>
  <c r="AZ59" i="1" s="1"/>
  <c r="AP59" i="1"/>
  <c r="AO59" i="1"/>
  <c r="AQ59" i="1" s="1"/>
  <c r="AN59" i="1"/>
  <c r="AH59" i="1"/>
  <c r="AG59" i="1"/>
  <c r="AI59" i="1" s="1"/>
  <c r="AF59" i="1"/>
  <c r="Y59" i="1"/>
  <c r="V59" i="1"/>
  <c r="U59" i="1"/>
  <c r="W59" i="1" s="1"/>
  <c r="T59" i="1"/>
  <c r="R59" i="1"/>
  <c r="AA59" i="1" s="1"/>
  <c r="AK59" i="1" s="1"/>
  <c r="AS59" i="1" s="1"/>
  <c r="Q59" i="1"/>
  <c r="S59" i="1" s="1"/>
  <c r="P59" i="1"/>
  <c r="O59" i="1"/>
  <c r="N59" i="1"/>
  <c r="M59" i="1"/>
  <c r="L59" i="1"/>
  <c r="K59" i="1"/>
  <c r="J59" i="1"/>
  <c r="I59" i="1"/>
  <c r="E59" i="1"/>
  <c r="G59" i="1" s="1"/>
  <c r="B59" i="1"/>
  <c r="D59" i="1" s="1"/>
  <c r="DP58" i="1"/>
  <c r="DL58" i="1"/>
  <c r="DI58" i="1"/>
  <c r="DH58" i="1"/>
  <c r="DJ58" i="1" s="1"/>
  <c r="DG58" i="1"/>
  <c r="DC58" i="1"/>
  <c r="DB58" i="1"/>
  <c r="DA58" i="1"/>
  <c r="CZ58" i="1"/>
  <c r="CU58" i="1"/>
  <c r="CV58" i="1" s="1"/>
  <c r="CT58" i="1"/>
  <c r="CS58" i="1"/>
  <c r="CD58" i="1"/>
  <c r="CC58" i="1"/>
  <c r="CE58" i="1" s="1"/>
  <c r="CB58" i="1"/>
  <c r="CG58" i="1" s="1"/>
  <c r="BV58" i="1"/>
  <c r="BU58" i="1"/>
  <c r="BW58" i="1" s="1"/>
  <c r="BT58" i="1"/>
  <c r="BN58" i="1"/>
  <c r="CI58" i="1" s="1"/>
  <c r="BM58" i="1"/>
  <c r="BO58" i="1" s="1"/>
  <c r="BL58" i="1"/>
  <c r="BD58" i="1"/>
  <c r="BA58" i="1"/>
  <c r="AW58" i="1"/>
  <c r="BB58" i="1" s="1"/>
  <c r="AV58" i="1"/>
  <c r="AX58" i="1" s="1"/>
  <c r="AU58" i="1"/>
  <c r="AP58" i="1"/>
  <c r="AO58" i="1"/>
  <c r="AQ58" i="1" s="1"/>
  <c r="AN58" i="1"/>
  <c r="AJ58" i="1"/>
  <c r="AR58" i="1" s="1"/>
  <c r="AH58" i="1"/>
  <c r="AG58" i="1"/>
  <c r="AI58" i="1" s="1"/>
  <c r="AF58" i="1"/>
  <c r="W58" i="1"/>
  <c r="V58" i="1"/>
  <c r="U58" i="1"/>
  <c r="T58" i="1"/>
  <c r="Y58" i="1" s="1"/>
  <c r="Q58" i="1"/>
  <c r="Z58" i="1" s="1"/>
  <c r="O58" i="1"/>
  <c r="P58" i="1" s="1"/>
  <c r="N58" i="1"/>
  <c r="M58" i="1"/>
  <c r="K58" i="1"/>
  <c r="J58" i="1"/>
  <c r="I58" i="1"/>
  <c r="H58" i="1"/>
  <c r="G58" i="1"/>
  <c r="E58" i="1"/>
  <c r="B58" i="1"/>
  <c r="D58" i="1" s="1"/>
  <c r="DP57" i="1"/>
  <c r="DJ57" i="1"/>
  <c r="DI57" i="1"/>
  <c r="DH57" i="1"/>
  <c r="DG57" i="1"/>
  <c r="DL57" i="1" s="1"/>
  <c r="DB57" i="1"/>
  <c r="DC57" i="1" s="1"/>
  <c r="DA57" i="1"/>
  <c r="CZ57" i="1"/>
  <c r="CU57" i="1"/>
  <c r="CT57" i="1"/>
  <c r="CV57" i="1" s="1"/>
  <c r="CS57" i="1"/>
  <c r="CG57" i="1"/>
  <c r="CL57" i="1" s="1"/>
  <c r="CD57" i="1"/>
  <c r="CC57" i="1"/>
  <c r="CE57" i="1" s="1"/>
  <c r="CB57" i="1"/>
  <c r="BV57" i="1"/>
  <c r="BU57" i="1"/>
  <c r="BW57" i="1" s="1"/>
  <c r="BT57" i="1"/>
  <c r="BN57" i="1"/>
  <c r="CI57" i="1" s="1"/>
  <c r="BM57" i="1"/>
  <c r="BO57" i="1" s="1"/>
  <c r="BL57" i="1"/>
  <c r="BD57" i="1"/>
  <c r="AW57" i="1"/>
  <c r="BB57" i="1" s="1"/>
  <c r="AV57" i="1"/>
  <c r="AX57" i="1" s="1"/>
  <c r="AU57" i="1"/>
  <c r="AZ57" i="1" s="1"/>
  <c r="BE57" i="1" s="1"/>
  <c r="AQ57" i="1"/>
  <c r="AP57" i="1"/>
  <c r="AO57" i="1"/>
  <c r="AN57" i="1"/>
  <c r="AI57" i="1"/>
  <c r="AH57" i="1"/>
  <c r="AG57" i="1"/>
  <c r="AF57" i="1"/>
  <c r="V57" i="1"/>
  <c r="W57" i="1" s="1"/>
  <c r="U57" i="1"/>
  <c r="T57" i="1"/>
  <c r="Y57" i="1" s="1"/>
  <c r="R57" i="1"/>
  <c r="AA57" i="1" s="1"/>
  <c r="AK57" i="1" s="1"/>
  <c r="AS57" i="1" s="1"/>
  <c r="O57" i="1"/>
  <c r="N57" i="1"/>
  <c r="P57" i="1" s="1"/>
  <c r="M57" i="1"/>
  <c r="K57" i="1"/>
  <c r="J57" i="1"/>
  <c r="I57" i="1"/>
  <c r="H57" i="1"/>
  <c r="E57" i="1"/>
  <c r="G57" i="1" s="1"/>
  <c r="B57" i="1"/>
  <c r="D57" i="1" s="1"/>
  <c r="DP56" i="1"/>
  <c r="DN56" i="1"/>
  <c r="DI56" i="1"/>
  <c r="DJ56" i="1" s="1"/>
  <c r="DH56" i="1"/>
  <c r="DG56" i="1"/>
  <c r="DB56" i="1"/>
  <c r="DA56" i="1"/>
  <c r="DC56" i="1" s="1"/>
  <c r="CZ56" i="1"/>
  <c r="CU56" i="1"/>
  <c r="CT56" i="1"/>
  <c r="CV56" i="1" s="1"/>
  <c r="CS56" i="1"/>
  <c r="CE56" i="1"/>
  <c r="CD56" i="1"/>
  <c r="CC56" i="1"/>
  <c r="CB56" i="1"/>
  <c r="CG56" i="1" s="1"/>
  <c r="BW56" i="1"/>
  <c r="BV56" i="1"/>
  <c r="BU56" i="1"/>
  <c r="BT56" i="1"/>
  <c r="BO56" i="1"/>
  <c r="BN56" i="1"/>
  <c r="CI56" i="1" s="1"/>
  <c r="BM56" i="1"/>
  <c r="CH56" i="1" s="1"/>
  <c r="CJ56" i="1" s="1"/>
  <c r="BL56" i="1"/>
  <c r="BD56" i="1"/>
  <c r="AX56" i="1"/>
  <c r="AW56" i="1"/>
  <c r="AV56" i="1"/>
  <c r="BA56" i="1" s="1"/>
  <c r="AU56" i="1"/>
  <c r="AZ56" i="1" s="1"/>
  <c r="AP56" i="1"/>
  <c r="AQ56" i="1" s="1"/>
  <c r="AO56" i="1"/>
  <c r="AN56" i="1"/>
  <c r="AH56" i="1"/>
  <c r="AI56" i="1" s="1"/>
  <c r="AG56" i="1"/>
  <c r="AF56" i="1"/>
  <c r="V56" i="1"/>
  <c r="U56" i="1"/>
  <c r="W56" i="1" s="1"/>
  <c r="T56" i="1"/>
  <c r="R56" i="1"/>
  <c r="AA56" i="1" s="1"/>
  <c r="AK56" i="1" s="1"/>
  <c r="AS56" i="1" s="1"/>
  <c r="Q56" i="1"/>
  <c r="S56" i="1" s="1"/>
  <c r="O56" i="1"/>
  <c r="N56" i="1"/>
  <c r="P56" i="1" s="1"/>
  <c r="M56" i="1"/>
  <c r="K56" i="1"/>
  <c r="J56" i="1"/>
  <c r="L56" i="1" s="1"/>
  <c r="I56" i="1"/>
  <c r="Y56" i="1" s="1"/>
  <c r="H56" i="1"/>
  <c r="E56" i="1"/>
  <c r="G56" i="1" s="1"/>
  <c r="D56" i="1"/>
  <c r="B56" i="1"/>
  <c r="DP55" i="1"/>
  <c r="DM55" i="1"/>
  <c r="DO55" i="1" s="1"/>
  <c r="DI55" i="1"/>
  <c r="DN55" i="1" s="1"/>
  <c r="DH55" i="1"/>
  <c r="DJ55" i="1" s="1"/>
  <c r="DG55" i="1"/>
  <c r="DB55" i="1"/>
  <c r="DA55" i="1"/>
  <c r="DC55" i="1" s="1"/>
  <c r="CZ55" i="1"/>
  <c r="CV55" i="1"/>
  <c r="CU55" i="1"/>
  <c r="CT55" i="1"/>
  <c r="CS55" i="1"/>
  <c r="CD55" i="1"/>
  <c r="CE55" i="1" s="1"/>
  <c r="CC55" i="1"/>
  <c r="CB55" i="1"/>
  <c r="CG55" i="1" s="1"/>
  <c r="BV55" i="1"/>
  <c r="BW55" i="1" s="1"/>
  <c r="BU55" i="1"/>
  <c r="BT55" i="1"/>
  <c r="BN55" i="1"/>
  <c r="BO55" i="1" s="1"/>
  <c r="BM55" i="1"/>
  <c r="CH55" i="1" s="1"/>
  <c r="BL55" i="1"/>
  <c r="BD55" i="1"/>
  <c r="AW55" i="1"/>
  <c r="AX55" i="1" s="1"/>
  <c r="AV55" i="1"/>
  <c r="AU55" i="1"/>
  <c r="AZ55" i="1" s="1"/>
  <c r="BE55" i="1" s="1"/>
  <c r="AP55" i="1"/>
  <c r="AO55" i="1"/>
  <c r="AQ55" i="1" s="1"/>
  <c r="AN55" i="1"/>
  <c r="AH55" i="1"/>
  <c r="AG55" i="1"/>
  <c r="AI55" i="1" s="1"/>
  <c r="AF55" i="1"/>
  <c r="Y55" i="1"/>
  <c r="V55" i="1"/>
  <c r="U55" i="1"/>
  <c r="W55" i="1" s="1"/>
  <c r="T55" i="1"/>
  <c r="R55" i="1"/>
  <c r="AA55" i="1" s="1"/>
  <c r="AK55" i="1" s="1"/>
  <c r="AS55" i="1" s="1"/>
  <c r="Q55" i="1"/>
  <c r="S55" i="1" s="1"/>
  <c r="P55" i="1"/>
  <c r="O55" i="1"/>
  <c r="N55" i="1"/>
  <c r="M55" i="1"/>
  <c r="L55" i="1"/>
  <c r="K55" i="1"/>
  <c r="J55" i="1"/>
  <c r="I55" i="1"/>
  <c r="H55" i="1"/>
  <c r="E55" i="1"/>
  <c r="G55" i="1" s="1"/>
  <c r="B55" i="1"/>
  <c r="D55" i="1" s="1"/>
  <c r="DP54" i="1"/>
  <c r="DI54" i="1"/>
  <c r="DH54" i="1"/>
  <c r="DM54" i="1" s="1"/>
  <c r="DG54" i="1"/>
  <c r="DL54" i="1" s="1"/>
  <c r="DC54" i="1"/>
  <c r="DB54" i="1"/>
  <c r="DA54" i="1"/>
  <c r="CZ54" i="1"/>
  <c r="CU54" i="1"/>
  <c r="CV54" i="1" s="1"/>
  <c r="CT54" i="1"/>
  <c r="CS54" i="1"/>
  <c r="CH54" i="1"/>
  <c r="CD54" i="1"/>
  <c r="CC54" i="1"/>
  <c r="CB54" i="1"/>
  <c r="CG54" i="1" s="1"/>
  <c r="BV54" i="1"/>
  <c r="BU54" i="1"/>
  <c r="BT54" i="1"/>
  <c r="BN54" i="1"/>
  <c r="CI54" i="1" s="1"/>
  <c r="BM54" i="1"/>
  <c r="BL54" i="1"/>
  <c r="BE54" i="1"/>
  <c r="BD54" i="1"/>
  <c r="AW54" i="1"/>
  <c r="BB54" i="1" s="1"/>
  <c r="AV54" i="1"/>
  <c r="AX54" i="1" s="1"/>
  <c r="AU54" i="1"/>
  <c r="AP54" i="1"/>
  <c r="AO54" i="1"/>
  <c r="AQ54" i="1" s="1"/>
  <c r="AN54" i="1"/>
  <c r="AJ54" i="1"/>
  <c r="AR54" i="1" s="1"/>
  <c r="AH54" i="1"/>
  <c r="AG54" i="1"/>
  <c r="AI54" i="1" s="1"/>
  <c r="AF54" i="1"/>
  <c r="AZ54" i="1" s="1"/>
  <c r="Z54" i="1"/>
  <c r="W54" i="1"/>
  <c r="V54" i="1"/>
  <c r="U54" i="1"/>
  <c r="T54" i="1"/>
  <c r="Y54" i="1" s="1"/>
  <c r="Q54" i="1"/>
  <c r="O54" i="1"/>
  <c r="P54" i="1" s="1"/>
  <c r="N54" i="1"/>
  <c r="M54" i="1"/>
  <c r="K54" i="1"/>
  <c r="J54" i="1"/>
  <c r="I54" i="1"/>
  <c r="H54" i="1"/>
  <c r="G54" i="1"/>
  <c r="E54" i="1"/>
  <c r="B54" i="1"/>
  <c r="D54" i="1" s="1"/>
  <c r="DP53" i="1"/>
  <c r="DJ53" i="1"/>
  <c r="DI53" i="1"/>
  <c r="DH53" i="1"/>
  <c r="DG53" i="1"/>
  <c r="DL53" i="1" s="1"/>
  <c r="DB53" i="1"/>
  <c r="DC53" i="1" s="1"/>
  <c r="DA53" i="1"/>
  <c r="CZ53" i="1"/>
  <c r="CU53" i="1"/>
  <c r="CT53" i="1"/>
  <c r="CV53" i="1" s="1"/>
  <c r="CS53" i="1"/>
  <c r="CG53" i="1"/>
  <c r="CL53" i="1" s="1"/>
  <c r="CD53" i="1"/>
  <c r="CC53" i="1"/>
  <c r="CE53" i="1" s="1"/>
  <c r="CB53" i="1"/>
  <c r="BV53" i="1"/>
  <c r="BU53" i="1"/>
  <c r="BW53" i="1" s="1"/>
  <c r="BT53" i="1"/>
  <c r="BN53" i="1"/>
  <c r="CI53" i="1" s="1"/>
  <c r="BM53" i="1"/>
  <c r="CH53" i="1" s="1"/>
  <c r="CJ53" i="1" s="1"/>
  <c r="BL53" i="1"/>
  <c r="BD53" i="1"/>
  <c r="BD50" i="1" s="1"/>
  <c r="BD44" i="1" s="1"/>
  <c r="BD14" i="2" s="1"/>
  <c r="AZ53" i="1"/>
  <c r="BE53" i="1" s="1"/>
  <c r="AW53" i="1"/>
  <c r="BB53" i="1" s="1"/>
  <c r="AV53" i="1"/>
  <c r="AX53" i="1" s="1"/>
  <c r="AU53" i="1"/>
  <c r="AQ53" i="1"/>
  <c r="AP53" i="1"/>
  <c r="AO53" i="1"/>
  <c r="AN53" i="1"/>
  <c r="AI53" i="1"/>
  <c r="AH53" i="1"/>
  <c r="AG53" i="1"/>
  <c r="AF53" i="1"/>
  <c r="V53" i="1"/>
  <c r="W53" i="1" s="1"/>
  <c r="U53" i="1"/>
  <c r="T53" i="1"/>
  <c r="Y53" i="1" s="1"/>
  <c r="R53" i="1"/>
  <c r="AA53" i="1" s="1"/>
  <c r="AK53" i="1" s="1"/>
  <c r="AS53" i="1" s="1"/>
  <c r="O53" i="1"/>
  <c r="N53" i="1"/>
  <c r="P53" i="1" s="1"/>
  <c r="M53" i="1"/>
  <c r="K53" i="1"/>
  <c r="J53" i="1"/>
  <c r="I53" i="1"/>
  <c r="H53" i="1"/>
  <c r="E53" i="1"/>
  <c r="B53" i="1"/>
  <c r="D53" i="1" s="1"/>
  <c r="DP52" i="1"/>
  <c r="DI52" i="1"/>
  <c r="DH52" i="1"/>
  <c r="DG52" i="1"/>
  <c r="DB52" i="1"/>
  <c r="DB50" i="1" s="1"/>
  <c r="DA52" i="1"/>
  <c r="CZ52" i="1"/>
  <c r="CU52" i="1"/>
  <c r="CU50" i="1" s="1"/>
  <c r="CT52" i="1"/>
  <c r="CV52" i="1" s="1"/>
  <c r="CS52" i="1"/>
  <c r="CE52" i="1"/>
  <c r="CD52" i="1"/>
  <c r="CC52" i="1"/>
  <c r="CB52" i="1"/>
  <c r="CG52" i="1" s="1"/>
  <c r="BW52" i="1"/>
  <c r="BV52" i="1"/>
  <c r="BU52" i="1"/>
  <c r="BT52" i="1"/>
  <c r="BO52" i="1"/>
  <c r="BN52" i="1"/>
  <c r="CI52" i="1" s="1"/>
  <c r="CJ52" i="1" s="1"/>
  <c r="BM52" i="1"/>
  <c r="CH52" i="1" s="1"/>
  <c r="BL52" i="1"/>
  <c r="BD52" i="1"/>
  <c r="AZ52" i="1"/>
  <c r="AX52" i="1"/>
  <c r="AW52" i="1"/>
  <c r="AV52" i="1"/>
  <c r="BA52" i="1" s="1"/>
  <c r="AU52" i="1"/>
  <c r="AP52" i="1"/>
  <c r="AQ52" i="1" s="1"/>
  <c r="AO52" i="1"/>
  <c r="AN52" i="1"/>
  <c r="AH52" i="1"/>
  <c r="AI52" i="1" s="1"/>
  <c r="AG52" i="1"/>
  <c r="AF52" i="1"/>
  <c r="V52" i="1"/>
  <c r="U52" i="1"/>
  <c r="T52" i="1"/>
  <c r="R52" i="1"/>
  <c r="Q52" i="1"/>
  <c r="Z52" i="1" s="1"/>
  <c r="O52" i="1"/>
  <c r="O50" i="1" s="1"/>
  <c r="N52" i="1"/>
  <c r="P52" i="1" s="1"/>
  <c r="M52" i="1"/>
  <c r="M50" i="1" s="1"/>
  <c r="K52" i="1"/>
  <c r="K50" i="1" s="1"/>
  <c r="J52" i="1"/>
  <c r="I52" i="1"/>
  <c r="H52" i="1"/>
  <c r="E52" i="1"/>
  <c r="G52" i="1" s="1"/>
  <c r="D52" i="1"/>
  <c r="B52" i="1"/>
  <c r="DP51" i="1"/>
  <c r="DM51" i="1"/>
  <c r="DI51" i="1"/>
  <c r="DN51" i="1" s="1"/>
  <c r="DH51" i="1"/>
  <c r="DJ51" i="1" s="1"/>
  <c r="DG51" i="1"/>
  <c r="DB51" i="1"/>
  <c r="DA51" i="1"/>
  <c r="DC51" i="1" s="1"/>
  <c r="CZ51" i="1"/>
  <c r="CZ50" i="1" s="1"/>
  <c r="CV51" i="1"/>
  <c r="CV50" i="1" s="1"/>
  <c r="CU51" i="1"/>
  <c r="CT51" i="1"/>
  <c r="CS51" i="1"/>
  <c r="CD51" i="1"/>
  <c r="CC51" i="1"/>
  <c r="CB51" i="1"/>
  <c r="CG51" i="1" s="1"/>
  <c r="BV51" i="1"/>
  <c r="BU51" i="1"/>
  <c r="BT51" i="1"/>
  <c r="BN51" i="1"/>
  <c r="BM51" i="1"/>
  <c r="CH51" i="1" s="1"/>
  <c r="BL51" i="1"/>
  <c r="BD51" i="1"/>
  <c r="AW51" i="1"/>
  <c r="BB51" i="1" s="1"/>
  <c r="AV51" i="1"/>
  <c r="AU51" i="1"/>
  <c r="AZ51" i="1" s="1"/>
  <c r="BE51" i="1" s="1"/>
  <c r="AP51" i="1"/>
  <c r="AP50" i="1" s="1"/>
  <c r="AO51" i="1"/>
  <c r="AN51" i="1"/>
  <c r="AH51" i="1"/>
  <c r="AH50" i="1" s="1"/>
  <c r="AG51" i="1"/>
  <c r="AF51" i="1"/>
  <c r="Y51" i="1"/>
  <c r="V51" i="1"/>
  <c r="U51" i="1"/>
  <c r="W51" i="1" s="1"/>
  <c r="T51" i="1"/>
  <c r="R51" i="1"/>
  <c r="AA51" i="1" s="1"/>
  <c r="AK51" i="1" s="1"/>
  <c r="Q51" i="1"/>
  <c r="S51" i="1" s="1"/>
  <c r="P51" i="1"/>
  <c r="P50" i="1" s="1"/>
  <c r="O51" i="1"/>
  <c r="N51" i="1"/>
  <c r="M51" i="1"/>
  <c r="L51" i="1"/>
  <c r="K51" i="1"/>
  <c r="J51" i="1"/>
  <c r="I51" i="1"/>
  <c r="H51" i="1"/>
  <c r="H50" i="1" s="1"/>
  <c r="E51" i="1"/>
  <c r="G51" i="1" s="1"/>
  <c r="B51" i="1"/>
  <c r="DP50" i="1"/>
  <c r="DK50" i="1"/>
  <c r="DH50" i="1"/>
  <c r="CK50" i="1"/>
  <c r="CF50" i="1"/>
  <c r="CB50" i="1"/>
  <c r="BT50" i="1"/>
  <c r="BL50" i="1"/>
  <c r="AY50" i="1"/>
  <c r="AN50" i="1"/>
  <c r="AF50" i="1"/>
  <c r="X50" i="1"/>
  <c r="X44" i="1" s="1"/>
  <c r="X14" i="2" s="1"/>
  <c r="T50" i="1"/>
  <c r="F50" i="1"/>
  <c r="C50" i="1"/>
  <c r="DP49" i="1"/>
  <c r="DI49" i="1"/>
  <c r="DJ49" i="1" s="1"/>
  <c r="DH49" i="1"/>
  <c r="DG49" i="1"/>
  <c r="DB49" i="1"/>
  <c r="DA49" i="1"/>
  <c r="DC49" i="1" s="1"/>
  <c r="CZ49" i="1"/>
  <c r="CU49" i="1"/>
  <c r="CT49" i="1"/>
  <c r="CV49" i="1" s="1"/>
  <c r="CS49" i="1"/>
  <c r="CE49" i="1"/>
  <c r="CD49" i="1"/>
  <c r="CC49" i="1"/>
  <c r="CB49" i="1"/>
  <c r="CG49" i="1" s="1"/>
  <c r="BW49" i="1"/>
  <c r="BV49" i="1"/>
  <c r="BU49" i="1"/>
  <c r="BT49" i="1"/>
  <c r="BO49" i="1"/>
  <c r="BN49" i="1"/>
  <c r="CI49" i="1" s="1"/>
  <c r="BM49" i="1"/>
  <c r="CH49" i="1" s="1"/>
  <c r="CJ49" i="1" s="1"/>
  <c r="BL49" i="1"/>
  <c r="BD49" i="1"/>
  <c r="AX49" i="1"/>
  <c r="AW49" i="1"/>
  <c r="AV49" i="1"/>
  <c r="BA49" i="1" s="1"/>
  <c r="AU49" i="1"/>
  <c r="AZ49" i="1" s="1"/>
  <c r="AP49" i="1"/>
  <c r="AQ49" i="1" s="1"/>
  <c r="AO49" i="1"/>
  <c r="AN49" i="1"/>
  <c r="AH49" i="1"/>
  <c r="AI49" i="1" s="1"/>
  <c r="AG49" i="1"/>
  <c r="AF49" i="1"/>
  <c r="V49" i="1"/>
  <c r="U49" i="1"/>
  <c r="W49" i="1" s="1"/>
  <c r="T49" i="1"/>
  <c r="R49" i="1"/>
  <c r="AA49" i="1" s="1"/>
  <c r="AK49" i="1" s="1"/>
  <c r="AS49" i="1" s="1"/>
  <c r="Q49" i="1"/>
  <c r="S49" i="1" s="1"/>
  <c r="AB49" i="1" s="1"/>
  <c r="O49" i="1"/>
  <c r="N49" i="1"/>
  <c r="P49" i="1" s="1"/>
  <c r="M49" i="1"/>
  <c r="K49" i="1"/>
  <c r="J49" i="1"/>
  <c r="L49" i="1" s="1"/>
  <c r="I49" i="1"/>
  <c r="H49" i="1"/>
  <c r="E49" i="1"/>
  <c r="G49" i="1" s="1"/>
  <c r="D49" i="1"/>
  <c r="B49" i="1"/>
  <c r="DP48" i="1"/>
  <c r="DI48" i="1"/>
  <c r="DN48" i="1" s="1"/>
  <c r="DH48" i="1"/>
  <c r="DJ48" i="1" s="1"/>
  <c r="DG48" i="1"/>
  <c r="DB48" i="1"/>
  <c r="DA48" i="1"/>
  <c r="DC48" i="1" s="1"/>
  <c r="CZ48" i="1"/>
  <c r="CV48" i="1"/>
  <c r="CU48" i="1"/>
  <c r="CT48" i="1"/>
  <c r="CS48" i="1"/>
  <c r="CI48" i="1"/>
  <c r="CD48" i="1"/>
  <c r="CE48" i="1" s="1"/>
  <c r="CC48" i="1"/>
  <c r="CB48" i="1"/>
  <c r="CG48" i="1" s="1"/>
  <c r="BV48" i="1"/>
  <c r="BW48" i="1" s="1"/>
  <c r="BU48" i="1"/>
  <c r="BT48" i="1"/>
  <c r="BN48" i="1"/>
  <c r="BO48" i="1" s="1"/>
  <c r="BM48" i="1"/>
  <c r="CH48" i="1" s="1"/>
  <c r="BL48" i="1"/>
  <c r="BD48" i="1"/>
  <c r="BB48" i="1"/>
  <c r="BG48" i="1" s="1"/>
  <c r="BQ48" i="1" s="1"/>
  <c r="BY48" i="1" s="1"/>
  <c r="CN48" i="1" s="1"/>
  <c r="CX48" i="1" s="1"/>
  <c r="DE48" i="1" s="1"/>
  <c r="DS48" i="1" s="1"/>
  <c r="AZ48" i="1"/>
  <c r="AW48" i="1"/>
  <c r="AX48" i="1" s="1"/>
  <c r="AV48" i="1"/>
  <c r="AU48" i="1"/>
  <c r="AP48" i="1"/>
  <c r="AO48" i="1"/>
  <c r="AQ48" i="1" s="1"/>
  <c r="AN48" i="1"/>
  <c r="AK48" i="1"/>
  <c r="AS48" i="1" s="1"/>
  <c r="AH48" i="1"/>
  <c r="AG48" i="1"/>
  <c r="AI48" i="1" s="1"/>
  <c r="AF48" i="1"/>
  <c r="V48" i="1"/>
  <c r="U48" i="1"/>
  <c r="W48" i="1" s="1"/>
  <c r="T48" i="1"/>
  <c r="Y48" i="1" s="1"/>
  <c r="R48" i="1"/>
  <c r="AA48" i="1" s="1"/>
  <c r="Q48" i="1"/>
  <c r="Z48" i="1" s="1"/>
  <c r="P48" i="1"/>
  <c r="O48" i="1"/>
  <c r="N48" i="1"/>
  <c r="M48" i="1"/>
  <c r="L48" i="1"/>
  <c r="K48" i="1"/>
  <c r="J48" i="1"/>
  <c r="I48" i="1"/>
  <c r="H48" i="1"/>
  <c r="E48" i="1"/>
  <c r="G48" i="1" s="1"/>
  <c r="B48" i="1"/>
  <c r="D48" i="1" s="1"/>
  <c r="DP47" i="1"/>
  <c r="DL47" i="1"/>
  <c r="DI47" i="1"/>
  <c r="DH47" i="1"/>
  <c r="DM47" i="1" s="1"/>
  <c r="DG47" i="1"/>
  <c r="DG45" i="1" s="1"/>
  <c r="DC47" i="1"/>
  <c r="DB47" i="1"/>
  <c r="DA47" i="1"/>
  <c r="CZ47" i="1"/>
  <c r="CZ45" i="1" s="1"/>
  <c r="CZ44" i="1" s="1"/>
  <c r="CZ14" i="2" s="1"/>
  <c r="CU47" i="1"/>
  <c r="CT47" i="1"/>
  <c r="CS47" i="1"/>
  <c r="CS45" i="1" s="1"/>
  <c r="CD47" i="1"/>
  <c r="CC47" i="1"/>
  <c r="CE47" i="1" s="1"/>
  <c r="CB47" i="1"/>
  <c r="CG47" i="1" s="1"/>
  <c r="BV47" i="1"/>
  <c r="BU47" i="1"/>
  <c r="BW47" i="1" s="1"/>
  <c r="BT47" i="1"/>
  <c r="BN47" i="1"/>
  <c r="CI47" i="1" s="1"/>
  <c r="BM47" i="1"/>
  <c r="BO47" i="1" s="1"/>
  <c r="BL47" i="1"/>
  <c r="BD47" i="1"/>
  <c r="AW47" i="1"/>
  <c r="BB47" i="1" s="1"/>
  <c r="AV47" i="1"/>
  <c r="AX47" i="1" s="1"/>
  <c r="AU47" i="1"/>
  <c r="AP47" i="1"/>
  <c r="AO47" i="1"/>
  <c r="AQ47" i="1" s="1"/>
  <c r="AN47" i="1"/>
  <c r="AH47" i="1"/>
  <c r="AG47" i="1"/>
  <c r="AI47" i="1" s="1"/>
  <c r="AF47" i="1"/>
  <c r="AZ47" i="1" s="1"/>
  <c r="W47" i="1"/>
  <c r="V47" i="1"/>
  <c r="U47" i="1"/>
  <c r="U45" i="1" s="1"/>
  <c r="T47" i="1"/>
  <c r="Q47" i="1"/>
  <c r="Z47" i="1" s="1"/>
  <c r="O47" i="1"/>
  <c r="N47" i="1"/>
  <c r="M47" i="1"/>
  <c r="K47" i="1"/>
  <c r="J47" i="1"/>
  <c r="I47" i="1"/>
  <c r="H47" i="1"/>
  <c r="G47" i="1"/>
  <c r="E47" i="1"/>
  <c r="B47" i="1"/>
  <c r="D47" i="1" s="1"/>
  <c r="DP46" i="1"/>
  <c r="DP45" i="1" s="1"/>
  <c r="DP44" i="1" s="1"/>
  <c r="DP14" i="2" s="1"/>
  <c r="DJ46" i="1"/>
  <c r="DI46" i="1"/>
  <c r="DH46" i="1"/>
  <c r="DG46" i="1"/>
  <c r="DL46" i="1" s="1"/>
  <c r="DB46" i="1"/>
  <c r="DC46" i="1" s="1"/>
  <c r="DA46" i="1"/>
  <c r="CZ46" i="1"/>
  <c r="CU46" i="1"/>
  <c r="CT46" i="1"/>
  <c r="CV46" i="1" s="1"/>
  <c r="CS46" i="1"/>
  <c r="CG46" i="1"/>
  <c r="CG45" i="1" s="1"/>
  <c r="CD46" i="1"/>
  <c r="CC46" i="1"/>
  <c r="CE46" i="1" s="1"/>
  <c r="CB46" i="1"/>
  <c r="CB45" i="1" s="1"/>
  <c r="BV46" i="1"/>
  <c r="BU46" i="1"/>
  <c r="BW46" i="1" s="1"/>
  <c r="BT46" i="1"/>
  <c r="BT45" i="1" s="1"/>
  <c r="BT44" i="1" s="1"/>
  <c r="BT14" i="2" s="1"/>
  <c r="BN46" i="1"/>
  <c r="CI46" i="1" s="1"/>
  <c r="BM46" i="1"/>
  <c r="CH46" i="1" s="1"/>
  <c r="CJ46" i="1" s="1"/>
  <c r="BL46" i="1"/>
  <c r="BL45" i="1" s="1"/>
  <c r="BD46" i="1"/>
  <c r="BD45" i="1" s="1"/>
  <c r="AZ46" i="1"/>
  <c r="AW46" i="1"/>
  <c r="AW45" i="1" s="1"/>
  <c r="AV46" i="1"/>
  <c r="BA46" i="1" s="1"/>
  <c r="AU46" i="1"/>
  <c r="AU45" i="1" s="1"/>
  <c r="AQ46" i="1"/>
  <c r="AP46" i="1"/>
  <c r="AO46" i="1"/>
  <c r="AO45" i="1" s="1"/>
  <c r="AN46" i="1"/>
  <c r="AI46" i="1"/>
  <c r="AI45" i="1" s="1"/>
  <c r="AH46" i="1"/>
  <c r="AG46" i="1"/>
  <c r="AF46" i="1"/>
  <c r="V46" i="1"/>
  <c r="W46" i="1" s="1"/>
  <c r="U46" i="1"/>
  <c r="T46" i="1"/>
  <c r="Y46" i="1" s="1"/>
  <c r="R46" i="1"/>
  <c r="O46" i="1"/>
  <c r="N46" i="1"/>
  <c r="P46" i="1" s="1"/>
  <c r="M46" i="1"/>
  <c r="K46" i="1"/>
  <c r="J46" i="1"/>
  <c r="I46" i="1"/>
  <c r="H46" i="1"/>
  <c r="E46" i="1"/>
  <c r="B46" i="1"/>
  <c r="D46" i="1" s="1"/>
  <c r="D45" i="1" s="1"/>
  <c r="DK45" i="1"/>
  <c r="DK44" i="1" s="1"/>
  <c r="DK14" i="2" s="1"/>
  <c r="DB45" i="1"/>
  <c r="DB44" i="1" s="1"/>
  <c r="DB14" i="2" s="1"/>
  <c r="CK45" i="1"/>
  <c r="CF45" i="1"/>
  <c r="CD45" i="1"/>
  <c r="BV45" i="1"/>
  <c r="BN45" i="1"/>
  <c r="AY45" i="1"/>
  <c r="AY44" i="1" s="1"/>
  <c r="AY14" i="2" s="1"/>
  <c r="AP45" i="1"/>
  <c r="AP44" i="1" s="1"/>
  <c r="AP14" i="2" s="1"/>
  <c r="X45" i="1"/>
  <c r="V45" i="1"/>
  <c r="N45" i="1"/>
  <c r="J45" i="1"/>
  <c r="F45" i="1"/>
  <c r="F44" i="1" s="1"/>
  <c r="F14" i="2" s="1"/>
  <c r="C45" i="1"/>
  <c r="C44" i="1" s="1"/>
  <c r="C14" i="2" s="1"/>
  <c r="B45" i="1"/>
  <c r="CK44" i="1"/>
  <c r="CK14" i="2" s="1"/>
  <c r="CF44" i="1"/>
  <c r="CF14" i="2" s="1"/>
  <c r="CB44" i="1"/>
  <c r="CB14" i="2" s="1"/>
  <c r="BL44" i="1"/>
  <c r="BL14" i="2" s="1"/>
  <c r="DP43" i="1"/>
  <c r="DI43" i="1"/>
  <c r="DJ43" i="1" s="1"/>
  <c r="DH43" i="1"/>
  <c r="DG43" i="1"/>
  <c r="DB43" i="1"/>
  <c r="DA43" i="1"/>
  <c r="DC43" i="1" s="1"/>
  <c r="CZ43" i="1"/>
  <c r="CU43" i="1"/>
  <c r="CT43" i="1"/>
  <c r="CV43" i="1" s="1"/>
  <c r="CS43" i="1"/>
  <c r="CE43" i="1"/>
  <c r="CD43" i="1"/>
  <c r="CC43" i="1"/>
  <c r="CB43" i="1"/>
  <c r="CG43" i="1" s="1"/>
  <c r="BW43" i="1"/>
  <c r="BV43" i="1"/>
  <c r="BU43" i="1"/>
  <c r="BT43" i="1"/>
  <c r="BO43" i="1"/>
  <c r="BN43" i="1"/>
  <c r="CI43" i="1" s="1"/>
  <c r="CJ43" i="1" s="1"/>
  <c r="BM43" i="1"/>
  <c r="CH43" i="1" s="1"/>
  <c r="BL43" i="1"/>
  <c r="BD43" i="1"/>
  <c r="AX43" i="1"/>
  <c r="AW43" i="1"/>
  <c r="AV43" i="1"/>
  <c r="BA43" i="1" s="1"/>
  <c r="AU43" i="1"/>
  <c r="AZ43" i="1" s="1"/>
  <c r="AP43" i="1"/>
  <c r="AQ43" i="1" s="1"/>
  <c r="AO43" i="1"/>
  <c r="AN43" i="1"/>
  <c r="AH43" i="1"/>
  <c r="AI43" i="1" s="1"/>
  <c r="AG43" i="1"/>
  <c r="AF43" i="1"/>
  <c r="Z43" i="1"/>
  <c r="AJ43" i="1" s="1"/>
  <c r="AR43" i="1" s="1"/>
  <c r="AT43" i="1" s="1"/>
  <c r="V43" i="1"/>
  <c r="U43" i="1"/>
  <c r="W43" i="1" s="1"/>
  <c r="T43" i="1"/>
  <c r="R43" i="1"/>
  <c r="AA43" i="1" s="1"/>
  <c r="AK43" i="1" s="1"/>
  <c r="AS43" i="1" s="1"/>
  <c r="Q43" i="1"/>
  <c r="S43" i="1" s="1"/>
  <c r="O43" i="1"/>
  <c r="N43" i="1"/>
  <c r="P43" i="1" s="1"/>
  <c r="M43" i="1"/>
  <c r="K43" i="1"/>
  <c r="J43" i="1"/>
  <c r="L43" i="1" s="1"/>
  <c r="I43" i="1"/>
  <c r="E43" i="1"/>
  <c r="G43" i="1" s="1"/>
  <c r="D43" i="1"/>
  <c r="B43" i="1"/>
  <c r="DP42" i="1"/>
  <c r="DI42" i="1"/>
  <c r="DN42" i="1" s="1"/>
  <c r="DH42" i="1"/>
  <c r="DJ42" i="1" s="1"/>
  <c r="DG42" i="1"/>
  <c r="DB42" i="1"/>
  <c r="DA42" i="1"/>
  <c r="DC42" i="1" s="1"/>
  <c r="CZ42" i="1"/>
  <c r="CV42" i="1"/>
  <c r="CU42" i="1"/>
  <c r="CT42" i="1"/>
  <c r="CS42" i="1"/>
  <c r="CI42" i="1"/>
  <c r="CD42" i="1"/>
  <c r="CE42" i="1" s="1"/>
  <c r="CC42" i="1"/>
  <c r="CB42" i="1"/>
  <c r="CG42" i="1" s="1"/>
  <c r="BV42" i="1"/>
  <c r="BW42" i="1" s="1"/>
  <c r="BU42" i="1"/>
  <c r="BT42" i="1"/>
  <c r="BN42" i="1"/>
  <c r="BO42" i="1" s="1"/>
  <c r="BM42" i="1"/>
  <c r="CH42" i="1" s="1"/>
  <c r="BL42" i="1"/>
  <c r="BD42" i="1"/>
  <c r="BB42" i="1"/>
  <c r="BG42" i="1" s="1"/>
  <c r="BQ42" i="1" s="1"/>
  <c r="BY42" i="1" s="1"/>
  <c r="CN42" i="1" s="1"/>
  <c r="CX42" i="1" s="1"/>
  <c r="DE42" i="1" s="1"/>
  <c r="DS42" i="1" s="1"/>
  <c r="AZ42" i="1"/>
  <c r="AW42" i="1"/>
  <c r="AX42" i="1" s="1"/>
  <c r="AV42" i="1"/>
  <c r="AU42" i="1"/>
  <c r="AP42" i="1"/>
  <c r="AO42" i="1"/>
  <c r="AQ42" i="1" s="1"/>
  <c r="AN42" i="1"/>
  <c r="AK42" i="1"/>
  <c r="AS42" i="1" s="1"/>
  <c r="AH42" i="1"/>
  <c r="AG42" i="1"/>
  <c r="AI42" i="1" s="1"/>
  <c r="AF42" i="1"/>
  <c r="V42" i="1"/>
  <c r="U42" i="1"/>
  <c r="W42" i="1" s="1"/>
  <c r="T42" i="1"/>
  <c r="Y42" i="1" s="1"/>
  <c r="R42" i="1"/>
  <c r="AA42" i="1" s="1"/>
  <c r="Q42" i="1"/>
  <c r="S42" i="1" s="1"/>
  <c r="P42" i="1"/>
  <c r="O42" i="1"/>
  <c r="N42" i="1"/>
  <c r="M42" i="1"/>
  <c r="L42" i="1"/>
  <c r="K42" i="1"/>
  <c r="J42" i="1"/>
  <c r="I42" i="1"/>
  <c r="H42" i="1"/>
  <c r="E42" i="1"/>
  <c r="G42" i="1" s="1"/>
  <c r="B42" i="1"/>
  <c r="D42" i="1" s="1"/>
  <c r="DP41" i="1"/>
  <c r="DL41" i="1"/>
  <c r="DI41" i="1"/>
  <c r="DH41" i="1"/>
  <c r="DJ41" i="1" s="1"/>
  <c r="DG41" i="1"/>
  <c r="DC41" i="1"/>
  <c r="DB41" i="1"/>
  <c r="DA41" i="1"/>
  <c r="CZ41" i="1"/>
  <c r="CU41" i="1"/>
  <c r="CV41" i="1" s="1"/>
  <c r="CT41" i="1"/>
  <c r="CS41" i="1"/>
  <c r="CD41" i="1"/>
  <c r="CC41" i="1"/>
  <c r="CE41" i="1" s="1"/>
  <c r="CB41" i="1"/>
  <c r="CG41" i="1" s="1"/>
  <c r="BV41" i="1"/>
  <c r="BU41" i="1"/>
  <c r="BW41" i="1" s="1"/>
  <c r="BT41" i="1"/>
  <c r="BN41" i="1"/>
  <c r="CI41" i="1" s="1"/>
  <c r="BM41" i="1"/>
  <c r="BO41" i="1" s="1"/>
  <c r="BL41" i="1"/>
  <c r="BD41" i="1"/>
  <c r="AW41" i="1"/>
  <c r="BB41" i="1" s="1"/>
  <c r="AV41" i="1"/>
  <c r="AX41" i="1" s="1"/>
  <c r="AU41" i="1"/>
  <c r="AP41" i="1"/>
  <c r="AO41" i="1"/>
  <c r="AQ41" i="1" s="1"/>
  <c r="AN41" i="1"/>
  <c r="AH41" i="1"/>
  <c r="AG41" i="1"/>
  <c r="AI41" i="1" s="1"/>
  <c r="AF41" i="1"/>
  <c r="AZ41" i="1" s="1"/>
  <c r="BE41" i="1" s="1"/>
  <c r="W41" i="1"/>
  <c r="V41" i="1"/>
  <c r="U41" i="1"/>
  <c r="T41" i="1"/>
  <c r="Y41" i="1" s="1"/>
  <c r="Q41" i="1"/>
  <c r="Z41" i="1" s="1"/>
  <c r="AD41" i="1" s="1"/>
  <c r="O41" i="1"/>
  <c r="P41" i="1" s="1"/>
  <c r="N41" i="1"/>
  <c r="M41" i="1"/>
  <c r="K41" i="1"/>
  <c r="J41" i="1"/>
  <c r="I41" i="1"/>
  <c r="H41" i="1"/>
  <c r="G41" i="1"/>
  <c r="E41" i="1"/>
  <c r="B41" i="1"/>
  <c r="D41" i="1" s="1"/>
  <c r="DP40" i="1"/>
  <c r="DJ40" i="1"/>
  <c r="DI40" i="1"/>
  <c r="DH40" i="1"/>
  <c r="DG40" i="1"/>
  <c r="DL40" i="1" s="1"/>
  <c r="DB40" i="1"/>
  <c r="DC40" i="1" s="1"/>
  <c r="DA40" i="1"/>
  <c r="CZ40" i="1"/>
  <c r="CU40" i="1"/>
  <c r="CT40" i="1"/>
  <c r="CV40" i="1" s="1"/>
  <c r="CS40" i="1"/>
  <c r="CG40" i="1"/>
  <c r="CD40" i="1"/>
  <c r="CC40" i="1"/>
  <c r="CE40" i="1" s="1"/>
  <c r="CB40" i="1"/>
  <c r="BV40" i="1"/>
  <c r="BU40" i="1"/>
  <c r="BW40" i="1" s="1"/>
  <c r="BT40" i="1"/>
  <c r="BN40" i="1"/>
  <c r="CI40" i="1" s="1"/>
  <c r="BM40" i="1"/>
  <c r="CH40" i="1" s="1"/>
  <c r="CJ40" i="1" s="1"/>
  <c r="BL40" i="1"/>
  <c r="BD40" i="1"/>
  <c r="AZ40" i="1"/>
  <c r="AW40" i="1"/>
  <c r="BB40" i="1" s="1"/>
  <c r="AV40" i="1"/>
  <c r="BA40" i="1" s="1"/>
  <c r="AU40" i="1"/>
  <c r="AQ40" i="1"/>
  <c r="AP40" i="1"/>
  <c r="AO40" i="1"/>
  <c r="AN40" i="1"/>
  <c r="AI40" i="1"/>
  <c r="AH40" i="1"/>
  <c r="AG40" i="1"/>
  <c r="AF40" i="1"/>
  <c r="V40" i="1"/>
  <c r="W40" i="1" s="1"/>
  <c r="U40" i="1"/>
  <c r="T40" i="1"/>
  <c r="Y40" i="1" s="1"/>
  <c r="R40" i="1"/>
  <c r="AA40" i="1" s="1"/>
  <c r="AK40" i="1" s="1"/>
  <c r="AS40" i="1" s="1"/>
  <c r="O40" i="1"/>
  <c r="N40" i="1"/>
  <c r="P40" i="1" s="1"/>
  <c r="M40" i="1"/>
  <c r="K40" i="1"/>
  <c r="J40" i="1"/>
  <c r="I40" i="1"/>
  <c r="H40" i="1"/>
  <c r="E40" i="1"/>
  <c r="G40" i="1" s="1"/>
  <c r="B40" i="1"/>
  <c r="D40" i="1" s="1"/>
  <c r="DP39" i="1"/>
  <c r="DI39" i="1"/>
  <c r="DJ39" i="1" s="1"/>
  <c r="DH39" i="1"/>
  <c r="DG39" i="1"/>
  <c r="DB39" i="1"/>
  <c r="DA39" i="1"/>
  <c r="DC39" i="1" s="1"/>
  <c r="CZ39" i="1"/>
  <c r="CU39" i="1"/>
  <c r="CT39" i="1"/>
  <c r="CV39" i="1" s="1"/>
  <c r="CS39" i="1"/>
  <c r="CE39" i="1"/>
  <c r="CD39" i="1"/>
  <c r="CC39" i="1"/>
  <c r="CB39" i="1"/>
  <c r="CG39" i="1" s="1"/>
  <c r="BW39" i="1"/>
  <c r="BV39" i="1"/>
  <c r="BU39" i="1"/>
  <c r="BT39" i="1"/>
  <c r="BO39" i="1"/>
  <c r="BN39" i="1"/>
  <c r="CI39" i="1" s="1"/>
  <c r="BM39" i="1"/>
  <c r="CH39" i="1" s="1"/>
  <c r="CJ39" i="1" s="1"/>
  <c r="BL39" i="1"/>
  <c r="BD39" i="1"/>
  <c r="AX39" i="1"/>
  <c r="AW39" i="1"/>
  <c r="AV39" i="1"/>
  <c r="BA39" i="1" s="1"/>
  <c r="AU39" i="1"/>
  <c r="AZ39" i="1" s="1"/>
  <c r="AP39" i="1"/>
  <c r="AQ39" i="1" s="1"/>
  <c r="AO39" i="1"/>
  <c r="AN39" i="1"/>
  <c r="AH39" i="1"/>
  <c r="AI39" i="1" s="1"/>
  <c r="AG39" i="1"/>
  <c r="AF39" i="1"/>
  <c r="V39" i="1"/>
  <c r="U39" i="1"/>
  <c r="W39" i="1" s="1"/>
  <c r="T39" i="1"/>
  <c r="R39" i="1"/>
  <c r="AA39" i="1" s="1"/>
  <c r="AK39" i="1" s="1"/>
  <c r="AS39" i="1" s="1"/>
  <c r="Q39" i="1"/>
  <c r="S39" i="1" s="1"/>
  <c r="O39" i="1"/>
  <c r="N39" i="1"/>
  <c r="P39" i="1" s="1"/>
  <c r="M39" i="1"/>
  <c r="K39" i="1"/>
  <c r="J39" i="1"/>
  <c r="L39" i="1" s="1"/>
  <c r="I39" i="1"/>
  <c r="H39" i="1"/>
  <c r="E39" i="1"/>
  <c r="G39" i="1" s="1"/>
  <c r="D39" i="1"/>
  <c r="B39" i="1"/>
  <c r="DP38" i="1"/>
  <c r="DI38" i="1"/>
  <c r="DN38" i="1" s="1"/>
  <c r="DH38" i="1"/>
  <c r="DJ38" i="1" s="1"/>
  <c r="DG38" i="1"/>
  <c r="DB38" i="1"/>
  <c r="DA38" i="1"/>
  <c r="DC38" i="1" s="1"/>
  <c r="CZ38" i="1"/>
  <c r="CV38" i="1"/>
  <c r="CU38" i="1"/>
  <c r="CT38" i="1"/>
  <c r="CS38" i="1"/>
  <c r="CD38" i="1"/>
  <c r="CE38" i="1" s="1"/>
  <c r="CC38" i="1"/>
  <c r="CB38" i="1"/>
  <c r="CG38" i="1" s="1"/>
  <c r="BV38" i="1"/>
  <c r="BW38" i="1" s="1"/>
  <c r="BU38" i="1"/>
  <c r="BT38" i="1"/>
  <c r="BN38" i="1"/>
  <c r="BO38" i="1" s="1"/>
  <c r="BM38" i="1"/>
  <c r="CH38" i="1" s="1"/>
  <c r="BL38" i="1"/>
  <c r="BD38" i="1"/>
  <c r="AW38" i="1"/>
  <c r="AX38" i="1" s="1"/>
  <c r="AV38" i="1"/>
  <c r="AU38" i="1"/>
  <c r="AZ38" i="1" s="1"/>
  <c r="AP38" i="1"/>
  <c r="AO38" i="1"/>
  <c r="AQ38" i="1" s="1"/>
  <c r="AN38" i="1"/>
  <c r="AH38" i="1"/>
  <c r="AG38" i="1"/>
  <c r="AI38" i="1" s="1"/>
  <c r="AF38" i="1"/>
  <c r="Y38" i="1"/>
  <c r="V38" i="1"/>
  <c r="U38" i="1"/>
  <c r="W38" i="1" s="1"/>
  <c r="T38" i="1"/>
  <c r="R38" i="1"/>
  <c r="AA38" i="1" s="1"/>
  <c r="AK38" i="1" s="1"/>
  <c r="AS38" i="1" s="1"/>
  <c r="Q38" i="1"/>
  <c r="S38" i="1" s="1"/>
  <c r="AB38" i="1" s="1"/>
  <c r="AE38" i="1" s="1"/>
  <c r="P38" i="1"/>
  <c r="O38" i="1"/>
  <c r="N38" i="1"/>
  <c r="M38" i="1"/>
  <c r="L38" i="1"/>
  <c r="K38" i="1"/>
  <c r="J38" i="1"/>
  <c r="I38" i="1"/>
  <c r="H38" i="1"/>
  <c r="E38" i="1"/>
  <c r="G38" i="1" s="1"/>
  <c r="B38" i="1"/>
  <c r="D38" i="1" s="1"/>
  <c r="DP37" i="1"/>
  <c r="DL37" i="1"/>
  <c r="DI37" i="1"/>
  <c r="DH37" i="1"/>
  <c r="DM37" i="1" s="1"/>
  <c r="DG37" i="1"/>
  <c r="DC37" i="1"/>
  <c r="DB37" i="1"/>
  <c r="DA37" i="1"/>
  <c r="CZ37" i="1"/>
  <c r="CU37" i="1"/>
  <c r="CV37" i="1" s="1"/>
  <c r="CT37" i="1"/>
  <c r="CS37" i="1"/>
  <c r="CH37" i="1"/>
  <c r="CJ37" i="1" s="1"/>
  <c r="CD37" i="1"/>
  <c r="CC37" i="1"/>
  <c r="CE37" i="1" s="1"/>
  <c r="CB37" i="1"/>
  <c r="CG37" i="1" s="1"/>
  <c r="BV37" i="1"/>
  <c r="BU37" i="1"/>
  <c r="BW37" i="1" s="1"/>
  <c r="BT37" i="1"/>
  <c r="BN37" i="1"/>
  <c r="CI37" i="1" s="1"/>
  <c r="BM37" i="1"/>
  <c r="BO37" i="1" s="1"/>
  <c r="BL37" i="1"/>
  <c r="BD37" i="1"/>
  <c r="BA37" i="1"/>
  <c r="AW37" i="1"/>
  <c r="BB37" i="1" s="1"/>
  <c r="AV37" i="1"/>
  <c r="AX37" i="1" s="1"/>
  <c r="AU37" i="1"/>
  <c r="AP37" i="1"/>
  <c r="AO37" i="1"/>
  <c r="AQ37" i="1" s="1"/>
  <c r="AN37" i="1"/>
  <c r="AJ37" i="1"/>
  <c r="AH37" i="1"/>
  <c r="AG37" i="1"/>
  <c r="AI37" i="1" s="1"/>
  <c r="AF37" i="1"/>
  <c r="AZ37" i="1" s="1"/>
  <c r="BE37" i="1" s="1"/>
  <c r="W37" i="1"/>
  <c r="V37" i="1"/>
  <c r="U37" i="1"/>
  <c r="T37" i="1"/>
  <c r="Y37" i="1" s="1"/>
  <c r="Q37" i="1"/>
  <c r="Z37" i="1" s="1"/>
  <c r="O37" i="1"/>
  <c r="P37" i="1" s="1"/>
  <c r="N37" i="1"/>
  <c r="M37" i="1"/>
  <c r="K37" i="1"/>
  <c r="J37" i="1"/>
  <c r="I37" i="1"/>
  <c r="H37" i="1"/>
  <c r="G37" i="1"/>
  <c r="F37" i="1"/>
  <c r="E37" i="1"/>
  <c r="C37" i="1"/>
  <c r="B37" i="1"/>
  <c r="DP36" i="1"/>
  <c r="DI36" i="1"/>
  <c r="DN36" i="1" s="1"/>
  <c r="DH36" i="1"/>
  <c r="DJ36" i="1" s="1"/>
  <c r="DG36" i="1"/>
  <c r="DB36" i="1"/>
  <c r="DA36" i="1"/>
  <c r="DC36" i="1" s="1"/>
  <c r="CZ36" i="1"/>
  <c r="CV36" i="1"/>
  <c r="CU36" i="1"/>
  <c r="CT36" i="1"/>
  <c r="CS36" i="1"/>
  <c r="CD36" i="1"/>
  <c r="CE36" i="1" s="1"/>
  <c r="CC36" i="1"/>
  <c r="CB36" i="1"/>
  <c r="CG36" i="1" s="1"/>
  <c r="BV36" i="1"/>
  <c r="BW36" i="1" s="1"/>
  <c r="BU36" i="1"/>
  <c r="BT36" i="1"/>
  <c r="BN36" i="1"/>
  <c r="BO36" i="1" s="1"/>
  <c r="BM36" i="1"/>
  <c r="CH36" i="1" s="1"/>
  <c r="BL36" i="1"/>
  <c r="BD36" i="1"/>
  <c r="AW36" i="1"/>
  <c r="AX36" i="1" s="1"/>
  <c r="AV36" i="1"/>
  <c r="AU36" i="1"/>
  <c r="AZ36" i="1" s="1"/>
  <c r="AP36" i="1"/>
  <c r="AO36" i="1"/>
  <c r="AQ36" i="1" s="1"/>
  <c r="AN36" i="1"/>
  <c r="AH36" i="1"/>
  <c r="AG36" i="1"/>
  <c r="AI36" i="1" s="1"/>
  <c r="AF36" i="1"/>
  <c r="Y36" i="1"/>
  <c r="V36" i="1"/>
  <c r="U36" i="1"/>
  <c r="W36" i="1" s="1"/>
  <c r="T36" i="1"/>
  <c r="R36" i="1"/>
  <c r="AA36" i="1" s="1"/>
  <c r="AK36" i="1" s="1"/>
  <c r="AS36" i="1" s="1"/>
  <c r="Q36" i="1"/>
  <c r="S36" i="1" s="1"/>
  <c r="AB36" i="1" s="1"/>
  <c r="AE36" i="1" s="1"/>
  <c r="P36" i="1"/>
  <c r="O36" i="1"/>
  <c r="N36" i="1"/>
  <c r="M36" i="1"/>
  <c r="L36" i="1"/>
  <c r="K36" i="1"/>
  <c r="J36" i="1"/>
  <c r="I36" i="1"/>
  <c r="H36" i="1"/>
  <c r="E36" i="1"/>
  <c r="G36" i="1" s="1"/>
  <c r="B36" i="1"/>
  <c r="D36" i="1" s="1"/>
  <c r="DP35" i="1"/>
  <c r="DL35" i="1"/>
  <c r="DI35" i="1"/>
  <c r="DH35" i="1"/>
  <c r="DJ35" i="1" s="1"/>
  <c r="DG35" i="1"/>
  <c r="DC35" i="1"/>
  <c r="DB35" i="1"/>
  <c r="DA35" i="1"/>
  <c r="CZ35" i="1"/>
  <c r="CU35" i="1"/>
  <c r="CT35" i="1"/>
  <c r="CS35" i="1"/>
  <c r="CH35" i="1"/>
  <c r="CJ35" i="1" s="1"/>
  <c r="CD35" i="1"/>
  <c r="CC35" i="1"/>
  <c r="CE35" i="1" s="1"/>
  <c r="CB35" i="1"/>
  <c r="CG35" i="1" s="1"/>
  <c r="BV35" i="1"/>
  <c r="BU35" i="1"/>
  <c r="BW35" i="1" s="1"/>
  <c r="BT35" i="1"/>
  <c r="BN35" i="1"/>
  <c r="CI35" i="1" s="1"/>
  <c r="BM35" i="1"/>
  <c r="BO35" i="1" s="1"/>
  <c r="BL35" i="1"/>
  <c r="BD35" i="1"/>
  <c r="BA35" i="1"/>
  <c r="AW35" i="1"/>
  <c r="BB35" i="1" s="1"/>
  <c r="AV35" i="1"/>
  <c r="AX35" i="1" s="1"/>
  <c r="AU35" i="1"/>
  <c r="AP35" i="1"/>
  <c r="AO35" i="1"/>
  <c r="AQ35" i="1" s="1"/>
  <c r="AN35" i="1"/>
  <c r="AJ35" i="1"/>
  <c r="AH35" i="1"/>
  <c r="AG35" i="1"/>
  <c r="AI35" i="1" s="1"/>
  <c r="AF35" i="1"/>
  <c r="AZ35" i="1" s="1"/>
  <c r="BE35" i="1" s="1"/>
  <c r="W35" i="1"/>
  <c r="V35" i="1"/>
  <c r="U35" i="1"/>
  <c r="T35" i="1"/>
  <c r="Y35" i="1" s="1"/>
  <c r="Q35" i="1"/>
  <c r="Z35" i="1" s="1"/>
  <c r="O35" i="1"/>
  <c r="N35" i="1"/>
  <c r="M35" i="1"/>
  <c r="K35" i="1"/>
  <c r="J35" i="1"/>
  <c r="I35" i="1"/>
  <c r="H35" i="1"/>
  <c r="G35" i="1"/>
  <c r="E35" i="1"/>
  <c r="B35" i="1"/>
  <c r="D35" i="1" s="1"/>
  <c r="DP34" i="1"/>
  <c r="DJ34" i="1"/>
  <c r="DI34" i="1"/>
  <c r="DH34" i="1"/>
  <c r="DG34" i="1"/>
  <c r="DL34" i="1" s="1"/>
  <c r="DB34" i="1"/>
  <c r="DC34" i="1" s="1"/>
  <c r="DA34" i="1"/>
  <c r="CZ34" i="1"/>
  <c r="CU34" i="1"/>
  <c r="CT34" i="1"/>
  <c r="CV34" i="1" s="1"/>
  <c r="CS34" i="1"/>
  <c r="CG34" i="1"/>
  <c r="CL34" i="1" s="1"/>
  <c r="CD34" i="1"/>
  <c r="CC34" i="1"/>
  <c r="CE34" i="1" s="1"/>
  <c r="CB34" i="1"/>
  <c r="BV34" i="1"/>
  <c r="BU34" i="1"/>
  <c r="BW34" i="1" s="1"/>
  <c r="BT34" i="1"/>
  <c r="BN34" i="1"/>
  <c r="CI34" i="1" s="1"/>
  <c r="BM34" i="1"/>
  <c r="BO34" i="1" s="1"/>
  <c r="BL34" i="1"/>
  <c r="BD34" i="1"/>
  <c r="AZ34" i="1"/>
  <c r="BE34" i="1" s="1"/>
  <c r="AW34" i="1"/>
  <c r="BB34" i="1" s="1"/>
  <c r="AV34" i="1"/>
  <c r="AX34" i="1" s="1"/>
  <c r="AU34" i="1"/>
  <c r="AU31" i="1" s="1"/>
  <c r="AU13" i="2" s="1"/>
  <c r="AQ34" i="1"/>
  <c r="AP34" i="1"/>
  <c r="AO34" i="1"/>
  <c r="AN34" i="1"/>
  <c r="AI34" i="1"/>
  <c r="AH34" i="1"/>
  <c r="AG34" i="1"/>
  <c r="AF34" i="1"/>
  <c r="AF31" i="1" s="1"/>
  <c r="AF13" i="2" s="1"/>
  <c r="V34" i="1"/>
  <c r="W34" i="1" s="1"/>
  <c r="U34" i="1"/>
  <c r="T34" i="1"/>
  <c r="Y34" i="1" s="1"/>
  <c r="R34" i="1"/>
  <c r="AA34" i="1" s="1"/>
  <c r="AK34" i="1" s="1"/>
  <c r="AS34" i="1" s="1"/>
  <c r="O34" i="1"/>
  <c r="N34" i="1"/>
  <c r="P34" i="1" s="1"/>
  <c r="M34" i="1"/>
  <c r="K34" i="1"/>
  <c r="J34" i="1"/>
  <c r="I34" i="1"/>
  <c r="H34" i="1"/>
  <c r="E34" i="1"/>
  <c r="G34" i="1" s="1"/>
  <c r="B34" i="1"/>
  <c r="D34" i="1" s="1"/>
  <c r="DP33" i="1"/>
  <c r="DI33" i="1"/>
  <c r="DJ33" i="1" s="1"/>
  <c r="DH33" i="1"/>
  <c r="DG33" i="1"/>
  <c r="DB33" i="1"/>
  <c r="DA33" i="1"/>
  <c r="DC33" i="1" s="1"/>
  <c r="CZ33" i="1"/>
  <c r="CU33" i="1"/>
  <c r="CT33" i="1"/>
  <c r="CV33" i="1" s="1"/>
  <c r="CS33" i="1"/>
  <c r="CE33" i="1"/>
  <c r="CD33" i="1"/>
  <c r="CC33" i="1"/>
  <c r="CB33" i="1"/>
  <c r="CB31" i="1" s="1"/>
  <c r="CB13" i="2" s="1"/>
  <c r="BW33" i="1"/>
  <c r="BV33" i="1"/>
  <c r="BU33" i="1"/>
  <c r="BU31" i="1" s="1"/>
  <c r="BU13" i="2" s="1"/>
  <c r="BT33" i="1"/>
  <c r="BO33" i="1"/>
  <c r="BN33" i="1"/>
  <c r="CI33" i="1" s="1"/>
  <c r="BM33" i="1"/>
  <c r="BL33" i="1"/>
  <c r="BD33" i="1"/>
  <c r="AX33" i="1"/>
  <c r="AW33" i="1"/>
  <c r="AV33" i="1"/>
  <c r="BA33" i="1" s="1"/>
  <c r="AU33" i="1"/>
  <c r="AZ33" i="1" s="1"/>
  <c r="AP33" i="1"/>
  <c r="AQ33" i="1" s="1"/>
  <c r="AO33" i="1"/>
  <c r="AN33" i="1"/>
  <c r="AH33" i="1"/>
  <c r="AI33" i="1" s="1"/>
  <c r="AG33" i="1"/>
  <c r="AF33" i="1"/>
  <c r="Z33" i="1"/>
  <c r="AJ33" i="1" s="1"/>
  <c r="AR33" i="1" s="1"/>
  <c r="AT33" i="1" s="1"/>
  <c r="V33" i="1"/>
  <c r="U33" i="1"/>
  <c r="W33" i="1" s="1"/>
  <c r="T33" i="1"/>
  <c r="R33" i="1"/>
  <c r="AA33" i="1" s="1"/>
  <c r="AK33" i="1" s="1"/>
  <c r="AS33" i="1" s="1"/>
  <c r="Q33" i="1"/>
  <c r="S33" i="1" s="1"/>
  <c r="O33" i="1"/>
  <c r="N33" i="1"/>
  <c r="P33" i="1" s="1"/>
  <c r="M33" i="1"/>
  <c r="K33" i="1"/>
  <c r="J33" i="1"/>
  <c r="L33" i="1" s="1"/>
  <c r="I33" i="1"/>
  <c r="H33" i="1"/>
  <c r="E33" i="1"/>
  <c r="G33" i="1" s="1"/>
  <c r="D33" i="1"/>
  <c r="B33" i="1"/>
  <c r="DP32" i="1"/>
  <c r="DM32" i="1"/>
  <c r="DI32" i="1"/>
  <c r="DI31" i="1" s="1"/>
  <c r="DI13" i="2" s="1"/>
  <c r="DH32" i="1"/>
  <c r="DG32" i="1"/>
  <c r="DB32" i="1"/>
  <c r="DA32" i="1"/>
  <c r="DC32" i="1" s="1"/>
  <c r="CZ32" i="1"/>
  <c r="CV32" i="1"/>
  <c r="CU32" i="1"/>
  <c r="CT32" i="1"/>
  <c r="CS32" i="1"/>
  <c r="CD32" i="1"/>
  <c r="CE32" i="1" s="1"/>
  <c r="CC32" i="1"/>
  <c r="CB32" i="1"/>
  <c r="CG32" i="1" s="1"/>
  <c r="BV32" i="1"/>
  <c r="BW32" i="1" s="1"/>
  <c r="BU32" i="1"/>
  <c r="BT32" i="1"/>
  <c r="BN32" i="1"/>
  <c r="BO32" i="1" s="1"/>
  <c r="BM32" i="1"/>
  <c r="CH32" i="1" s="1"/>
  <c r="BL32" i="1"/>
  <c r="BD32" i="1"/>
  <c r="BB32" i="1"/>
  <c r="BG32" i="1" s="1"/>
  <c r="AW32" i="1"/>
  <c r="AV32" i="1"/>
  <c r="AU32" i="1"/>
  <c r="AZ32" i="1" s="1"/>
  <c r="AS32" i="1"/>
  <c r="AP32" i="1"/>
  <c r="AO32" i="1"/>
  <c r="AN32" i="1"/>
  <c r="AK32" i="1"/>
  <c r="AH32" i="1"/>
  <c r="AG32" i="1"/>
  <c r="AF32" i="1"/>
  <c r="V32" i="1"/>
  <c r="U32" i="1"/>
  <c r="W32" i="1" s="1"/>
  <c r="T32" i="1"/>
  <c r="T31" i="1" s="1"/>
  <c r="T13" i="2" s="1"/>
  <c r="R32" i="1"/>
  <c r="AA32" i="1" s="1"/>
  <c r="Q32" i="1"/>
  <c r="S32" i="1" s="1"/>
  <c r="P32" i="1"/>
  <c r="O32" i="1"/>
  <c r="N32" i="1"/>
  <c r="M32" i="1"/>
  <c r="L32" i="1"/>
  <c r="K32" i="1"/>
  <c r="J32" i="1"/>
  <c r="I32" i="1"/>
  <c r="H32" i="1"/>
  <c r="F32" i="1"/>
  <c r="E32" i="1"/>
  <c r="G32" i="1" s="1"/>
  <c r="D32" i="1"/>
  <c r="C32" i="1"/>
  <c r="B32" i="1"/>
  <c r="DK31" i="1"/>
  <c r="DK13" i="2" s="1"/>
  <c r="DB31" i="1"/>
  <c r="DB13" i="2" s="1"/>
  <c r="CK31" i="1"/>
  <c r="CK13" i="2" s="1"/>
  <c r="CF31" i="1"/>
  <c r="CF13" i="2" s="1"/>
  <c r="AY31" i="1"/>
  <c r="AY13" i="2" s="1"/>
  <c r="AH31" i="1"/>
  <c r="AH13" i="2" s="1"/>
  <c r="X31" i="1"/>
  <c r="X13" i="2" s="1"/>
  <c r="V31" i="1"/>
  <c r="V13" i="2" s="1"/>
  <c r="J31" i="1"/>
  <c r="J13" i="2" s="1"/>
  <c r="F31" i="1"/>
  <c r="F13" i="2" s="1"/>
  <c r="DP30" i="1"/>
  <c r="DP26" i="1" s="1"/>
  <c r="DL30" i="1"/>
  <c r="DI30" i="1"/>
  <c r="DH30" i="1"/>
  <c r="DM30" i="1" s="1"/>
  <c r="DG30" i="1"/>
  <c r="DC30" i="1"/>
  <c r="DB30" i="1"/>
  <c r="DA30" i="1"/>
  <c r="CZ30" i="1"/>
  <c r="CU30" i="1"/>
  <c r="CV30" i="1" s="1"/>
  <c r="CT30" i="1"/>
  <c r="CS30" i="1"/>
  <c r="CD30" i="1"/>
  <c r="CC30" i="1"/>
  <c r="CB30" i="1"/>
  <c r="CG30" i="1" s="1"/>
  <c r="BV30" i="1"/>
  <c r="BU30" i="1"/>
  <c r="BT30" i="1"/>
  <c r="BN30" i="1"/>
  <c r="CI30" i="1" s="1"/>
  <c r="BM30" i="1"/>
  <c r="BL30" i="1"/>
  <c r="BD30" i="1"/>
  <c r="AW30" i="1"/>
  <c r="BB30" i="1" s="1"/>
  <c r="AV30" i="1"/>
  <c r="AX30" i="1" s="1"/>
  <c r="AU30" i="1"/>
  <c r="AP30" i="1"/>
  <c r="AO30" i="1"/>
  <c r="AQ30" i="1" s="1"/>
  <c r="AN30" i="1"/>
  <c r="AN26" i="1" s="1"/>
  <c r="AH30" i="1"/>
  <c r="AG30" i="1"/>
  <c r="AI30" i="1" s="1"/>
  <c r="AF30" i="1"/>
  <c r="AZ30" i="1" s="1"/>
  <c r="BE30" i="1" s="1"/>
  <c r="W30" i="1"/>
  <c r="V30" i="1"/>
  <c r="U30" i="1"/>
  <c r="T30" i="1"/>
  <c r="Y30" i="1" s="1"/>
  <c r="Q30" i="1"/>
  <c r="Z30" i="1" s="1"/>
  <c r="AD30" i="1" s="1"/>
  <c r="O30" i="1"/>
  <c r="P30" i="1" s="1"/>
  <c r="N30" i="1"/>
  <c r="M30" i="1"/>
  <c r="K30" i="1"/>
  <c r="J30" i="1"/>
  <c r="I30" i="1"/>
  <c r="H30" i="1"/>
  <c r="G30" i="1"/>
  <c r="E30" i="1"/>
  <c r="B30" i="1"/>
  <c r="D30" i="1" s="1"/>
  <c r="DP29" i="1"/>
  <c r="DJ29" i="1"/>
  <c r="DI29" i="1"/>
  <c r="DH29" i="1"/>
  <c r="DG29" i="1"/>
  <c r="DL29" i="1" s="1"/>
  <c r="DB29" i="1"/>
  <c r="DC29" i="1" s="1"/>
  <c r="DA29" i="1"/>
  <c r="CZ29" i="1"/>
  <c r="CU29" i="1"/>
  <c r="CT29" i="1"/>
  <c r="CV29" i="1" s="1"/>
  <c r="CS29" i="1"/>
  <c r="CG29" i="1"/>
  <c r="CD29" i="1"/>
  <c r="CC29" i="1"/>
  <c r="CE29" i="1" s="1"/>
  <c r="CB29" i="1"/>
  <c r="CB26" i="1" s="1"/>
  <c r="CB9" i="1" s="1"/>
  <c r="BV29" i="1"/>
  <c r="BU29" i="1"/>
  <c r="BW29" i="1" s="1"/>
  <c r="BT29" i="1"/>
  <c r="BN29" i="1"/>
  <c r="CI29" i="1" s="1"/>
  <c r="BM29" i="1"/>
  <c r="BO29" i="1" s="1"/>
  <c r="BL29" i="1"/>
  <c r="BL26" i="1" s="1"/>
  <c r="BL9" i="1" s="1"/>
  <c r="BD29" i="1"/>
  <c r="AZ29" i="1"/>
  <c r="AW29" i="1"/>
  <c r="BB29" i="1" s="1"/>
  <c r="AV29" i="1"/>
  <c r="BA29" i="1" s="1"/>
  <c r="AU29" i="1"/>
  <c r="AQ29" i="1"/>
  <c r="AP29" i="1"/>
  <c r="AO29" i="1"/>
  <c r="AN29" i="1"/>
  <c r="AI29" i="1"/>
  <c r="AH29" i="1"/>
  <c r="AG29" i="1"/>
  <c r="AF29" i="1"/>
  <c r="V29" i="1"/>
  <c r="W29" i="1" s="1"/>
  <c r="U29" i="1"/>
  <c r="T29" i="1"/>
  <c r="Y29" i="1" s="1"/>
  <c r="R29" i="1"/>
  <c r="AA29" i="1" s="1"/>
  <c r="AK29" i="1" s="1"/>
  <c r="AS29" i="1" s="1"/>
  <c r="O29" i="1"/>
  <c r="N29" i="1"/>
  <c r="P29" i="1" s="1"/>
  <c r="M29" i="1"/>
  <c r="K29" i="1"/>
  <c r="J29" i="1"/>
  <c r="I29" i="1"/>
  <c r="H29" i="1"/>
  <c r="E29" i="1"/>
  <c r="B29" i="1"/>
  <c r="D29" i="1" s="1"/>
  <c r="DP28" i="1"/>
  <c r="DI28" i="1"/>
  <c r="DN28" i="1" s="1"/>
  <c r="DH28" i="1"/>
  <c r="DG28" i="1"/>
  <c r="DB28" i="1"/>
  <c r="DA28" i="1"/>
  <c r="CZ28" i="1"/>
  <c r="CU28" i="1"/>
  <c r="CU26" i="1" s="1"/>
  <c r="CT28" i="1"/>
  <c r="CV28" i="1" s="1"/>
  <c r="CS28" i="1"/>
  <c r="CS26" i="1" s="1"/>
  <c r="CE28" i="1"/>
  <c r="CD28" i="1"/>
  <c r="CC28" i="1"/>
  <c r="CB28" i="1"/>
  <c r="CG28" i="1" s="1"/>
  <c r="BW28" i="1"/>
  <c r="BV28" i="1"/>
  <c r="BU28" i="1"/>
  <c r="BT28" i="1"/>
  <c r="BO28" i="1"/>
  <c r="BN28" i="1"/>
  <c r="CI28" i="1" s="1"/>
  <c r="BM28" i="1"/>
  <c r="CH28" i="1" s="1"/>
  <c r="CJ28" i="1" s="1"/>
  <c r="BL28" i="1"/>
  <c r="BD28" i="1"/>
  <c r="AX28" i="1"/>
  <c r="AW28" i="1"/>
  <c r="AV28" i="1"/>
  <c r="BA28" i="1" s="1"/>
  <c r="AU28" i="1"/>
  <c r="AZ28" i="1" s="1"/>
  <c r="AP28" i="1"/>
  <c r="AQ28" i="1" s="1"/>
  <c r="AO28" i="1"/>
  <c r="AN28" i="1"/>
  <c r="AH28" i="1"/>
  <c r="AI28" i="1" s="1"/>
  <c r="AG28" i="1"/>
  <c r="AF28" i="1"/>
  <c r="V28" i="1"/>
  <c r="V26" i="1" s="1"/>
  <c r="U28" i="1"/>
  <c r="T28" i="1"/>
  <c r="R28" i="1"/>
  <c r="Q28" i="1"/>
  <c r="O28" i="1"/>
  <c r="O26" i="1" s="1"/>
  <c r="N28" i="1"/>
  <c r="M28" i="1"/>
  <c r="M26" i="1" s="1"/>
  <c r="K28" i="1"/>
  <c r="K26" i="1" s="1"/>
  <c r="J28" i="1"/>
  <c r="L28" i="1" s="1"/>
  <c r="I28" i="1"/>
  <c r="H28" i="1"/>
  <c r="E28" i="1"/>
  <c r="G28" i="1" s="1"/>
  <c r="D28" i="1"/>
  <c r="B28" i="1"/>
  <c r="DP27" i="1"/>
  <c r="DI27" i="1"/>
  <c r="DN27" i="1" s="1"/>
  <c r="DH27" i="1"/>
  <c r="DJ27" i="1" s="1"/>
  <c r="DG27" i="1"/>
  <c r="DB27" i="1"/>
  <c r="DA27" i="1"/>
  <c r="DC27" i="1" s="1"/>
  <c r="CZ27" i="1"/>
  <c r="CZ26" i="1" s="1"/>
  <c r="CV27" i="1"/>
  <c r="CU27" i="1"/>
  <c r="CT27" i="1"/>
  <c r="CS27" i="1"/>
  <c r="CD27" i="1"/>
  <c r="CC27" i="1"/>
  <c r="CB27" i="1"/>
  <c r="CG27" i="1" s="1"/>
  <c r="BV27" i="1"/>
  <c r="BU27" i="1"/>
  <c r="BT27" i="1"/>
  <c r="BN27" i="1"/>
  <c r="CI27" i="1" s="1"/>
  <c r="CI26" i="1" s="1"/>
  <c r="BM27" i="1"/>
  <c r="CH27" i="1" s="1"/>
  <c r="BL27" i="1"/>
  <c r="BD27" i="1"/>
  <c r="AZ27" i="1"/>
  <c r="AW27" i="1"/>
  <c r="AV27" i="1"/>
  <c r="AU27" i="1"/>
  <c r="AU26" i="1" s="1"/>
  <c r="AP27" i="1"/>
  <c r="AP26" i="1" s="1"/>
  <c r="AO27" i="1"/>
  <c r="AN27" i="1"/>
  <c r="AH27" i="1"/>
  <c r="AH26" i="1" s="1"/>
  <c r="AG27" i="1"/>
  <c r="AF27" i="1"/>
  <c r="Y27" i="1"/>
  <c r="V27" i="1"/>
  <c r="U27" i="1"/>
  <c r="W27" i="1" s="1"/>
  <c r="T27" i="1"/>
  <c r="T26" i="1" s="1"/>
  <c r="R27" i="1"/>
  <c r="AA27" i="1" s="1"/>
  <c r="Q27" i="1"/>
  <c r="S27" i="1" s="1"/>
  <c r="P27" i="1"/>
  <c r="O27" i="1"/>
  <c r="N27" i="1"/>
  <c r="M27" i="1"/>
  <c r="L27" i="1"/>
  <c r="K27" i="1"/>
  <c r="J27" i="1"/>
  <c r="I27" i="1"/>
  <c r="H27" i="1"/>
  <c r="H26" i="1" s="1"/>
  <c r="E27" i="1"/>
  <c r="G27" i="1" s="1"/>
  <c r="B27" i="1"/>
  <c r="DK26" i="1"/>
  <c r="CV26" i="1"/>
  <c r="CK26" i="1"/>
  <c r="CF26" i="1"/>
  <c r="BT26" i="1"/>
  <c r="BD26" i="1"/>
  <c r="AY26" i="1"/>
  <c r="AV26" i="1"/>
  <c r="X26" i="1"/>
  <c r="F26" i="1"/>
  <c r="C26" i="1"/>
  <c r="DP25" i="1"/>
  <c r="DN25" i="1"/>
  <c r="DI25" i="1"/>
  <c r="DJ25" i="1" s="1"/>
  <c r="DH25" i="1"/>
  <c r="DG25" i="1"/>
  <c r="DB25" i="1"/>
  <c r="DA25" i="1"/>
  <c r="DC25" i="1" s="1"/>
  <c r="CZ25" i="1"/>
  <c r="CU25" i="1"/>
  <c r="CT25" i="1"/>
  <c r="CV25" i="1" s="1"/>
  <c r="CS25" i="1"/>
  <c r="CE25" i="1"/>
  <c r="CD25" i="1"/>
  <c r="CC25" i="1"/>
  <c r="CB25" i="1"/>
  <c r="CG25" i="1" s="1"/>
  <c r="BW25" i="1"/>
  <c r="BV25" i="1"/>
  <c r="BU25" i="1"/>
  <c r="BT25" i="1"/>
  <c r="BO25" i="1"/>
  <c r="BN25" i="1"/>
  <c r="CI25" i="1" s="1"/>
  <c r="BM25" i="1"/>
  <c r="CH25" i="1" s="1"/>
  <c r="CJ25" i="1" s="1"/>
  <c r="BL25" i="1"/>
  <c r="BD25" i="1"/>
  <c r="AX25" i="1"/>
  <c r="AW25" i="1"/>
  <c r="AV25" i="1"/>
  <c r="BA25" i="1" s="1"/>
  <c r="AU25" i="1"/>
  <c r="AZ25" i="1" s="1"/>
  <c r="AP25" i="1"/>
  <c r="AQ25" i="1" s="1"/>
  <c r="AO25" i="1"/>
  <c r="AN25" i="1"/>
  <c r="AH25" i="1"/>
  <c r="AI25" i="1" s="1"/>
  <c r="AG25" i="1"/>
  <c r="AF25" i="1"/>
  <c r="V25" i="1"/>
  <c r="U25" i="1"/>
  <c r="W25" i="1" s="1"/>
  <c r="T25" i="1"/>
  <c r="R25" i="1"/>
  <c r="AA25" i="1" s="1"/>
  <c r="AK25" i="1" s="1"/>
  <c r="AS25" i="1" s="1"/>
  <c r="Q25" i="1"/>
  <c r="S25" i="1" s="1"/>
  <c r="O25" i="1"/>
  <c r="N25" i="1"/>
  <c r="P25" i="1" s="1"/>
  <c r="M25" i="1"/>
  <c r="K25" i="1"/>
  <c r="J25" i="1"/>
  <c r="L25" i="1" s="1"/>
  <c r="I25" i="1"/>
  <c r="Y25" i="1" s="1"/>
  <c r="H25" i="1"/>
  <c r="E25" i="1"/>
  <c r="G25" i="1" s="1"/>
  <c r="D25" i="1"/>
  <c r="B25" i="1"/>
  <c r="DP24" i="1"/>
  <c r="DM24" i="1"/>
  <c r="DO24" i="1" s="1"/>
  <c r="DI24" i="1"/>
  <c r="DN24" i="1" s="1"/>
  <c r="DH24" i="1"/>
  <c r="DJ24" i="1" s="1"/>
  <c r="DG24" i="1"/>
  <c r="DB24" i="1"/>
  <c r="DA24" i="1"/>
  <c r="DC24" i="1" s="1"/>
  <c r="CZ24" i="1"/>
  <c r="CV24" i="1"/>
  <c r="CU24" i="1"/>
  <c r="CT24" i="1"/>
  <c r="CS24" i="1"/>
  <c r="CD24" i="1"/>
  <c r="CE24" i="1" s="1"/>
  <c r="CC24" i="1"/>
  <c r="CB24" i="1"/>
  <c r="CG24" i="1" s="1"/>
  <c r="BV24" i="1"/>
  <c r="BW24" i="1" s="1"/>
  <c r="BU24" i="1"/>
  <c r="BT24" i="1"/>
  <c r="BN24" i="1"/>
  <c r="BO24" i="1" s="1"/>
  <c r="BM24" i="1"/>
  <c r="CH24" i="1" s="1"/>
  <c r="BL24" i="1"/>
  <c r="BD24" i="1"/>
  <c r="AZ24" i="1"/>
  <c r="AW24" i="1"/>
  <c r="AX24" i="1" s="1"/>
  <c r="AV24" i="1"/>
  <c r="AU24" i="1"/>
  <c r="AP24" i="1"/>
  <c r="AO24" i="1"/>
  <c r="AQ24" i="1" s="1"/>
  <c r="AN24" i="1"/>
  <c r="AH24" i="1"/>
  <c r="AG24" i="1"/>
  <c r="AI24" i="1" s="1"/>
  <c r="AF24" i="1"/>
  <c r="Y24" i="1"/>
  <c r="V24" i="1"/>
  <c r="U24" i="1"/>
  <c r="W24" i="1" s="1"/>
  <c r="T24" i="1"/>
  <c r="R24" i="1"/>
  <c r="AA24" i="1" s="1"/>
  <c r="AK24" i="1" s="1"/>
  <c r="AS24" i="1" s="1"/>
  <c r="Q24" i="1"/>
  <c r="Z24" i="1" s="1"/>
  <c r="P24" i="1"/>
  <c r="O24" i="1"/>
  <c r="N24" i="1"/>
  <c r="M24" i="1"/>
  <c r="L24" i="1"/>
  <c r="K24" i="1"/>
  <c r="J24" i="1"/>
  <c r="I24" i="1"/>
  <c r="H24" i="1"/>
  <c r="E24" i="1"/>
  <c r="G24" i="1" s="1"/>
  <c r="B24" i="1"/>
  <c r="D24" i="1" s="1"/>
  <c r="DP23" i="1"/>
  <c r="DL23" i="1"/>
  <c r="DI23" i="1"/>
  <c r="DH23" i="1"/>
  <c r="DJ23" i="1" s="1"/>
  <c r="DG23" i="1"/>
  <c r="DG19" i="1" s="1"/>
  <c r="DC23" i="1"/>
  <c r="DB23" i="1"/>
  <c r="DA23" i="1"/>
  <c r="CZ23" i="1"/>
  <c r="CU23" i="1"/>
  <c r="CT23" i="1"/>
  <c r="CS23" i="1"/>
  <c r="CH23" i="1"/>
  <c r="CJ23" i="1" s="1"/>
  <c r="CD23" i="1"/>
  <c r="CC23" i="1"/>
  <c r="CE23" i="1" s="1"/>
  <c r="CB23" i="1"/>
  <c r="CG23" i="1" s="1"/>
  <c r="BV23" i="1"/>
  <c r="BU23" i="1"/>
  <c r="BW23" i="1" s="1"/>
  <c r="BT23" i="1"/>
  <c r="BN23" i="1"/>
  <c r="CI23" i="1" s="1"/>
  <c r="BM23" i="1"/>
  <c r="BO23" i="1" s="1"/>
  <c r="BL23" i="1"/>
  <c r="BD23" i="1"/>
  <c r="BA23" i="1"/>
  <c r="AW23" i="1"/>
  <c r="BB23" i="1" s="1"/>
  <c r="AV23" i="1"/>
  <c r="AX23" i="1" s="1"/>
  <c r="AU23" i="1"/>
  <c r="AP23" i="1"/>
  <c r="AO23" i="1"/>
  <c r="AQ23" i="1" s="1"/>
  <c r="AN23" i="1"/>
  <c r="AJ23" i="1"/>
  <c r="AH23" i="1"/>
  <c r="AG23" i="1"/>
  <c r="AI23" i="1" s="1"/>
  <c r="AF23" i="1"/>
  <c r="AZ23" i="1" s="1"/>
  <c r="BE23" i="1" s="1"/>
  <c r="W23" i="1"/>
  <c r="V23" i="1"/>
  <c r="U23" i="1"/>
  <c r="T23" i="1"/>
  <c r="Y23" i="1" s="1"/>
  <c r="Q23" i="1"/>
  <c r="Z23" i="1" s="1"/>
  <c r="O23" i="1"/>
  <c r="N23" i="1"/>
  <c r="M23" i="1"/>
  <c r="K23" i="1"/>
  <c r="J23" i="1"/>
  <c r="I23" i="1"/>
  <c r="H23" i="1"/>
  <c r="G23" i="1"/>
  <c r="E23" i="1"/>
  <c r="B23" i="1"/>
  <c r="D23" i="1" s="1"/>
  <c r="DP22" i="1"/>
  <c r="DP19" i="1" s="1"/>
  <c r="DJ22" i="1"/>
  <c r="DI22" i="1"/>
  <c r="DH22" i="1"/>
  <c r="DG22" i="1"/>
  <c r="DL22" i="1" s="1"/>
  <c r="DB22" i="1"/>
  <c r="DC22" i="1" s="1"/>
  <c r="DA22" i="1"/>
  <c r="CZ22" i="1"/>
  <c r="CU22" i="1"/>
  <c r="CT22" i="1"/>
  <c r="CV22" i="1" s="1"/>
  <c r="CS22" i="1"/>
  <c r="CG22" i="1"/>
  <c r="CL22" i="1" s="1"/>
  <c r="CD22" i="1"/>
  <c r="CC22" i="1"/>
  <c r="CE22" i="1" s="1"/>
  <c r="CB22" i="1"/>
  <c r="BV22" i="1"/>
  <c r="BU22" i="1"/>
  <c r="BW22" i="1" s="1"/>
  <c r="BT22" i="1"/>
  <c r="BN22" i="1"/>
  <c r="CI22" i="1" s="1"/>
  <c r="BM22" i="1"/>
  <c r="BO22" i="1" s="1"/>
  <c r="BL22" i="1"/>
  <c r="BD22" i="1"/>
  <c r="AZ22" i="1"/>
  <c r="BE22" i="1" s="1"/>
  <c r="AW22" i="1"/>
  <c r="BB22" i="1" s="1"/>
  <c r="AV22" i="1"/>
  <c r="BA22" i="1" s="1"/>
  <c r="AU22" i="1"/>
  <c r="AU19" i="1" s="1"/>
  <c r="AQ22" i="1"/>
  <c r="AP22" i="1"/>
  <c r="AO22" i="1"/>
  <c r="AN22" i="1"/>
  <c r="AN19" i="1" s="1"/>
  <c r="AI22" i="1"/>
  <c r="AH22" i="1"/>
  <c r="AG22" i="1"/>
  <c r="AF22" i="1"/>
  <c r="AF19" i="1" s="1"/>
  <c r="V22" i="1"/>
  <c r="W22" i="1" s="1"/>
  <c r="U22" i="1"/>
  <c r="T22" i="1"/>
  <c r="Y22" i="1" s="1"/>
  <c r="R22" i="1"/>
  <c r="AA22" i="1" s="1"/>
  <c r="AK22" i="1" s="1"/>
  <c r="AS22" i="1" s="1"/>
  <c r="O22" i="1"/>
  <c r="N22" i="1"/>
  <c r="P22" i="1" s="1"/>
  <c r="M22" i="1"/>
  <c r="K22" i="1"/>
  <c r="J22" i="1"/>
  <c r="I22" i="1"/>
  <c r="H22" i="1"/>
  <c r="E22" i="1"/>
  <c r="G22" i="1" s="1"/>
  <c r="B22" i="1"/>
  <c r="D22" i="1" s="1"/>
  <c r="DP21" i="1"/>
  <c r="DI21" i="1"/>
  <c r="DJ21" i="1" s="1"/>
  <c r="DH21" i="1"/>
  <c r="DG21" i="1"/>
  <c r="DB21" i="1"/>
  <c r="DA21" i="1"/>
  <c r="DC21" i="1" s="1"/>
  <c r="CZ21" i="1"/>
  <c r="CU21" i="1"/>
  <c r="CT21" i="1"/>
  <c r="CV21" i="1" s="1"/>
  <c r="CS21" i="1"/>
  <c r="CE21" i="1"/>
  <c r="CD21" i="1"/>
  <c r="CC21" i="1"/>
  <c r="CC19" i="1" s="1"/>
  <c r="CB21" i="1"/>
  <c r="CB19" i="1" s="1"/>
  <c r="BW21" i="1"/>
  <c r="BV21" i="1"/>
  <c r="BU21" i="1"/>
  <c r="BU19" i="1" s="1"/>
  <c r="BT21" i="1"/>
  <c r="BT19" i="1" s="1"/>
  <c r="BO21" i="1"/>
  <c r="BN21" i="1"/>
  <c r="CI21" i="1" s="1"/>
  <c r="CJ21" i="1" s="1"/>
  <c r="BM21" i="1"/>
  <c r="CH21" i="1" s="1"/>
  <c r="BL21" i="1"/>
  <c r="BL19" i="1" s="1"/>
  <c r="BD21" i="1"/>
  <c r="AX21" i="1"/>
  <c r="AW21" i="1"/>
  <c r="AV21" i="1"/>
  <c r="BA21" i="1" s="1"/>
  <c r="AU21" i="1"/>
  <c r="AZ21" i="1" s="1"/>
  <c r="AP21" i="1"/>
  <c r="AQ21" i="1" s="1"/>
  <c r="AO21" i="1"/>
  <c r="AN21" i="1"/>
  <c r="AH21" i="1"/>
  <c r="AI21" i="1" s="1"/>
  <c r="AG21" i="1"/>
  <c r="AF21" i="1"/>
  <c r="Z21" i="1"/>
  <c r="AJ21" i="1" s="1"/>
  <c r="AR21" i="1" s="1"/>
  <c r="AT21" i="1" s="1"/>
  <c r="V21" i="1"/>
  <c r="U21" i="1"/>
  <c r="W21" i="1" s="1"/>
  <c r="T21" i="1"/>
  <c r="R21" i="1"/>
  <c r="AA21" i="1" s="1"/>
  <c r="AK21" i="1" s="1"/>
  <c r="AS21" i="1" s="1"/>
  <c r="Q21" i="1"/>
  <c r="S21" i="1" s="1"/>
  <c r="O21" i="1"/>
  <c r="N21" i="1"/>
  <c r="P21" i="1" s="1"/>
  <c r="M21" i="1"/>
  <c r="K21" i="1"/>
  <c r="J21" i="1"/>
  <c r="L21" i="1" s="1"/>
  <c r="I21" i="1"/>
  <c r="H21" i="1"/>
  <c r="E21" i="1"/>
  <c r="G21" i="1" s="1"/>
  <c r="D21" i="1"/>
  <c r="B21" i="1"/>
  <c r="DP20" i="1"/>
  <c r="DM20" i="1"/>
  <c r="DI20" i="1"/>
  <c r="DI19" i="1" s="1"/>
  <c r="DH20" i="1"/>
  <c r="DG20" i="1"/>
  <c r="DB20" i="1"/>
  <c r="DA20" i="1"/>
  <c r="DC20" i="1" s="1"/>
  <c r="CZ20" i="1"/>
  <c r="CV20" i="1"/>
  <c r="CU20" i="1"/>
  <c r="CT20" i="1"/>
  <c r="CS20" i="1"/>
  <c r="CD20" i="1"/>
  <c r="CE20" i="1" s="1"/>
  <c r="CC20" i="1"/>
  <c r="CB20" i="1"/>
  <c r="CG20" i="1" s="1"/>
  <c r="BV20" i="1"/>
  <c r="BW20" i="1" s="1"/>
  <c r="BU20" i="1"/>
  <c r="BT20" i="1"/>
  <c r="BN20" i="1"/>
  <c r="BO20" i="1" s="1"/>
  <c r="BM20" i="1"/>
  <c r="CH20" i="1" s="1"/>
  <c r="BL20" i="1"/>
  <c r="BD20" i="1"/>
  <c r="BB20" i="1"/>
  <c r="BG20" i="1" s="1"/>
  <c r="AW20" i="1"/>
  <c r="AV20" i="1"/>
  <c r="AU20" i="1"/>
  <c r="AZ20" i="1" s="1"/>
  <c r="AP20" i="1"/>
  <c r="AO20" i="1"/>
  <c r="AN20" i="1"/>
  <c r="AK20" i="1"/>
  <c r="AH20" i="1"/>
  <c r="AG20" i="1"/>
  <c r="AF20" i="1"/>
  <c r="V20" i="1"/>
  <c r="U20" i="1"/>
  <c r="W20" i="1" s="1"/>
  <c r="T20" i="1"/>
  <c r="T19" i="1" s="1"/>
  <c r="R20" i="1"/>
  <c r="AA20" i="1" s="1"/>
  <c r="Q20" i="1"/>
  <c r="S20" i="1" s="1"/>
  <c r="P20" i="1"/>
  <c r="O20" i="1"/>
  <c r="N20" i="1"/>
  <c r="M20" i="1"/>
  <c r="L20" i="1"/>
  <c r="K20" i="1"/>
  <c r="J20" i="1"/>
  <c r="I20" i="1"/>
  <c r="H20" i="1"/>
  <c r="H19" i="1" s="1"/>
  <c r="F20" i="1"/>
  <c r="E20" i="1"/>
  <c r="G20" i="1" s="1"/>
  <c r="D20" i="1"/>
  <c r="C20" i="1"/>
  <c r="B20" i="1"/>
  <c r="DK19" i="1"/>
  <c r="DB19" i="1"/>
  <c r="CK19" i="1"/>
  <c r="CF19" i="1"/>
  <c r="CD19" i="1"/>
  <c r="BN19" i="1"/>
  <c r="AY19" i="1"/>
  <c r="AH19" i="1"/>
  <c r="X19" i="1"/>
  <c r="V19" i="1"/>
  <c r="J19" i="1"/>
  <c r="F19" i="1"/>
  <c r="C19" i="1"/>
  <c r="DP18" i="1"/>
  <c r="DI18" i="1"/>
  <c r="DH18" i="1"/>
  <c r="DM18" i="1" s="1"/>
  <c r="DG18" i="1"/>
  <c r="DL18" i="1" s="1"/>
  <c r="DC18" i="1"/>
  <c r="DB18" i="1"/>
  <c r="DA18" i="1"/>
  <c r="CZ18" i="1"/>
  <c r="CU18" i="1"/>
  <c r="CV18" i="1" s="1"/>
  <c r="CT18" i="1"/>
  <c r="CS18" i="1"/>
  <c r="CH18" i="1"/>
  <c r="CD18" i="1"/>
  <c r="CC18" i="1"/>
  <c r="CE18" i="1" s="1"/>
  <c r="CB18" i="1"/>
  <c r="CG18" i="1" s="1"/>
  <c r="BV18" i="1"/>
  <c r="BU18" i="1"/>
  <c r="BW18" i="1" s="1"/>
  <c r="BT18" i="1"/>
  <c r="BN18" i="1"/>
  <c r="CI18" i="1" s="1"/>
  <c r="BM18" i="1"/>
  <c r="BO18" i="1" s="1"/>
  <c r="BL18" i="1"/>
  <c r="BE18" i="1"/>
  <c r="BD18" i="1"/>
  <c r="AW18" i="1"/>
  <c r="BB18" i="1" s="1"/>
  <c r="AV18" i="1"/>
  <c r="AX18" i="1" s="1"/>
  <c r="AU18" i="1"/>
  <c r="AP18" i="1"/>
  <c r="AO18" i="1"/>
  <c r="AQ18" i="1" s="1"/>
  <c r="AN18" i="1"/>
  <c r="AH18" i="1"/>
  <c r="AG18" i="1"/>
  <c r="AI18" i="1" s="1"/>
  <c r="AF18" i="1"/>
  <c r="AZ18" i="1" s="1"/>
  <c r="W18" i="1"/>
  <c r="V18" i="1"/>
  <c r="U18" i="1"/>
  <c r="T18" i="1"/>
  <c r="Y18" i="1" s="1"/>
  <c r="Q18" i="1"/>
  <c r="Z18" i="1" s="1"/>
  <c r="AD18" i="1" s="1"/>
  <c r="O18" i="1"/>
  <c r="P18" i="1" s="1"/>
  <c r="N18" i="1"/>
  <c r="M18" i="1"/>
  <c r="K18" i="1"/>
  <c r="J18" i="1"/>
  <c r="I18" i="1"/>
  <c r="G18" i="1"/>
  <c r="E18" i="1"/>
  <c r="B18" i="1"/>
  <c r="D18" i="1" s="1"/>
  <c r="DP17" i="1"/>
  <c r="DJ17" i="1"/>
  <c r="DI17" i="1"/>
  <c r="DH17" i="1"/>
  <c r="DG17" i="1"/>
  <c r="DL17" i="1" s="1"/>
  <c r="DB17" i="1"/>
  <c r="DC17" i="1" s="1"/>
  <c r="DA17" i="1"/>
  <c r="CZ17" i="1"/>
  <c r="CU17" i="1"/>
  <c r="CT17" i="1"/>
  <c r="CV17" i="1" s="1"/>
  <c r="CS17" i="1"/>
  <c r="CG17" i="1"/>
  <c r="CD17" i="1"/>
  <c r="CC17" i="1"/>
  <c r="CE17" i="1" s="1"/>
  <c r="CB17" i="1"/>
  <c r="BV17" i="1"/>
  <c r="BU17" i="1"/>
  <c r="BW17" i="1" s="1"/>
  <c r="BT17" i="1"/>
  <c r="BN17" i="1"/>
  <c r="CI17" i="1" s="1"/>
  <c r="BM17" i="1"/>
  <c r="BO17" i="1" s="1"/>
  <c r="BL17" i="1"/>
  <c r="BD17" i="1"/>
  <c r="AZ17" i="1"/>
  <c r="AW17" i="1"/>
  <c r="BB17" i="1" s="1"/>
  <c r="AV17" i="1"/>
  <c r="BA17" i="1" s="1"/>
  <c r="AU17" i="1"/>
  <c r="AQ17" i="1"/>
  <c r="AP17" i="1"/>
  <c r="AO17" i="1"/>
  <c r="AN17" i="1"/>
  <c r="AI17" i="1"/>
  <c r="AH17" i="1"/>
  <c r="AG17" i="1"/>
  <c r="AF17" i="1"/>
  <c r="V17" i="1"/>
  <c r="W17" i="1" s="1"/>
  <c r="U17" i="1"/>
  <c r="T17" i="1"/>
  <c r="Y17" i="1" s="1"/>
  <c r="R17" i="1"/>
  <c r="AA17" i="1" s="1"/>
  <c r="AK17" i="1" s="1"/>
  <c r="AS17" i="1" s="1"/>
  <c r="O17" i="1"/>
  <c r="N17" i="1"/>
  <c r="P17" i="1" s="1"/>
  <c r="M17" i="1"/>
  <c r="K17" i="1"/>
  <c r="J17" i="1"/>
  <c r="I17" i="1"/>
  <c r="H17" i="1"/>
  <c r="E17" i="1"/>
  <c r="G17" i="1" s="1"/>
  <c r="B17" i="1"/>
  <c r="D17" i="1" s="1"/>
  <c r="DP16" i="1"/>
  <c r="DI16" i="1"/>
  <c r="DJ16" i="1" s="1"/>
  <c r="DH16" i="1"/>
  <c r="DG16" i="1"/>
  <c r="DB16" i="1"/>
  <c r="DA16" i="1"/>
  <c r="DC16" i="1" s="1"/>
  <c r="CZ16" i="1"/>
  <c r="CU16" i="1"/>
  <c r="CT16" i="1"/>
  <c r="CV16" i="1" s="1"/>
  <c r="CS16" i="1"/>
  <c r="CE16" i="1"/>
  <c r="CD16" i="1"/>
  <c r="CC16" i="1"/>
  <c r="CB16" i="1"/>
  <c r="CG16" i="1" s="1"/>
  <c r="BW16" i="1"/>
  <c r="BV16" i="1"/>
  <c r="BU16" i="1"/>
  <c r="BT16" i="1"/>
  <c r="BO16" i="1"/>
  <c r="BN16" i="1"/>
  <c r="CI16" i="1" s="1"/>
  <c r="BM16" i="1"/>
  <c r="CH16" i="1" s="1"/>
  <c r="CJ16" i="1" s="1"/>
  <c r="BL16" i="1"/>
  <c r="BD16" i="1"/>
  <c r="AX16" i="1"/>
  <c r="AW16" i="1"/>
  <c r="AV16" i="1"/>
  <c r="BA16" i="1" s="1"/>
  <c r="AU16" i="1"/>
  <c r="AZ16" i="1" s="1"/>
  <c r="AP16" i="1"/>
  <c r="AQ16" i="1" s="1"/>
  <c r="AO16" i="1"/>
  <c r="AN16" i="1"/>
  <c r="AH16" i="1"/>
  <c r="AI16" i="1" s="1"/>
  <c r="AG16" i="1"/>
  <c r="AF16" i="1"/>
  <c r="V16" i="1"/>
  <c r="U16" i="1"/>
  <c r="W16" i="1" s="1"/>
  <c r="T16" i="1"/>
  <c r="R16" i="1"/>
  <c r="AA16" i="1" s="1"/>
  <c r="AK16" i="1" s="1"/>
  <c r="AS16" i="1" s="1"/>
  <c r="Q16" i="1"/>
  <c r="S16" i="1" s="1"/>
  <c r="O16" i="1"/>
  <c r="N16" i="1"/>
  <c r="P16" i="1" s="1"/>
  <c r="M16" i="1"/>
  <c r="K16" i="1"/>
  <c r="J16" i="1"/>
  <c r="L16" i="1" s="1"/>
  <c r="I16" i="1"/>
  <c r="H16" i="1"/>
  <c r="E16" i="1"/>
  <c r="G16" i="1" s="1"/>
  <c r="D16" i="1"/>
  <c r="B16" i="1"/>
  <c r="DP15" i="1"/>
  <c r="DI15" i="1"/>
  <c r="DN15" i="1" s="1"/>
  <c r="DH15" i="1"/>
  <c r="DJ15" i="1" s="1"/>
  <c r="DG15" i="1"/>
  <c r="DB15" i="1"/>
  <c r="DA15" i="1"/>
  <c r="DC15" i="1" s="1"/>
  <c r="CZ15" i="1"/>
  <c r="CV15" i="1"/>
  <c r="CU15" i="1"/>
  <c r="CT15" i="1"/>
  <c r="CS15" i="1"/>
  <c r="CD15" i="1"/>
  <c r="CE15" i="1" s="1"/>
  <c r="CC15" i="1"/>
  <c r="CB15" i="1"/>
  <c r="CG15" i="1" s="1"/>
  <c r="BV15" i="1"/>
  <c r="BW15" i="1" s="1"/>
  <c r="BU15" i="1"/>
  <c r="BT15" i="1"/>
  <c r="BN15" i="1"/>
  <c r="BO15" i="1" s="1"/>
  <c r="BM15" i="1"/>
  <c r="CH15" i="1" s="1"/>
  <c r="BL15" i="1"/>
  <c r="BD15" i="1"/>
  <c r="AZ15" i="1"/>
  <c r="AW15" i="1"/>
  <c r="AX15" i="1" s="1"/>
  <c r="AV15" i="1"/>
  <c r="AU15" i="1"/>
  <c r="AP15" i="1"/>
  <c r="AO15" i="1"/>
  <c r="AQ15" i="1" s="1"/>
  <c r="AN15" i="1"/>
  <c r="AH15" i="1"/>
  <c r="AG15" i="1"/>
  <c r="AI15" i="1" s="1"/>
  <c r="AF15" i="1"/>
  <c r="Y15" i="1"/>
  <c r="V15" i="1"/>
  <c r="U15" i="1"/>
  <c r="W15" i="1" s="1"/>
  <c r="T15" i="1"/>
  <c r="R15" i="1"/>
  <c r="AA15" i="1" s="1"/>
  <c r="AK15" i="1" s="1"/>
  <c r="AS15" i="1" s="1"/>
  <c r="Q15" i="1"/>
  <c r="S15" i="1" s="1"/>
  <c r="P15" i="1"/>
  <c r="O15" i="1"/>
  <c r="N15" i="1"/>
  <c r="M15" i="1"/>
  <c r="L15" i="1"/>
  <c r="K15" i="1"/>
  <c r="J15" i="1"/>
  <c r="I15" i="1"/>
  <c r="H15" i="1"/>
  <c r="E15" i="1"/>
  <c r="G15" i="1" s="1"/>
  <c r="B15" i="1"/>
  <c r="D15" i="1" s="1"/>
  <c r="DP14" i="1"/>
  <c r="DL14" i="1"/>
  <c r="DI14" i="1"/>
  <c r="DH14" i="1"/>
  <c r="DG14" i="1"/>
  <c r="DC14" i="1"/>
  <c r="DB14" i="1"/>
  <c r="DA14" i="1"/>
  <c r="CZ14" i="1"/>
  <c r="CU14" i="1"/>
  <c r="CT14" i="1"/>
  <c r="CS14" i="1"/>
  <c r="CD14" i="1"/>
  <c r="CC14" i="1"/>
  <c r="CE14" i="1" s="1"/>
  <c r="CB14" i="1"/>
  <c r="CG14" i="1" s="1"/>
  <c r="BV14" i="1"/>
  <c r="BU14" i="1"/>
  <c r="BW14" i="1" s="1"/>
  <c r="BT14" i="1"/>
  <c r="BN14" i="1"/>
  <c r="CI14" i="1" s="1"/>
  <c r="BM14" i="1"/>
  <c r="BO14" i="1" s="1"/>
  <c r="BL14" i="1"/>
  <c r="BD14" i="1"/>
  <c r="BA14" i="1"/>
  <c r="AW14" i="1"/>
  <c r="BB14" i="1" s="1"/>
  <c r="AV14" i="1"/>
  <c r="AX14" i="1" s="1"/>
  <c r="AU14" i="1"/>
  <c r="AP14" i="1"/>
  <c r="AO14" i="1"/>
  <c r="AQ14" i="1" s="1"/>
  <c r="AN14" i="1"/>
  <c r="AJ14" i="1"/>
  <c r="AR14" i="1" s="1"/>
  <c r="AH14" i="1"/>
  <c r="AG14" i="1"/>
  <c r="AI14" i="1" s="1"/>
  <c r="AF14" i="1"/>
  <c r="AZ14" i="1" s="1"/>
  <c r="W14" i="1"/>
  <c r="V14" i="1"/>
  <c r="U14" i="1"/>
  <c r="T14" i="1"/>
  <c r="T10" i="1" s="1"/>
  <c r="Q14" i="1"/>
  <c r="Z14" i="1" s="1"/>
  <c r="O14" i="1"/>
  <c r="N14" i="1"/>
  <c r="M14" i="1"/>
  <c r="K14" i="1"/>
  <c r="J14" i="1"/>
  <c r="I14" i="1"/>
  <c r="H14" i="1"/>
  <c r="G14" i="1"/>
  <c r="E14" i="1"/>
  <c r="B14" i="1"/>
  <c r="D14" i="1" s="1"/>
  <c r="DP13" i="1"/>
  <c r="DJ13" i="1"/>
  <c r="DI13" i="1"/>
  <c r="DH13" i="1"/>
  <c r="DG13" i="1"/>
  <c r="DL13" i="1" s="1"/>
  <c r="DB13" i="1"/>
  <c r="DC13" i="1" s="1"/>
  <c r="DA13" i="1"/>
  <c r="CZ13" i="1"/>
  <c r="CU13" i="1"/>
  <c r="CT13" i="1"/>
  <c r="CV13" i="1" s="1"/>
  <c r="CS13" i="1"/>
  <c r="CG13" i="1"/>
  <c r="CL13" i="1" s="1"/>
  <c r="CD13" i="1"/>
  <c r="CC13" i="1"/>
  <c r="CE13" i="1" s="1"/>
  <c r="CB13" i="1"/>
  <c r="BV13" i="1"/>
  <c r="BU13" i="1"/>
  <c r="BW13" i="1" s="1"/>
  <c r="BT13" i="1"/>
  <c r="BN13" i="1"/>
  <c r="CI13" i="1" s="1"/>
  <c r="BM13" i="1"/>
  <c r="BO13" i="1" s="1"/>
  <c r="BL13" i="1"/>
  <c r="BD13" i="1"/>
  <c r="AW13" i="1"/>
  <c r="BB13" i="1" s="1"/>
  <c r="AV13" i="1"/>
  <c r="AX13" i="1" s="1"/>
  <c r="AU13" i="1"/>
  <c r="AZ13" i="1" s="1"/>
  <c r="BE13" i="1" s="1"/>
  <c r="AQ13" i="1"/>
  <c r="AP13" i="1"/>
  <c r="AO13" i="1"/>
  <c r="AN13" i="1"/>
  <c r="AI13" i="1"/>
  <c r="AH13" i="1"/>
  <c r="AG13" i="1"/>
  <c r="AF13" i="1"/>
  <c r="V13" i="1"/>
  <c r="W13" i="1" s="1"/>
  <c r="U13" i="1"/>
  <c r="T13" i="1"/>
  <c r="Y13" i="1" s="1"/>
  <c r="R13" i="1"/>
  <c r="AA13" i="1" s="1"/>
  <c r="AK13" i="1" s="1"/>
  <c r="AS13" i="1" s="1"/>
  <c r="O13" i="1"/>
  <c r="N13" i="1"/>
  <c r="P13" i="1" s="1"/>
  <c r="M13" i="1"/>
  <c r="K13" i="1"/>
  <c r="J13" i="1"/>
  <c r="I13" i="1"/>
  <c r="H13" i="1"/>
  <c r="E13" i="1"/>
  <c r="G13" i="1" s="1"/>
  <c r="B13" i="1"/>
  <c r="D13" i="1" s="1"/>
  <c r="DP12" i="1"/>
  <c r="DN12" i="1"/>
  <c r="DI12" i="1"/>
  <c r="DH12" i="1"/>
  <c r="DG12" i="1"/>
  <c r="DB12" i="1"/>
  <c r="DA12" i="1"/>
  <c r="CZ12" i="1"/>
  <c r="CU12" i="1"/>
  <c r="CT12" i="1"/>
  <c r="CV12" i="1" s="1"/>
  <c r="CS12" i="1"/>
  <c r="CE12" i="1"/>
  <c r="CD12" i="1"/>
  <c r="CC12" i="1"/>
  <c r="CB12" i="1"/>
  <c r="CG12" i="1" s="1"/>
  <c r="BW12" i="1"/>
  <c r="BV12" i="1"/>
  <c r="BU12" i="1"/>
  <c r="BT12" i="1"/>
  <c r="BO12" i="1"/>
  <c r="BN12" i="1"/>
  <c r="CI12" i="1" s="1"/>
  <c r="BM12" i="1"/>
  <c r="CH12" i="1" s="1"/>
  <c r="CJ12" i="1" s="1"/>
  <c r="BL12" i="1"/>
  <c r="BD12" i="1"/>
  <c r="AX12" i="1"/>
  <c r="AW12" i="1"/>
  <c r="AV12" i="1"/>
  <c r="BA12" i="1" s="1"/>
  <c r="AU12" i="1"/>
  <c r="AZ12" i="1" s="1"/>
  <c r="AP12" i="1"/>
  <c r="AQ12" i="1" s="1"/>
  <c r="AO12" i="1"/>
  <c r="AN12" i="1"/>
  <c r="AH12" i="1"/>
  <c r="AI12" i="1" s="1"/>
  <c r="AG12" i="1"/>
  <c r="AF12" i="1"/>
  <c r="V12" i="1"/>
  <c r="U12" i="1"/>
  <c r="T12" i="1"/>
  <c r="R12" i="1"/>
  <c r="AA12" i="1" s="1"/>
  <c r="AK12" i="1" s="1"/>
  <c r="AS12" i="1" s="1"/>
  <c r="Q12" i="1"/>
  <c r="S12" i="1" s="1"/>
  <c r="O12" i="1"/>
  <c r="N12" i="1"/>
  <c r="P12" i="1" s="1"/>
  <c r="M12" i="1"/>
  <c r="M10" i="1" s="1"/>
  <c r="K12" i="1"/>
  <c r="J12" i="1"/>
  <c r="L12" i="1" s="1"/>
  <c r="I12" i="1"/>
  <c r="H12" i="1"/>
  <c r="F12" i="1"/>
  <c r="E12" i="1"/>
  <c r="G12" i="1" s="1"/>
  <c r="C12" i="1"/>
  <c r="B12" i="1"/>
  <c r="D12" i="1" s="1"/>
  <c r="DP11" i="1"/>
  <c r="DP10" i="1" s="1"/>
  <c r="DJ11" i="1"/>
  <c r="DI11" i="1"/>
  <c r="DH11" i="1"/>
  <c r="DG11" i="1"/>
  <c r="DL11" i="1" s="1"/>
  <c r="DB11" i="1"/>
  <c r="DC11" i="1" s="1"/>
  <c r="DA11" i="1"/>
  <c r="CZ11" i="1"/>
  <c r="CU11" i="1"/>
  <c r="CT11" i="1"/>
  <c r="CV11" i="1" s="1"/>
  <c r="CS11" i="1"/>
  <c r="CG11" i="1"/>
  <c r="CG10" i="1" s="1"/>
  <c r="CD11" i="1"/>
  <c r="CC11" i="1"/>
  <c r="CE11" i="1" s="1"/>
  <c r="CB11" i="1"/>
  <c r="CB10" i="1" s="1"/>
  <c r="BV11" i="1"/>
  <c r="BU11" i="1"/>
  <c r="BW11" i="1" s="1"/>
  <c r="BT11" i="1"/>
  <c r="BT10" i="1" s="1"/>
  <c r="BT9" i="1" s="1"/>
  <c r="BN11" i="1"/>
  <c r="CI11" i="1" s="1"/>
  <c r="BM11" i="1"/>
  <c r="CH11" i="1" s="1"/>
  <c r="CJ11" i="1" s="1"/>
  <c r="BL11" i="1"/>
  <c r="BL10" i="1" s="1"/>
  <c r="BD11" i="1"/>
  <c r="AZ11" i="1"/>
  <c r="AW11" i="1"/>
  <c r="AV11" i="1"/>
  <c r="BA11" i="1" s="1"/>
  <c r="AU11" i="1"/>
  <c r="AQ11" i="1"/>
  <c r="AP11" i="1"/>
  <c r="AO11" i="1"/>
  <c r="AO10" i="1" s="1"/>
  <c r="AN11" i="1"/>
  <c r="AI11" i="1"/>
  <c r="AH11" i="1"/>
  <c r="AG11" i="1"/>
  <c r="AG10" i="1" s="1"/>
  <c r="AF11" i="1"/>
  <c r="V11" i="1"/>
  <c r="W11" i="1" s="1"/>
  <c r="U11" i="1"/>
  <c r="T11" i="1"/>
  <c r="Y11" i="1" s="1"/>
  <c r="R11" i="1"/>
  <c r="O11" i="1"/>
  <c r="N11" i="1"/>
  <c r="P11" i="1" s="1"/>
  <c r="M11" i="1"/>
  <c r="K11" i="1"/>
  <c r="J11" i="1"/>
  <c r="I11" i="1"/>
  <c r="H11" i="1"/>
  <c r="E11" i="1"/>
  <c r="B11" i="1"/>
  <c r="D11" i="1" s="1"/>
  <c r="DK10" i="1"/>
  <c r="DK9" i="1" s="1"/>
  <c r="DB10" i="1"/>
  <c r="CK10" i="1"/>
  <c r="CF10" i="1"/>
  <c r="CD10" i="1"/>
  <c r="BN10" i="1"/>
  <c r="AY10" i="1"/>
  <c r="AY9" i="1" s="1"/>
  <c r="AP10" i="1"/>
  <c r="AH10" i="1"/>
  <c r="X10" i="1"/>
  <c r="N10" i="1"/>
  <c r="J10" i="1"/>
  <c r="F10" i="1"/>
  <c r="C10" i="1"/>
  <c r="C9" i="1" s="1"/>
  <c r="CK9" i="1"/>
  <c r="CK12" i="2" s="1"/>
  <c r="CK11" i="2" s="1"/>
  <c r="CK10" i="2" s="1"/>
  <c r="CF9" i="1"/>
  <c r="X9" i="1"/>
  <c r="CF6" i="1"/>
  <c r="AY6" i="1"/>
  <c r="Y6" i="1"/>
  <c r="X6" i="1"/>
  <c r="T5" i="1"/>
  <c r="U5" i="1" s="1"/>
  <c r="Z5" i="1" s="1"/>
  <c r="AF5" i="1" s="1"/>
  <c r="AG5" i="1" s="1"/>
  <c r="AJ5" i="1" s="1"/>
  <c r="AN5" i="1" s="1"/>
  <c r="AO5" i="1" s="1"/>
  <c r="AR5" i="1" s="1"/>
  <c r="AU5" i="1" s="1"/>
  <c r="AV5" i="1" s="1"/>
  <c r="BF5" i="1" s="1"/>
  <c r="BL5" i="1" s="1"/>
  <c r="BM5" i="1" s="1"/>
  <c r="BP5" i="1" s="1"/>
  <c r="BT5" i="1" s="1"/>
  <c r="BU5" i="1" s="1"/>
  <c r="BX5" i="1" s="1"/>
  <c r="CB5" i="1" s="1"/>
  <c r="CC5" i="1" s="1"/>
  <c r="CM5" i="1" s="1"/>
  <c r="CS5" i="1" s="1"/>
  <c r="CT5" i="1" s="1"/>
  <c r="CW5" i="1" s="1"/>
  <c r="CZ5" i="1" s="1"/>
  <c r="DA5" i="1" s="1"/>
  <c r="DD5" i="1" s="1"/>
  <c r="DG5" i="1" s="1"/>
  <c r="DH5" i="1" s="1"/>
  <c r="DR5" i="1" s="1"/>
  <c r="M5" i="1"/>
  <c r="N5" i="1" s="1"/>
  <c r="Q5" i="1" s="1"/>
  <c r="J5" i="1"/>
  <c r="E5" i="1"/>
  <c r="BG51" i="1" l="1"/>
  <c r="CA145" i="1"/>
  <c r="CM145" i="1"/>
  <c r="CW145" i="1" s="1"/>
  <c r="DD145" i="1" s="1"/>
  <c r="DR145" i="1" s="1"/>
  <c r="DU145" i="1" s="1"/>
  <c r="AV156" i="1"/>
  <c r="AV30" i="2" s="1"/>
  <c r="DQ18" i="1"/>
  <c r="DP9" i="1"/>
  <c r="T9" i="1"/>
  <c r="CL17" i="1"/>
  <c r="AS51" i="1"/>
  <c r="AJ120" i="1"/>
  <c r="AD120" i="1"/>
  <c r="CB12" i="2"/>
  <c r="CB11" i="2" s="1"/>
  <c r="CB8" i="1"/>
  <c r="Z74" i="1"/>
  <c r="CL25" i="2"/>
  <c r="BH111" i="1"/>
  <c r="CE29" i="2"/>
  <c r="CL40" i="1"/>
  <c r="DQ40" i="1" s="1"/>
  <c r="AJ52" i="1"/>
  <c r="AR52" i="1" s="1"/>
  <c r="CJ91" i="1"/>
  <c r="AW26" i="2"/>
  <c r="AW81" i="1"/>
  <c r="BT12" i="2"/>
  <c r="BL12" i="2"/>
  <c r="R45" i="1"/>
  <c r="AC66" i="1"/>
  <c r="AL66" i="1"/>
  <c r="AD67" i="1"/>
  <c r="AJ67" i="1"/>
  <c r="BF120" i="1"/>
  <c r="AC152" i="1"/>
  <c r="AE152" i="1"/>
  <c r="AL152" i="1"/>
  <c r="AT152" i="1" s="1"/>
  <c r="J9" i="1"/>
  <c r="AY12" i="2"/>
  <c r="AY11" i="2" s="1"/>
  <c r="AY8" i="1"/>
  <c r="BN9" i="1"/>
  <c r="DB9" i="1"/>
  <c r="BC11" i="1"/>
  <c r="DQ13" i="1"/>
  <c r="BC14" i="1"/>
  <c r="BF14" i="1"/>
  <c r="CU10" i="1"/>
  <c r="CV14" i="1"/>
  <c r="CV10" i="1" s="1"/>
  <c r="DN14" i="1"/>
  <c r="BC17" i="1"/>
  <c r="DM17" i="1"/>
  <c r="AS20" i="1"/>
  <c r="AJ24" i="1"/>
  <c r="AD24" i="1"/>
  <c r="B26" i="1"/>
  <c r="D27" i="1"/>
  <c r="D26" i="1" s="1"/>
  <c r="AW26" i="1"/>
  <c r="AX27" i="1"/>
  <c r="AX26" i="1" s="1"/>
  <c r="BV26" i="1"/>
  <c r="BW27" i="1"/>
  <c r="CD26" i="1"/>
  <c r="CE27" i="1"/>
  <c r="CE26" i="1" s="1"/>
  <c r="DL27" i="1"/>
  <c r="E26" i="1"/>
  <c r="G29" i="1"/>
  <c r="G26" i="1" s="1"/>
  <c r="BC29" i="1"/>
  <c r="DM29" i="1"/>
  <c r="BM26" i="1"/>
  <c r="BO30" i="1"/>
  <c r="CC26" i="1"/>
  <c r="CE30" i="1"/>
  <c r="BQ32" i="1"/>
  <c r="BA36" i="1"/>
  <c r="D37" i="1"/>
  <c r="C31" i="1"/>
  <c r="BA38" i="1"/>
  <c r="DL38" i="1"/>
  <c r="BE39" i="1"/>
  <c r="BC40" i="1"/>
  <c r="DM40" i="1"/>
  <c r="BE42" i="1"/>
  <c r="BB43" i="1"/>
  <c r="G46" i="1"/>
  <c r="G45" i="1" s="1"/>
  <c r="E45" i="1"/>
  <c r="AA46" i="1"/>
  <c r="CV45" i="1"/>
  <c r="CV44" i="1" s="1"/>
  <c r="CV14" i="2" s="1"/>
  <c r="DM46" i="1"/>
  <c r="O45" i="1"/>
  <c r="O44" i="1" s="1"/>
  <c r="O14" i="2" s="1"/>
  <c r="P47" i="1"/>
  <c r="U44" i="1"/>
  <c r="U14" i="2" s="1"/>
  <c r="AE49" i="1"/>
  <c r="AC49" i="1"/>
  <c r="DM49" i="1"/>
  <c r="DO49" i="1" s="1"/>
  <c r="W50" i="1"/>
  <c r="DO51" i="1"/>
  <c r="DI50" i="1"/>
  <c r="DJ52" i="1"/>
  <c r="L57" i="1"/>
  <c r="Q57" i="1"/>
  <c r="DQ57" i="1"/>
  <c r="BC58" i="1"/>
  <c r="BF58" i="1"/>
  <c r="AE60" i="1"/>
  <c r="AC60" i="1"/>
  <c r="AZ15" i="2"/>
  <c r="AZ213" i="1"/>
  <c r="CF15" i="2"/>
  <c r="CF213" i="1"/>
  <c r="CV15" i="2"/>
  <c r="CV213" i="1"/>
  <c r="DL15" i="2"/>
  <c r="DL213" i="1"/>
  <c r="AK63" i="1"/>
  <c r="AA62" i="1"/>
  <c r="E64" i="1"/>
  <c r="G64" i="1" s="1"/>
  <c r="D64" i="1"/>
  <c r="H64" i="1" s="1"/>
  <c r="BF66" i="1"/>
  <c r="CH66" i="1"/>
  <c r="BO66" i="1"/>
  <c r="CJ66" i="1" s="1"/>
  <c r="AO62" i="1"/>
  <c r="AQ67" i="1"/>
  <c r="BC67" i="1" s="1"/>
  <c r="BA67" i="1"/>
  <c r="BF67" i="1" s="1"/>
  <c r="BP67" i="1" s="1"/>
  <c r="BX67" i="1" s="1"/>
  <c r="DN15" i="2"/>
  <c r="DN213" i="1"/>
  <c r="E16" i="2"/>
  <c r="G69" i="1"/>
  <c r="G16" i="2" s="1"/>
  <c r="AA69" i="1"/>
  <c r="CT16" i="2"/>
  <c r="CV69" i="1"/>
  <c r="CV16" i="2" s="1"/>
  <c r="G73" i="1"/>
  <c r="AJ75" i="1"/>
  <c r="AD75" i="1"/>
  <c r="BF75" i="1"/>
  <c r="BP75" i="1" s="1"/>
  <c r="BX75" i="1" s="1"/>
  <c r="P76" i="1"/>
  <c r="P73" i="1" s="1"/>
  <c r="P18" i="2" s="1"/>
  <c r="R25" i="2"/>
  <c r="CF25" i="2"/>
  <c r="CF358" i="1"/>
  <c r="U83" i="1"/>
  <c r="W84" i="1"/>
  <c r="W83" i="1" s="1"/>
  <c r="BW25" i="2"/>
  <c r="CI25" i="2"/>
  <c r="DQ86" i="1"/>
  <c r="DQ88" i="1"/>
  <c r="AL100" i="1"/>
  <c r="AT100" i="1" s="1"/>
  <c r="AC100" i="1"/>
  <c r="AE100" i="1"/>
  <c r="BG104" i="1"/>
  <c r="BQ104" i="1" s="1"/>
  <c r="BY104" i="1" s="1"/>
  <c r="CN104" i="1" s="1"/>
  <c r="CX104" i="1" s="1"/>
  <c r="DE104" i="1" s="1"/>
  <c r="DS104" i="1" s="1"/>
  <c r="Q105" i="1"/>
  <c r="L105" i="1"/>
  <c r="BO109" i="1"/>
  <c r="CJ109" i="1" s="1"/>
  <c r="CH109" i="1"/>
  <c r="AK113" i="1"/>
  <c r="AS113" i="1" s="1"/>
  <c r="BG113" i="1"/>
  <c r="BQ113" i="1" s="1"/>
  <c r="BY113" i="1" s="1"/>
  <c r="CN113" i="1" s="1"/>
  <c r="CX113" i="1" s="1"/>
  <c r="DE113" i="1" s="1"/>
  <c r="DS113" i="1" s="1"/>
  <c r="BH115" i="1"/>
  <c r="DJ116" i="1"/>
  <c r="DN116" i="1"/>
  <c r="L118" i="1"/>
  <c r="DJ120" i="1"/>
  <c r="DM120" i="1"/>
  <c r="DM118" i="1" s="1"/>
  <c r="DH118" i="1"/>
  <c r="P122" i="1"/>
  <c r="P121" i="1" s="1"/>
  <c r="N121" i="1"/>
  <c r="AR123" i="1"/>
  <c r="AM123" i="1"/>
  <c r="BG125" i="1"/>
  <c r="BQ125" i="1" s="1"/>
  <c r="BY125" i="1" s="1"/>
  <c r="CN125" i="1" s="1"/>
  <c r="CX125" i="1" s="1"/>
  <c r="DE125" i="1" s="1"/>
  <c r="DS125" i="1" s="1"/>
  <c r="AB128" i="1"/>
  <c r="AE130" i="1"/>
  <c r="AL130" i="1"/>
  <c r="AT130" i="1" s="1"/>
  <c r="AE134" i="1"/>
  <c r="AC134" i="1"/>
  <c r="AL134" i="1"/>
  <c r="AT134" i="1" s="1"/>
  <c r="AE135" i="1"/>
  <c r="AL135" i="1"/>
  <c r="AE136" i="1"/>
  <c r="AL136" i="1"/>
  <c r="AE140" i="1"/>
  <c r="AL140" i="1"/>
  <c r="DQ141" i="1"/>
  <c r="E149" i="1"/>
  <c r="G150" i="1"/>
  <c r="G149" i="1" s="1"/>
  <c r="CL150" i="1"/>
  <c r="W29" i="2"/>
  <c r="BH152" i="1"/>
  <c r="BR152" i="1" s="1"/>
  <c r="DM153" i="1"/>
  <c r="DJ153" i="1"/>
  <c r="DO153" i="1" s="1"/>
  <c r="AD155" i="1"/>
  <c r="AJ155" i="1"/>
  <c r="CH160" i="1"/>
  <c r="BM162" i="1"/>
  <c r="BM156" i="1" s="1"/>
  <c r="BM30" i="2" s="1"/>
  <c r="BO160" i="1"/>
  <c r="CJ160" i="1" s="1"/>
  <c r="AQ161" i="1"/>
  <c r="BC161" i="1" s="1"/>
  <c r="AO162" i="1"/>
  <c r="AQ162" i="1" s="1"/>
  <c r="G169" i="1"/>
  <c r="G168" i="1" s="1"/>
  <c r="E168" i="1"/>
  <c r="Z169" i="1"/>
  <c r="AJ187" i="1"/>
  <c r="AD187" i="1"/>
  <c r="AJ195" i="1"/>
  <c r="AD195" i="1"/>
  <c r="AC275" i="1"/>
  <c r="AL275" i="1"/>
  <c r="AT275" i="1" s="1"/>
  <c r="AE275" i="1"/>
  <c r="BH275" i="1"/>
  <c r="BR275" i="1" s="1"/>
  <c r="BH289" i="1"/>
  <c r="BR289" i="1" s="1"/>
  <c r="CF12" i="2"/>
  <c r="CF11" i="2" s="1"/>
  <c r="CF10" i="2" s="1"/>
  <c r="CF8" i="1"/>
  <c r="B10" i="1"/>
  <c r="AW10" i="1"/>
  <c r="AW9" i="1" s="1"/>
  <c r="P14" i="1"/>
  <c r="O10" i="1"/>
  <c r="O9" i="1" s="1"/>
  <c r="CJ18" i="1"/>
  <c r="BE20" i="1"/>
  <c r="AZ19" i="1"/>
  <c r="Y21" i="1"/>
  <c r="Q22" i="1"/>
  <c r="L22" i="1"/>
  <c r="BC23" i="1"/>
  <c r="BF23" i="1"/>
  <c r="AK27" i="1"/>
  <c r="BE27" i="1"/>
  <c r="BF28" i="1"/>
  <c r="DC28" i="1"/>
  <c r="DC26" i="1" s="1"/>
  <c r="DA26" i="1"/>
  <c r="BG29" i="1"/>
  <c r="BQ29" i="1" s="1"/>
  <c r="BY29" i="1" s="1"/>
  <c r="CN29" i="1" s="1"/>
  <c r="CX29" i="1" s="1"/>
  <c r="DE29" i="1" s="1"/>
  <c r="DS29" i="1" s="1"/>
  <c r="DN29" i="1"/>
  <c r="CD31" i="1"/>
  <c r="CD13" i="2" s="1"/>
  <c r="Y33" i="1"/>
  <c r="CC31" i="1"/>
  <c r="CC13" i="2" s="1"/>
  <c r="DN33" i="1"/>
  <c r="AN31" i="1"/>
  <c r="AN13" i="2" s="1"/>
  <c r="DQ34" i="1"/>
  <c r="BC35" i="1"/>
  <c r="BF35" i="1"/>
  <c r="BC37" i="1"/>
  <c r="BF37" i="1"/>
  <c r="BF39" i="1"/>
  <c r="DM39" i="1"/>
  <c r="BG40" i="1"/>
  <c r="BQ40" i="1" s="1"/>
  <c r="BY40" i="1" s="1"/>
  <c r="CN40" i="1" s="1"/>
  <c r="CX40" i="1" s="1"/>
  <c r="DE40" i="1" s="1"/>
  <c r="DS40" i="1" s="1"/>
  <c r="Y43" i="1"/>
  <c r="AI51" i="1"/>
  <c r="AI50" i="1" s="1"/>
  <c r="AG50" i="1"/>
  <c r="BN50" i="1"/>
  <c r="BN44" i="1" s="1"/>
  <c r="BN14" i="2" s="1"/>
  <c r="BO51" i="1"/>
  <c r="W52" i="1"/>
  <c r="U50" i="1"/>
  <c r="L53" i="1"/>
  <c r="L50" i="1" s="1"/>
  <c r="Q53" i="1"/>
  <c r="CJ54" i="1"/>
  <c r="BE56" i="1"/>
  <c r="DL56" i="1"/>
  <c r="DM57" i="1"/>
  <c r="CL59" i="1"/>
  <c r="AN15" i="2"/>
  <c r="AN213" i="1"/>
  <c r="BM62" i="1"/>
  <c r="CH63" i="1"/>
  <c r="BO63" i="1"/>
  <c r="E65" i="1"/>
  <c r="G65" i="1" s="1"/>
  <c r="D65" i="1"/>
  <c r="H65" i="1" s="1"/>
  <c r="CL66" i="1"/>
  <c r="C19" i="2"/>
  <c r="C17" i="2" s="1"/>
  <c r="C71" i="1"/>
  <c r="O19" i="2"/>
  <c r="O71" i="1"/>
  <c r="AI73" i="1"/>
  <c r="AI18" i="2" s="1"/>
  <c r="AI17" i="2" s="1"/>
  <c r="DN18" i="2"/>
  <c r="DN17" i="2" s="1"/>
  <c r="DN71" i="1"/>
  <c r="CE88" i="1"/>
  <c r="CH88" i="1"/>
  <c r="BA90" i="1"/>
  <c r="AX90" i="1"/>
  <c r="BC90" i="1" s="1"/>
  <c r="BD25" i="2"/>
  <c r="Q99" i="1"/>
  <c r="P99" i="1"/>
  <c r="CL100" i="1"/>
  <c r="BG106" i="1"/>
  <c r="BQ106" i="1" s="1"/>
  <c r="BY106" i="1" s="1"/>
  <c r="CN106" i="1" s="1"/>
  <c r="CX106" i="1" s="1"/>
  <c r="DE106" i="1" s="1"/>
  <c r="DS106" i="1" s="1"/>
  <c r="CL107" i="1"/>
  <c r="DQ107" i="1" s="1"/>
  <c r="P109" i="1"/>
  <c r="Q109" i="1"/>
  <c r="DM115" i="1"/>
  <c r="DJ115" i="1"/>
  <c r="DO115" i="1" s="1"/>
  <c r="P119" i="1"/>
  <c r="Q119" i="1"/>
  <c r="N118" i="1"/>
  <c r="CJ119" i="1"/>
  <c r="BO118" i="1"/>
  <c r="BA121" i="1"/>
  <c r="CL123" i="1"/>
  <c r="DQ123" i="1" s="1"/>
  <c r="W127" i="1"/>
  <c r="W27" i="2" s="1"/>
  <c r="AA137" i="1"/>
  <c r="AK137" i="1" s="1"/>
  <c r="AS137" i="1" s="1"/>
  <c r="R127" i="1"/>
  <c r="R27" i="2" s="1"/>
  <c r="DK148" i="1"/>
  <c r="DK29" i="2"/>
  <c r="DK28" i="2" s="1"/>
  <c r="CI29" i="2"/>
  <c r="CI28" i="2" s="1"/>
  <c r="CI148" i="1"/>
  <c r="AJ153" i="1"/>
  <c r="AD153" i="1"/>
  <c r="DC155" i="1"/>
  <c r="DM155" i="1"/>
  <c r="G156" i="1"/>
  <c r="G30" i="2" s="1"/>
  <c r="AQ166" i="1"/>
  <c r="BA166" i="1"/>
  <c r="BF166" i="1" s="1"/>
  <c r="BP166" i="1" s="1"/>
  <c r="BX166" i="1" s="1"/>
  <c r="AO164" i="1"/>
  <c r="AO32" i="2" s="1"/>
  <c r="CG31" i="2"/>
  <c r="CG219" i="1"/>
  <c r="Z181" i="1"/>
  <c r="Q179" i="1"/>
  <c r="Q217" i="1" s="1"/>
  <c r="BG188" i="1"/>
  <c r="BQ188" i="1" s="1"/>
  <c r="BY188" i="1" s="1"/>
  <c r="CN188" i="1" s="1"/>
  <c r="CX188" i="1" s="1"/>
  <c r="DE188" i="1" s="1"/>
  <c r="DS188" i="1" s="1"/>
  <c r="AJ189" i="1"/>
  <c r="AD189" i="1"/>
  <c r="AJ197" i="1"/>
  <c r="AD197" i="1"/>
  <c r="AD260" i="1"/>
  <c r="AJ260" i="1"/>
  <c r="CK6" i="1"/>
  <c r="CG6" i="1"/>
  <c r="F9" i="1"/>
  <c r="V10" i="1"/>
  <c r="V9" i="1" s="1"/>
  <c r="AH9" i="1"/>
  <c r="DK12" i="2"/>
  <c r="DK11" i="2" s="1"/>
  <c r="DK8" i="1"/>
  <c r="DK359" i="1" s="1"/>
  <c r="D10" i="1"/>
  <c r="Q11" i="1"/>
  <c r="L11" i="1"/>
  <c r="W10" i="1"/>
  <c r="AG9" i="1"/>
  <c r="AN10" i="1"/>
  <c r="AN9" i="1" s="1"/>
  <c r="AU10" i="1"/>
  <c r="AU9" i="1" s="1"/>
  <c r="BD10" i="1"/>
  <c r="M9" i="1"/>
  <c r="Z12" i="1"/>
  <c r="BB12" i="1"/>
  <c r="DI10" i="1"/>
  <c r="DJ12" i="1"/>
  <c r="DJ10" i="1" s="1"/>
  <c r="CH14" i="1"/>
  <c r="CJ14" i="1" s="1"/>
  <c r="DH10" i="1"/>
  <c r="BA15" i="1"/>
  <c r="DM15" i="1"/>
  <c r="DO15" i="1" s="1"/>
  <c r="Y16" i="1"/>
  <c r="DN16" i="1"/>
  <c r="Q17" i="1"/>
  <c r="L17" i="1"/>
  <c r="DQ17" i="1"/>
  <c r="BV19" i="1"/>
  <c r="CT19" i="1"/>
  <c r="G19" i="1"/>
  <c r="Y20" i="1"/>
  <c r="Y19" i="1" s="1"/>
  <c r="AW19" i="1"/>
  <c r="AX20" i="1"/>
  <c r="AX19" i="1" s="1"/>
  <c r="CI20" i="1"/>
  <c r="DC19" i="1"/>
  <c r="DJ20" i="1"/>
  <c r="DJ19" i="1" s="1"/>
  <c r="DH19" i="1"/>
  <c r="AB21" i="1"/>
  <c r="BF21" i="1"/>
  <c r="BD19" i="1"/>
  <c r="DM21" i="1"/>
  <c r="BG22" i="1"/>
  <c r="BQ22" i="1" s="1"/>
  <c r="BY22" i="1" s="1"/>
  <c r="CN22" i="1" s="1"/>
  <c r="CX22" i="1" s="1"/>
  <c r="DE22" i="1" s="1"/>
  <c r="DS22" i="1" s="1"/>
  <c r="DN22" i="1"/>
  <c r="L23" i="1"/>
  <c r="K19" i="1"/>
  <c r="R23" i="1"/>
  <c r="AD23" i="1"/>
  <c r="BB24" i="1"/>
  <c r="BG24" i="1" s="1"/>
  <c r="BQ24" i="1" s="1"/>
  <c r="BY24" i="1" s="1"/>
  <c r="CN24" i="1" s="1"/>
  <c r="CX24" i="1" s="1"/>
  <c r="DE24" i="1" s="1"/>
  <c r="DS24" i="1" s="1"/>
  <c r="Z25" i="1"/>
  <c r="BB25" i="1"/>
  <c r="AZ26" i="1"/>
  <c r="DH26" i="1"/>
  <c r="AB27" i="1"/>
  <c r="AI27" i="1"/>
  <c r="AI26" i="1" s="1"/>
  <c r="AG26" i="1"/>
  <c r="AQ27" i="1"/>
  <c r="AQ26" i="1" s="1"/>
  <c r="AO26" i="1"/>
  <c r="BA27" i="1"/>
  <c r="CJ27" i="1"/>
  <c r="DM27" i="1"/>
  <c r="Y28" i="1"/>
  <c r="BE28" i="1" s="1"/>
  <c r="CL28" i="1" s="1"/>
  <c r="I26" i="1"/>
  <c r="N26" i="1"/>
  <c r="L29" i="1"/>
  <c r="Q29" i="1"/>
  <c r="AJ30" i="1"/>
  <c r="BA30" i="1"/>
  <c r="CL30" i="1"/>
  <c r="DQ30" i="1" s="1"/>
  <c r="DN30" i="1"/>
  <c r="B31" i="1"/>
  <c r="B13" i="2" s="1"/>
  <c r="BV31" i="1"/>
  <c r="BV13" i="2" s="1"/>
  <c r="CT31" i="1"/>
  <c r="CT13" i="2" s="1"/>
  <c r="G31" i="1"/>
  <c r="G13" i="2" s="1"/>
  <c r="Y32" i="1"/>
  <c r="AW31" i="1"/>
  <c r="AW13" i="2" s="1"/>
  <c r="AX32" i="1"/>
  <c r="CI32" i="1"/>
  <c r="CI31" i="1" s="1"/>
  <c r="CI13" i="2" s="1"/>
  <c r="DC31" i="1"/>
  <c r="DC13" i="2" s="1"/>
  <c r="DJ32" i="1"/>
  <c r="DH31" i="1"/>
  <c r="DH13" i="2" s="1"/>
  <c r="AB33" i="1"/>
  <c r="BF33" i="1"/>
  <c r="BD31" i="1"/>
  <c r="BD13" i="2" s="1"/>
  <c r="BM31" i="1"/>
  <c r="BM13" i="2" s="1"/>
  <c r="BT31" i="1"/>
  <c r="BT13" i="2" s="1"/>
  <c r="DM33" i="1"/>
  <c r="BG34" i="1"/>
  <c r="BQ34" i="1" s="1"/>
  <c r="BY34" i="1" s="1"/>
  <c r="CN34" i="1" s="1"/>
  <c r="CX34" i="1" s="1"/>
  <c r="DE34" i="1" s="1"/>
  <c r="DS34" i="1" s="1"/>
  <c r="DN34" i="1"/>
  <c r="K31" i="1"/>
  <c r="K13" i="2" s="1"/>
  <c r="R35" i="1"/>
  <c r="L35" i="1"/>
  <c r="AD35" i="1"/>
  <c r="DG31" i="1"/>
  <c r="DG13" i="2" s="1"/>
  <c r="BE36" i="1"/>
  <c r="CL36" i="1" s="1"/>
  <c r="DM36" i="1"/>
  <c r="DO36" i="1" s="1"/>
  <c r="R37" i="1"/>
  <c r="L37" i="1"/>
  <c r="L31" i="1" s="1"/>
  <c r="L13" i="2" s="1"/>
  <c r="AD37" i="1"/>
  <c r="BE38" i="1"/>
  <c r="CJ38" i="1"/>
  <c r="DM38" i="1"/>
  <c r="DO38" i="1" s="1"/>
  <c r="Y39" i="1"/>
  <c r="DN39" i="1"/>
  <c r="Q40" i="1"/>
  <c r="Q31" i="1" s="1"/>
  <c r="Q13" i="2" s="1"/>
  <c r="L40" i="1"/>
  <c r="AJ41" i="1"/>
  <c r="BA41" i="1"/>
  <c r="CL41" i="1"/>
  <c r="DQ41" i="1" s="1"/>
  <c r="DN41" i="1"/>
  <c r="DL42" i="1"/>
  <c r="AB43" i="1"/>
  <c r="BF43" i="1"/>
  <c r="DM43" i="1"/>
  <c r="AH45" i="1"/>
  <c r="AH44" i="1" s="1"/>
  <c r="AH14" i="2" s="1"/>
  <c r="Q46" i="1"/>
  <c r="L46" i="1"/>
  <c r="W45" i="1"/>
  <c r="AG45" i="1"/>
  <c r="AG44" i="1" s="1"/>
  <c r="AG14" i="2" s="1"/>
  <c r="AN45" i="1"/>
  <c r="AN44" i="1" s="1"/>
  <c r="AN14" i="2" s="1"/>
  <c r="CI45" i="1"/>
  <c r="DL45" i="1"/>
  <c r="I45" i="1"/>
  <c r="T45" i="1"/>
  <c r="T44" i="1" s="1"/>
  <c r="T14" i="2" s="1"/>
  <c r="AJ47" i="1"/>
  <c r="AR47" i="1" s="1"/>
  <c r="BA47" i="1"/>
  <c r="CV47" i="1"/>
  <c r="CU45" i="1"/>
  <c r="CU44" i="1" s="1"/>
  <c r="CU14" i="2" s="1"/>
  <c r="DN47" i="1"/>
  <c r="DO47" i="1" s="1"/>
  <c r="DL48" i="1"/>
  <c r="DL49" i="1"/>
  <c r="AV50" i="1"/>
  <c r="CL51" i="1"/>
  <c r="CG50" i="1"/>
  <c r="BB52" i="1"/>
  <c r="DC52" i="1"/>
  <c r="DC50" i="1" s="1"/>
  <c r="DA50" i="1"/>
  <c r="DM52" i="1"/>
  <c r="BG53" i="1"/>
  <c r="BQ53" i="1" s="1"/>
  <c r="BY53" i="1" s="1"/>
  <c r="CN53" i="1" s="1"/>
  <c r="CX53" i="1" s="1"/>
  <c r="DE53" i="1" s="1"/>
  <c r="DS53" i="1" s="1"/>
  <c r="DN53" i="1"/>
  <c r="R54" i="1"/>
  <c r="L54" i="1"/>
  <c r="BO54" i="1"/>
  <c r="BM50" i="1"/>
  <c r="BW54" i="1"/>
  <c r="BU50" i="1"/>
  <c r="CE54" i="1"/>
  <c r="CC50" i="1"/>
  <c r="BB55" i="1"/>
  <c r="CL55" i="1"/>
  <c r="Z56" i="1"/>
  <c r="BB56" i="1"/>
  <c r="CL56" i="1"/>
  <c r="CH58" i="1"/>
  <c r="CJ58" i="1" s="1"/>
  <c r="AB59" i="1"/>
  <c r="BA59" i="1"/>
  <c r="DL59" i="1"/>
  <c r="DL60" i="1"/>
  <c r="X15" i="2"/>
  <c r="X213" i="1"/>
  <c r="BL15" i="2"/>
  <c r="BL213" i="1"/>
  <c r="E63" i="1"/>
  <c r="B62" i="1"/>
  <c r="D63" i="1"/>
  <c r="AI63" i="1"/>
  <c r="AI62" i="1" s="1"/>
  <c r="AG62" i="1"/>
  <c r="BW62" i="1"/>
  <c r="CI62" i="1"/>
  <c r="DJ62" i="1"/>
  <c r="BG64" i="1"/>
  <c r="BQ64" i="1" s="1"/>
  <c r="BY64" i="1" s="1"/>
  <c r="CN64" i="1" s="1"/>
  <c r="CX64" i="1" s="1"/>
  <c r="DE64" i="1" s="1"/>
  <c r="DS64" i="1" s="1"/>
  <c r="CL64" i="1"/>
  <c r="S65" i="1"/>
  <c r="AB65" i="1" s="1"/>
  <c r="BA65" i="1"/>
  <c r="BF65" i="1" s="1"/>
  <c r="CH65" i="1"/>
  <c r="BO65" i="1"/>
  <c r="CJ65" i="1" s="1"/>
  <c r="DQ66" i="1"/>
  <c r="DA62" i="1"/>
  <c r="DC67" i="1"/>
  <c r="DM67" i="1"/>
  <c r="DM62" i="1" s="1"/>
  <c r="J16" i="2"/>
  <c r="L69" i="1"/>
  <c r="L16" i="2" s="1"/>
  <c r="Q69" i="1"/>
  <c r="V16" i="2"/>
  <c r="W69" i="1"/>
  <c r="W16" i="2" s="1"/>
  <c r="Y71" i="1"/>
  <c r="AW71" i="1"/>
  <c r="CS71" i="1"/>
  <c r="AI19" i="2"/>
  <c r="BW19" i="2"/>
  <c r="CI19" i="2"/>
  <c r="CI17" i="2" s="1"/>
  <c r="CI71" i="1"/>
  <c r="DG19" i="2"/>
  <c r="DG71" i="1"/>
  <c r="H74" i="1"/>
  <c r="BA74" i="1"/>
  <c r="DM75" i="1"/>
  <c r="DJ75" i="1"/>
  <c r="DO75" i="1" s="1"/>
  <c r="J77" i="1"/>
  <c r="N77" i="1"/>
  <c r="P77" i="1" s="1"/>
  <c r="AO77" i="1"/>
  <c r="AF25" i="2"/>
  <c r="AF81" i="1"/>
  <c r="AF175" i="1" s="1"/>
  <c r="AF216" i="1" s="1"/>
  <c r="CZ25" i="2"/>
  <c r="S84" i="1"/>
  <c r="AI84" i="1"/>
  <c r="AI83" i="1" s="1"/>
  <c r="AG83" i="1"/>
  <c r="BG84" i="1"/>
  <c r="BB83" i="1"/>
  <c r="DO84" i="1"/>
  <c r="L85" i="1"/>
  <c r="S85" i="1" s="1"/>
  <c r="AB85" i="1" s="1"/>
  <c r="J83" i="1"/>
  <c r="Q85" i="1"/>
  <c r="Z85" i="1" s="1"/>
  <c r="S86" i="1"/>
  <c r="AB86" i="1" s="1"/>
  <c r="BG86" i="1"/>
  <c r="BQ86" i="1" s="1"/>
  <c r="BY86" i="1" s="1"/>
  <c r="CN86" i="1" s="1"/>
  <c r="CX86" i="1" s="1"/>
  <c r="DE86" i="1" s="1"/>
  <c r="DS86" i="1" s="1"/>
  <c r="DO86" i="1"/>
  <c r="L87" i="1"/>
  <c r="S87" i="1" s="1"/>
  <c r="AB87" i="1" s="1"/>
  <c r="Q87" i="1"/>
  <c r="Z87" i="1" s="1"/>
  <c r="S88" i="1"/>
  <c r="AB88" i="1" s="1"/>
  <c r="BG88" i="1"/>
  <c r="BQ88" i="1" s="1"/>
  <c r="BY88" i="1" s="1"/>
  <c r="CN88" i="1" s="1"/>
  <c r="CX88" i="1" s="1"/>
  <c r="DE88" i="1" s="1"/>
  <c r="DS88" i="1" s="1"/>
  <c r="DO88" i="1"/>
  <c r="L89" i="1"/>
  <c r="S89" i="1" s="1"/>
  <c r="AB89" i="1" s="1"/>
  <c r="Q89" i="1"/>
  <c r="Z89" i="1" s="1"/>
  <c r="BG91" i="1"/>
  <c r="BQ91" i="1" s="1"/>
  <c r="BY91" i="1" s="1"/>
  <c r="CN91" i="1" s="1"/>
  <c r="CX91" i="1" s="1"/>
  <c r="DE91" i="1" s="1"/>
  <c r="DS91" i="1" s="1"/>
  <c r="DQ91" i="1"/>
  <c r="DI93" i="1"/>
  <c r="Z94" i="1"/>
  <c r="S94" i="1"/>
  <c r="AB94" i="1" s="1"/>
  <c r="DL93" i="1"/>
  <c r="AZ93" i="1"/>
  <c r="AZ26" i="2" s="1"/>
  <c r="BE97" i="1"/>
  <c r="BG98" i="1"/>
  <c r="BQ98" i="1" s="1"/>
  <c r="BY98" i="1" s="1"/>
  <c r="CN98" i="1" s="1"/>
  <c r="CX98" i="1" s="1"/>
  <c r="DE98" i="1" s="1"/>
  <c r="DS98" i="1" s="1"/>
  <c r="CL99" i="1"/>
  <c r="DQ99" i="1"/>
  <c r="BF100" i="1"/>
  <c r="P101" i="1"/>
  <c r="Q101" i="1"/>
  <c r="AQ101" i="1"/>
  <c r="BC101" i="1" s="1"/>
  <c r="BA101" i="1"/>
  <c r="BO102" i="1"/>
  <c r="CJ102" i="1" s="1"/>
  <c r="CH102" i="1"/>
  <c r="BC106" i="1"/>
  <c r="DO106" i="1"/>
  <c r="Q107" i="1"/>
  <c r="P107" i="1"/>
  <c r="BC107" i="1"/>
  <c r="CL108" i="1"/>
  <c r="DC108" i="1"/>
  <c r="DM108" i="1"/>
  <c r="BC109" i="1"/>
  <c r="Z110" i="1"/>
  <c r="S110" i="1"/>
  <c r="AB110" i="1" s="1"/>
  <c r="BF111" i="1"/>
  <c r="BE113" i="1"/>
  <c r="CL113" i="1" s="1"/>
  <c r="DQ113" i="1" s="1"/>
  <c r="BG114" i="1"/>
  <c r="BQ114" i="1" s="1"/>
  <c r="BY114" i="1" s="1"/>
  <c r="CN114" i="1" s="1"/>
  <c r="CX114" i="1" s="1"/>
  <c r="DE114" i="1" s="1"/>
  <c r="DS114" i="1" s="1"/>
  <c r="BG115" i="1"/>
  <c r="BQ115" i="1" s="1"/>
  <c r="BY115" i="1" s="1"/>
  <c r="CN115" i="1" s="1"/>
  <c r="CX115" i="1" s="1"/>
  <c r="DE115" i="1" s="1"/>
  <c r="DS115" i="1" s="1"/>
  <c r="R116" i="1"/>
  <c r="L116" i="1"/>
  <c r="K93" i="1"/>
  <c r="K26" i="2" s="1"/>
  <c r="AJ116" i="1"/>
  <c r="AD116" i="1"/>
  <c r="CG93" i="1"/>
  <c r="CG26" i="2" s="1"/>
  <c r="CV93" i="1"/>
  <c r="AH117" i="1"/>
  <c r="F118" i="1"/>
  <c r="F117" i="1" s="1"/>
  <c r="F116" i="1" s="1"/>
  <c r="F93" i="1" s="1"/>
  <c r="F26" i="2" s="1"/>
  <c r="G119" i="1"/>
  <c r="G118" i="1" s="1"/>
  <c r="G117" i="1" s="1"/>
  <c r="D122" i="1"/>
  <c r="C121" i="1"/>
  <c r="BW122" i="1"/>
  <c r="CH122" i="1"/>
  <c r="CH121" i="1" s="1"/>
  <c r="DI121" i="1"/>
  <c r="DI117" i="1" s="1"/>
  <c r="DJ122" i="1"/>
  <c r="AX123" i="1"/>
  <c r="AV121" i="1"/>
  <c r="L124" i="1"/>
  <c r="S124" i="1" s="1"/>
  <c r="AB124" i="1" s="1"/>
  <c r="Q124" i="1"/>
  <c r="Z124" i="1" s="1"/>
  <c r="DO125" i="1"/>
  <c r="CC127" i="1"/>
  <c r="CC27" i="2" s="1"/>
  <c r="G127" i="1"/>
  <c r="G27" i="2" s="1"/>
  <c r="CH128" i="1"/>
  <c r="BM127" i="1"/>
  <c r="BM27" i="2" s="1"/>
  <c r="BO128" i="1"/>
  <c r="CE127" i="1"/>
  <c r="CE27" i="2" s="1"/>
  <c r="AK127" i="1"/>
  <c r="AK27" i="2" s="1"/>
  <c r="AR129" i="1"/>
  <c r="BP129" i="1"/>
  <c r="BX129" i="1" s="1"/>
  <c r="CH130" i="1"/>
  <c r="BO130" i="1"/>
  <c r="CJ130" i="1" s="1"/>
  <c r="AR131" i="1"/>
  <c r="BP131" i="1"/>
  <c r="BX131" i="1" s="1"/>
  <c r="CH132" i="1"/>
  <c r="BO132" i="1"/>
  <c r="CJ132" i="1" s="1"/>
  <c r="AR133" i="1"/>
  <c r="BP133" i="1"/>
  <c r="BX133" i="1" s="1"/>
  <c r="CH134" i="1"/>
  <c r="BO134" i="1"/>
  <c r="CJ134" i="1" s="1"/>
  <c r="AC135" i="1"/>
  <c r="AR135" i="1"/>
  <c r="AC136" i="1"/>
  <c r="Q137" i="1"/>
  <c r="Z137" i="1" s="1"/>
  <c r="L137" i="1"/>
  <c r="S137" i="1" s="1"/>
  <c r="AJ138" i="1"/>
  <c r="AD138" i="1"/>
  <c r="S139" i="1"/>
  <c r="AB139" i="1" s="1"/>
  <c r="BA139" i="1"/>
  <c r="BF139" i="1" s="1"/>
  <c r="AC140" i="1"/>
  <c r="Q141" i="1"/>
  <c r="Z141" i="1" s="1"/>
  <c r="L141" i="1"/>
  <c r="S141" i="1" s="1"/>
  <c r="AB141" i="1" s="1"/>
  <c r="AJ142" i="1"/>
  <c r="AD142" i="1"/>
  <c r="S143" i="1"/>
  <c r="AB143" i="1" s="1"/>
  <c r="AD145" i="1"/>
  <c r="AJ145" i="1"/>
  <c r="AE146" i="1"/>
  <c r="AL146" i="1"/>
  <c r="P150" i="1"/>
  <c r="N149" i="1"/>
  <c r="AZ149" i="1"/>
  <c r="BP151" i="1"/>
  <c r="BX151" i="1" s="1"/>
  <c r="BG152" i="1"/>
  <c r="BQ152" i="1" s="1"/>
  <c r="BY152" i="1" s="1"/>
  <c r="CN152" i="1" s="1"/>
  <c r="CX152" i="1" s="1"/>
  <c r="DE152" i="1" s="1"/>
  <c r="DS152" i="1" s="1"/>
  <c r="DO152" i="1"/>
  <c r="AE153" i="1"/>
  <c r="AC153" i="1"/>
  <c r="AL153" i="1"/>
  <c r="AT153" i="1" s="1"/>
  <c r="BF155" i="1"/>
  <c r="BP155" i="1" s="1"/>
  <c r="BX155" i="1" s="1"/>
  <c r="P157" i="1"/>
  <c r="BG159" i="1"/>
  <c r="BQ159" i="1" s="1"/>
  <c r="BY159" i="1" s="1"/>
  <c r="CN159" i="1" s="1"/>
  <c r="CX159" i="1" s="1"/>
  <c r="DE159" i="1" s="1"/>
  <c r="DS159" i="1" s="1"/>
  <c r="DC159" i="1"/>
  <c r="DC156" i="1" s="1"/>
  <c r="DC30" i="2" s="1"/>
  <c r="DA156" i="1"/>
  <c r="DA30" i="2" s="1"/>
  <c r="DA162" i="1"/>
  <c r="DC162" i="1" s="1"/>
  <c r="BA161" i="1"/>
  <c r="DN31" i="2"/>
  <c r="DN219" i="1"/>
  <c r="BC171" i="1"/>
  <c r="BH171" i="1" s="1"/>
  <c r="H31" i="2"/>
  <c r="H219" i="1"/>
  <c r="S173" i="1"/>
  <c r="AB173" i="1" s="1"/>
  <c r="P168" i="1"/>
  <c r="AJ173" i="1"/>
  <c r="AD173" i="1"/>
  <c r="DL179" i="1"/>
  <c r="DL217" i="1" s="1"/>
  <c r="DQ181" i="1"/>
  <c r="BK183" i="1"/>
  <c r="BR183" i="1"/>
  <c r="BI183" i="1"/>
  <c r="BG184" i="1"/>
  <c r="BQ184" i="1" s="1"/>
  <c r="BY184" i="1" s="1"/>
  <c r="CN184" i="1" s="1"/>
  <c r="CX184" i="1" s="1"/>
  <c r="DE184" i="1" s="1"/>
  <c r="DS184" i="1" s="1"/>
  <c r="AJ185" i="1"/>
  <c r="AD185" i="1"/>
  <c r="AJ186" i="1"/>
  <c r="AD186" i="1"/>
  <c r="AE186" i="1"/>
  <c r="AC186" i="1"/>
  <c r="AL186" i="1"/>
  <c r="AT186" i="1" s="1"/>
  <c r="BH186" i="1"/>
  <c r="BK191" i="1"/>
  <c r="BR191" i="1"/>
  <c r="BI191" i="1"/>
  <c r="BG192" i="1"/>
  <c r="BQ192" i="1" s="1"/>
  <c r="BY192" i="1" s="1"/>
  <c r="CN192" i="1" s="1"/>
  <c r="CX192" i="1" s="1"/>
  <c r="DE192" i="1" s="1"/>
  <c r="DS192" i="1" s="1"/>
  <c r="AJ193" i="1"/>
  <c r="AD193" i="1"/>
  <c r="AJ194" i="1"/>
  <c r="AD194" i="1"/>
  <c r="AE194" i="1"/>
  <c r="AC194" i="1"/>
  <c r="AL194" i="1"/>
  <c r="AT194" i="1" s="1"/>
  <c r="BH194" i="1"/>
  <c r="BK199" i="1"/>
  <c r="BR199" i="1"/>
  <c r="BI199" i="1"/>
  <c r="BG200" i="1"/>
  <c r="BQ200" i="1" s="1"/>
  <c r="BY200" i="1" s="1"/>
  <c r="CN200" i="1" s="1"/>
  <c r="CX200" i="1" s="1"/>
  <c r="DE200" i="1" s="1"/>
  <c r="DS200" i="1" s="1"/>
  <c r="AI35" i="2"/>
  <c r="AI34" i="2" s="1"/>
  <c r="AI33" i="2" s="1"/>
  <c r="BC204" i="1"/>
  <c r="AI202" i="1"/>
  <c r="AI179" i="1" s="1"/>
  <c r="AI217" i="1" s="1"/>
  <c r="G39" i="2"/>
  <c r="P39" i="2"/>
  <c r="S206" i="1"/>
  <c r="P72" i="1"/>
  <c r="BW39" i="2"/>
  <c r="DA39" i="2"/>
  <c r="DA205" i="1"/>
  <c r="DA72" i="1"/>
  <c r="DC206" i="1"/>
  <c r="DM208" i="1"/>
  <c r="DC231" i="1"/>
  <c r="AL246" i="1"/>
  <c r="AT246" i="1" s="1"/>
  <c r="AE246" i="1"/>
  <c r="AD266" i="1"/>
  <c r="AJ266" i="1"/>
  <c r="BN63" i="2"/>
  <c r="BN62" i="2" s="1"/>
  <c r="BN292" i="1"/>
  <c r="BZ296" i="1"/>
  <c r="CO296" i="1" s="1"/>
  <c r="BS296" i="1"/>
  <c r="CD9" i="1"/>
  <c r="E10" i="1"/>
  <c r="E9" i="1" s="1"/>
  <c r="G11" i="1"/>
  <c r="G10" i="1" s="1"/>
  <c r="AA11" i="1"/>
  <c r="DM11" i="1"/>
  <c r="Y12" i="1"/>
  <c r="BE12" i="1" s="1"/>
  <c r="CL12" i="1" s="1"/>
  <c r="I10" i="1"/>
  <c r="Q13" i="1"/>
  <c r="L13" i="1"/>
  <c r="DL15" i="1"/>
  <c r="BE16" i="1"/>
  <c r="DL16" i="1"/>
  <c r="L18" i="1"/>
  <c r="R18" i="1"/>
  <c r="BQ20" i="1"/>
  <c r="BB21" i="1"/>
  <c r="BA24" i="1"/>
  <c r="BN26" i="1"/>
  <c r="BO27" i="1"/>
  <c r="W28" i="1"/>
  <c r="U26" i="1"/>
  <c r="DL28" i="1"/>
  <c r="BW30" i="1"/>
  <c r="BU26" i="1"/>
  <c r="BB33" i="1"/>
  <c r="DL36" i="1"/>
  <c r="DO37" i="1"/>
  <c r="DL39" i="1"/>
  <c r="J44" i="1"/>
  <c r="J14" i="2" s="1"/>
  <c r="BC46" i="1"/>
  <c r="CG44" i="1"/>
  <c r="CG14" i="2" s="1"/>
  <c r="BE48" i="1"/>
  <c r="CL48" i="1" s="1"/>
  <c r="Y52" i="1"/>
  <c r="I50" i="1"/>
  <c r="DN58" i="1"/>
  <c r="DM60" i="1"/>
  <c r="AX15" i="2"/>
  <c r="AX213" i="1"/>
  <c r="AY19" i="2"/>
  <c r="AY17" i="2" s="1"/>
  <c r="AY71" i="1"/>
  <c r="CE19" i="2"/>
  <c r="AA73" i="1"/>
  <c r="AA18" i="2" s="1"/>
  <c r="AA17" i="2" s="1"/>
  <c r="AK74" i="1"/>
  <c r="BG74" i="1"/>
  <c r="BV25" i="2"/>
  <c r="BV24" i="2" s="1"/>
  <c r="BV23" i="2" s="1"/>
  <c r="BV22" i="2" s="1"/>
  <c r="BV81" i="1"/>
  <c r="BV175" i="1" s="1"/>
  <c r="BV216" i="1" s="1"/>
  <c r="AO83" i="1"/>
  <c r="AQ84" i="1"/>
  <c r="AQ83" i="1" s="1"/>
  <c r="DQ84" i="1"/>
  <c r="AL91" i="1"/>
  <c r="AT91" i="1" s="1"/>
  <c r="AC91" i="1"/>
  <c r="AE91" i="1"/>
  <c r="BW91" i="1"/>
  <c r="CH91" i="1"/>
  <c r="Z95" i="1"/>
  <c r="S95" i="1"/>
  <c r="AB95" i="1" s="1"/>
  <c r="AK97" i="1"/>
  <c r="AS97" i="1" s="1"/>
  <c r="BG97" i="1"/>
  <c r="BQ97" i="1" s="1"/>
  <c r="BY97" i="1" s="1"/>
  <c r="CN97" i="1" s="1"/>
  <c r="CX97" i="1" s="1"/>
  <c r="DE97" i="1" s="1"/>
  <c r="DS97" i="1" s="1"/>
  <c r="DQ100" i="1"/>
  <c r="Z111" i="1"/>
  <c r="S111" i="1"/>
  <c r="AB111" i="1" s="1"/>
  <c r="AL115" i="1"/>
  <c r="AT115" i="1" s="1"/>
  <c r="AC115" i="1"/>
  <c r="AE115" i="1"/>
  <c r="I26" i="2"/>
  <c r="I81" i="1"/>
  <c r="CX120" i="1"/>
  <c r="CN118" i="1"/>
  <c r="AQ121" i="1"/>
  <c r="CH124" i="1"/>
  <c r="BO124" i="1"/>
  <c r="CJ124" i="1" s="1"/>
  <c r="DM124" i="1"/>
  <c r="DJ124" i="1"/>
  <c r="DO124" i="1" s="1"/>
  <c r="AE129" i="1"/>
  <c r="AL129" i="1"/>
  <c r="AT129" i="1" s="1"/>
  <c r="AE131" i="1"/>
  <c r="AE132" i="1"/>
  <c r="AC132" i="1"/>
  <c r="AL132" i="1"/>
  <c r="AT132" i="1" s="1"/>
  <c r="AE133" i="1"/>
  <c r="AI29" i="2"/>
  <c r="CJ150" i="1"/>
  <c r="BO149" i="1"/>
  <c r="AV149" i="1"/>
  <c r="BA154" i="1"/>
  <c r="BF154" i="1" s="1"/>
  <c r="AX154" i="1"/>
  <c r="AX157" i="1"/>
  <c r="BA157" i="1"/>
  <c r="AX158" i="1"/>
  <c r="BC158" i="1" s="1"/>
  <c r="BH158" i="1" s="1"/>
  <c r="BR158" i="1" s="1"/>
  <c r="BA158" i="1"/>
  <c r="AV162" i="1"/>
  <c r="T32" i="2"/>
  <c r="T81" i="1"/>
  <c r="BQ165" i="1"/>
  <c r="AF31" i="2"/>
  <c r="AF24" i="2" s="1"/>
  <c r="AF23" i="2" s="1"/>
  <c r="AF22" i="2" s="1"/>
  <c r="AF219" i="1"/>
  <c r="BD31" i="2"/>
  <c r="BD219" i="1"/>
  <c r="Y31" i="2"/>
  <c r="Y219" i="1"/>
  <c r="DQ183" i="1"/>
  <c r="BK185" i="1"/>
  <c r="BR185" i="1"/>
  <c r="BI185" i="1"/>
  <c r="AJ188" i="1"/>
  <c r="AD188" i="1"/>
  <c r="AE188" i="1"/>
  <c r="BH188" i="1"/>
  <c r="AL188" i="1"/>
  <c r="AT188" i="1" s="1"/>
  <c r="AC188" i="1"/>
  <c r="BK193" i="1"/>
  <c r="BR193" i="1"/>
  <c r="BI193" i="1"/>
  <c r="AJ196" i="1"/>
  <c r="AD196" i="1"/>
  <c r="AE196" i="1"/>
  <c r="BH196" i="1"/>
  <c r="AL196" i="1"/>
  <c r="AT196" i="1" s="1"/>
  <c r="AC196" i="1"/>
  <c r="L41" i="2"/>
  <c r="L40" i="2"/>
  <c r="L38" i="2" s="1"/>
  <c r="L294" i="1"/>
  <c r="L293" i="1" s="1"/>
  <c r="BM60" i="2"/>
  <c r="BZ273" i="1"/>
  <c r="CO273" i="1" s="1"/>
  <c r="BS273" i="1"/>
  <c r="AP9" i="1"/>
  <c r="AI10" i="1"/>
  <c r="DC10" i="1"/>
  <c r="DC9" i="1" s="1"/>
  <c r="DN11" i="1"/>
  <c r="DN10" i="1" s="1"/>
  <c r="W12" i="1"/>
  <c r="U10" i="1"/>
  <c r="CS10" i="1"/>
  <c r="DL12" i="1"/>
  <c r="DM13" i="1"/>
  <c r="BE15" i="1"/>
  <c r="CL15" i="1" s="1"/>
  <c r="CI15" i="1"/>
  <c r="CJ15" i="1" s="1"/>
  <c r="DM16" i="1"/>
  <c r="DO16" i="1" s="1"/>
  <c r="BG17" i="1"/>
  <c r="BQ17" i="1" s="1"/>
  <c r="BY17" i="1" s="1"/>
  <c r="CN17" i="1" s="1"/>
  <c r="CX17" i="1" s="1"/>
  <c r="DE17" i="1" s="1"/>
  <c r="DS17" i="1" s="1"/>
  <c r="DN17" i="1"/>
  <c r="H18" i="1"/>
  <c r="H10" i="1" s="1"/>
  <c r="H9" i="1" s="1"/>
  <c r="L19" i="1"/>
  <c r="W19" i="1"/>
  <c r="CJ20" i="1"/>
  <c r="DO20" i="1"/>
  <c r="AD21" i="1"/>
  <c r="AL21" i="1"/>
  <c r="AM21" i="1" s="1"/>
  <c r="DN21" i="1"/>
  <c r="DQ22" i="1"/>
  <c r="AR23" i="1"/>
  <c r="CL23" i="1"/>
  <c r="CU19" i="1"/>
  <c r="CV23" i="1"/>
  <c r="CV19" i="1" s="1"/>
  <c r="DN23" i="1"/>
  <c r="DL24" i="1"/>
  <c r="BE25" i="1"/>
  <c r="CL25" i="1" s="1"/>
  <c r="DL25" i="1"/>
  <c r="AF26" i="1"/>
  <c r="S28" i="1"/>
  <c r="DM28" i="1"/>
  <c r="DO28" i="1" s="1"/>
  <c r="R30" i="1"/>
  <c r="L30" i="1"/>
  <c r="BN31" i="1"/>
  <c r="BN13" i="2" s="1"/>
  <c r="H43" i="1"/>
  <c r="H31" i="1"/>
  <c r="H13" i="2" s="1"/>
  <c r="W31" i="1"/>
  <c r="W13" i="2" s="1"/>
  <c r="AZ31" i="1"/>
  <c r="AZ13" i="2" s="1"/>
  <c r="CJ32" i="1"/>
  <c r="AD33" i="1"/>
  <c r="AL33" i="1"/>
  <c r="AM33" i="1" s="1"/>
  <c r="Q34" i="1"/>
  <c r="L34" i="1"/>
  <c r="AR35" i="1"/>
  <c r="CL35" i="1"/>
  <c r="CV35" i="1"/>
  <c r="CV31" i="1" s="1"/>
  <c r="CV13" i="2" s="1"/>
  <c r="CU31" i="1"/>
  <c r="CU13" i="2" s="1"/>
  <c r="DN35" i="1"/>
  <c r="CI36" i="1"/>
  <c r="CJ36" i="1" s="1"/>
  <c r="AR37" i="1"/>
  <c r="CL37" i="1"/>
  <c r="DQ37" i="1" s="1"/>
  <c r="DN37" i="1"/>
  <c r="CI38" i="1"/>
  <c r="AB39" i="1"/>
  <c r="DN40" i="1"/>
  <c r="L41" i="1"/>
  <c r="R41" i="1"/>
  <c r="CL42" i="1"/>
  <c r="AD43" i="1"/>
  <c r="AL43" i="1"/>
  <c r="AM43" i="1" s="1"/>
  <c r="DN43" i="1"/>
  <c r="N44" i="1"/>
  <c r="N14" i="2" s="1"/>
  <c r="AI44" i="1"/>
  <c r="AI14" i="2" s="1"/>
  <c r="DC45" i="1"/>
  <c r="DN46" i="1"/>
  <c r="DN45" i="1" s="1"/>
  <c r="K45" i="1"/>
  <c r="K44" i="1" s="1"/>
  <c r="K14" i="2" s="1"/>
  <c r="R47" i="1"/>
  <c r="L47" i="1"/>
  <c r="Z49" i="1"/>
  <c r="BB49" i="1"/>
  <c r="BG49" i="1" s="1"/>
  <c r="BQ49" i="1" s="1"/>
  <c r="BY49" i="1" s="1"/>
  <c r="CN49" i="1" s="1"/>
  <c r="CX49" i="1" s="1"/>
  <c r="DE49" i="1" s="1"/>
  <c r="DS49" i="1" s="1"/>
  <c r="AZ50" i="1"/>
  <c r="AB51" i="1"/>
  <c r="AQ51" i="1"/>
  <c r="AQ50" i="1" s="1"/>
  <c r="AO50" i="1"/>
  <c r="AO44" i="1" s="1"/>
  <c r="AO14" i="2" s="1"/>
  <c r="BA51" i="1"/>
  <c r="BV50" i="1"/>
  <c r="BW51" i="1"/>
  <c r="CD50" i="1"/>
  <c r="CD44" i="1" s="1"/>
  <c r="CD14" i="2" s="1"/>
  <c r="CE51" i="1"/>
  <c r="CE50" i="1" s="1"/>
  <c r="DL51" i="1"/>
  <c r="J50" i="1"/>
  <c r="BE52" i="1"/>
  <c r="DN52" i="1"/>
  <c r="DQ53" i="1"/>
  <c r="AD54" i="1"/>
  <c r="AB55" i="1"/>
  <c r="BA55" i="1"/>
  <c r="DL55" i="1"/>
  <c r="DQ55" i="1" s="1"/>
  <c r="AZ58" i="1"/>
  <c r="BE58" i="1" s="1"/>
  <c r="CL58" i="1" s="1"/>
  <c r="DQ58" i="1" s="1"/>
  <c r="BB59" i="1"/>
  <c r="BG59" i="1" s="1"/>
  <c r="BQ59" i="1" s="1"/>
  <c r="BY59" i="1" s="1"/>
  <c r="CN59" i="1" s="1"/>
  <c r="CX59" i="1" s="1"/>
  <c r="DE59" i="1" s="1"/>
  <c r="DS59" i="1" s="1"/>
  <c r="Z60" i="1"/>
  <c r="BB60" i="1"/>
  <c r="BG60" i="1" s="1"/>
  <c r="BQ60" i="1" s="1"/>
  <c r="BY60" i="1" s="1"/>
  <c r="CN60" i="1" s="1"/>
  <c r="CX60" i="1" s="1"/>
  <c r="DE60" i="1" s="1"/>
  <c r="DS60" i="1" s="1"/>
  <c r="CL60" i="1"/>
  <c r="T15" i="2"/>
  <c r="T213" i="1"/>
  <c r="AV15" i="2"/>
  <c r="AV213" i="1"/>
  <c r="BD15" i="2"/>
  <c r="BD213" i="1"/>
  <c r="CZ15" i="2"/>
  <c r="CZ213" i="1"/>
  <c r="DH15" i="2"/>
  <c r="DH213" i="1"/>
  <c r="DP15" i="2"/>
  <c r="DP213" i="1"/>
  <c r="U62" i="1"/>
  <c r="W63" i="1"/>
  <c r="W62" i="1" s="1"/>
  <c r="BE62" i="1"/>
  <c r="CE63" i="1"/>
  <c r="CE62" i="1" s="1"/>
  <c r="CC62" i="1"/>
  <c r="DQ64" i="1"/>
  <c r="BB15" i="2"/>
  <c r="BB213" i="1"/>
  <c r="DO67" i="1"/>
  <c r="DB16" i="2"/>
  <c r="DC69" i="1"/>
  <c r="DC16" i="2" s="1"/>
  <c r="I71" i="1"/>
  <c r="G19" i="2"/>
  <c r="K19" i="2"/>
  <c r="K17" i="2" s="1"/>
  <c r="K71" i="1"/>
  <c r="AU19" i="2"/>
  <c r="AU71" i="1"/>
  <c r="BG19" i="2"/>
  <c r="CU71" i="1"/>
  <c r="CU19" i="2"/>
  <c r="AG73" i="1"/>
  <c r="L74" i="1"/>
  <c r="AE75" i="1"/>
  <c r="AC75" i="1"/>
  <c r="BG75" i="1"/>
  <c r="BQ75" i="1" s="1"/>
  <c r="BY75" i="1" s="1"/>
  <c r="CN75" i="1" s="1"/>
  <c r="CX75" i="1" s="1"/>
  <c r="DE75" i="1" s="1"/>
  <c r="DS75" i="1" s="1"/>
  <c r="DM76" i="1"/>
  <c r="DH77" i="1"/>
  <c r="DJ76" i="1"/>
  <c r="DO76" i="1" s="1"/>
  <c r="BO77" i="1"/>
  <c r="BO73" i="1" s="1"/>
  <c r="CL77" i="1"/>
  <c r="D25" i="2"/>
  <c r="AZ25" i="2"/>
  <c r="CU25" i="2"/>
  <c r="CU24" i="2" s="1"/>
  <c r="CU23" i="2" s="1"/>
  <c r="CU22" i="2" s="1"/>
  <c r="BA84" i="1"/>
  <c r="AX84" i="1"/>
  <c r="CE84" i="1"/>
  <c r="CC83" i="1"/>
  <c r="CH84" i="1"/>
  <c r="DC83" i="1"/>
  <c r="DH83" i="1"/>
  <c r="DJ85" i="1"/>
  <c r="DM85" i="1"/>
  <c r="BA86" i="1"/>
  <c r="AX86" i="1"/>
  <c r="BC86" i="1" s="1"/>
  <c r="BH86" i="1" s="1"/>
  <c r="CE86" i="1"/>
  <c r="CH86" i="1"/>
  <c r="DM87" i="1"/>
  <c r="DJ87" i="1"/>
  <c r="DO87" i="1" s="1"/>
  <c r="AX88" i="1"/>
  <c r="BC88" i="1" s="1"/>
  <c r="BH88" i="1" s="1"/>
  <c r="BA88" i="1"/>
  <c r="DM89" i="1"/>
  <c r="DJ89" i="1"/>
  <c r="DO89" i="1" s="1"/>
  <c r="BO94" i="1"/>
  <c r="CJ94" i="1" s="1"/>
  <c r="CH94" i="1"/>
  <c r="BD93" i="1"/>
  <c r="BD26" i="2" s="1"/>
  <c r="BC98" i="1"/>
  <c r="DC100" i="1"/>
  <c r="DO100" i="1" s="1"/>
  <c r="DM100" i="1"/>
  <c r="Z102" i="1"/>
  <c r="S102" i="1"/>
  <c r="AB102" i="1" s="1"/>
  <c r="BE105" i="1"/>
  <c r="CH105" i="1"/>
  <c r="DO108" i="1"/>
  <c r="AQ109" i="1"/>
  <c r="BA109" i="1"/>
  <c r="BO110" i="1"/>
  <c r="CJ110" i="1" s="1"/>
  <c r="CH110" i="1"/>
  <c r="BC114" i="1"/>
  <c r="CH115" i="1"/>
  <c r="BO115" i="1"/>
  <c r="CJ115" i="1" s="1"/>
  <c r="V26" i="2"/>
  <c r="V24" i="2" s="1"/>
  <c r="V23" i="2" s="1"/>
  <c r="V22" i="2" s="1"/>
  <c r="AH93" i="1"/>
  <c r="AI116" i="1"/>
  <c r="AI93" i="1" s="1"/>
  <c r="AI26" i="2" s="1"/>
  <c r="BB116" i="1"/>
  <c r="R118" i="1"/>
  <c r="BU117" i="1"/>
  <c r="BU93" i="1" s="1"/>
  <c r="BU26" i="2" s="1"/>
  <c r="AQ119" i="1"/>
  <c r="AQ118" i="1" s="1"/>
  <c r="AQ117" i="1" s="1"/>
  <c r="AO118" i="1"/>
  <c r="AO117" i="1" s="1"/>
  <c r="BA119" i="1"/>
  <c r="CE120" i="1"/>
  <c r="CJ120" i="1" s="1"/>
  <c r="CC118" i="1"/>
  <c r="BC122" i="1"/>
  <c r="AL123" i="1"/>
  <c r="AT123" i="1" s="1"/>
  <c r="AE123" i="1"/>
  <c r="AC123" i="1"/>
  <c r="AL125" i="1"/>
  <c r="AT125" i="1" s="1"/>
  <c r="AC125" i="1"/>
  <c r="AE125" i="1"/>
  <c r="AI128" i="1"/>
  <c r="CX128" i="1"/>
  <c r="DO129" i="1"/>
  <c r="DO131" i="1"/>
  <c r="DO133" i="1"/>
  <c r="CH136" i="1"/>
  <c r="BO136" i="1"/>
  <c r="CJ136" i="1" s="1"/>
  <c r="BG137" i="1"/>
  <c r="BQ137" i="1" s="1"/>
  <c r="BY137" i="1" s="1"/>
  <c r="CN137" i="1" s="1"/>
  <c r="CX137" i="1" s="1"/>
  <c r="DE137" i="1" s="1"/>
  <c r="DS137" i="1" s="1"/>
  <c r="AE138" i="1"/>
  <c r="AC138" i="1"/>
  <c r="AL138" i="1"/>
  <c r="BC139" i="1"/>
  <c r="BH139" i="1" s="1"/>
  <c r="CH140" i="1"/>
  <c r="BO140" i="1"/>
  <c r="CJ140" i="1" s="1"/>
  <c r="BG141" i="1"/>
  <c r="BQ141" i="1" s="1"/>
  <c r="BY141" i="1" s="1"/>
  <c r="CN141" i="1" s="1"/>
  <c r="CX141" i="1" s="1"/>
  <c r="DE141" i="1" s="1"/>
  <c r="DS141" i="1" s="1"/>
  <c r="AE142" i="1"/>
  <c r="AC142" i="1"/>
  <c r="AL142" i="1"/>
  <c r="AN341" i="1"/>
  <c r="AQ150" i="1"/>
  <c r="AO149" i="1"/>
  <c r="BA150" i="1"/>
  <c r="CL152" i="1"/>
  <c r="W157" i="1"/>
  <c r="W156" i="1" s="1"/>
  <c r="U156" i="1"/>
  <c r="U30" i="2" s="1"/>
  <c r="CL158" i="1"/>
  <c r="AJ159" i="1"/>
  <c r="AD159" i="1"/>
  <c r="AK159" i="1"/>
  <c r="AS159" i="1" s="1"/>
  <c r="BP160" i="1"/>
  <c r="BX160" i="1" s="1"/>
  <c r="BJ160" i="1"/>
  <c r="CF31" i="2"/>
  <c r="CF24" i="2" s="1"/>
  <c r="CF23" i="2" s="1"/>
  <c r="CF22" i="2" s="1"/>
  <c r="CF219" i="1"/>
  <c r="BO169" i="1"/>
  <c r="BM168" i="1"/>
  <c r="CH169" i="1"/>
  <c r="W31" i="2"/>
  <c r="W219" i="1"/>
  <c r="Y179" i="1"/>
  <c r="Y217" i="1" s="1"/>
  <c r="BE181" i="1"/>
  <c r="BE179" i="1" s="1"/>
  <c r="BE217" i="1" s="1"/>
  <c r="BE340" i="1" s="1"/>
  <c r="AJ182" i="1"/>
  <c r="AD182" i="1"/>
  <c r="AE182" i="1"/>
  <c r="BH182" i="1"/>
  <c r="AL182" i="1"/>
  <c r="AT182" i="1" s="1"/>
  <c r="AC182" i="1"/>
  <c r="BK187" i="1"/>
  <c r="BR187" i="1"/>
  <c r="BI187" i="1"/>
  <c r="AJ190" i="1"/>
  <c r="AD190" i="1"/>
  <c r="AE190" i="1"/>
  <c r="BH190" i="1"/>
  <c r="AL190" i="1"/>
  <c r="AT190" i="1" s="1"/>
  <c r="AC190" i="1"/>
  <c r="BK195" i="1"/>
  <c r="BR195" i="1"/>
  <c r="BI195" i="1"/>
  <c r="BG196" i="1"/>
  <c r="BQ196" i="1" s="1"/>
  <c r="BY196" i="1" s="1"/>
  <c r="CN196" i="1" s="1"/>
  <c r="CX196" i="1" s="1"/>
  <c r="DE196" i="1" s="1"/>
  <c r="DS196" i="1" s="1"/>
  <c r="AJ198" i="1"/>
  <c r="AD198" i="1"/>
  <c r="AE198" i="1"/>
  <c r="BH198" i="1"/>
  <c r="AC198" i="1"/>
  <c r="AL198" i="1"/>
  <c r="AT198" i="1" s="1"/>
  <c r="D35" i="2"/>
  <c r="D34" i="2" s="1"/>
  <c r="H204" i="1"/>
  <c r="P235" i="1"/>
  <c r="P232" i="1" s="1"/>
  <c r="P51" i="2" s="1"/>
  <c r="S236" i="1"/>
  <c r="AR237" i="1"/>
  <c r="AM237" i="1"/>
  <c r="G60" i="2"/>
  <c r="DN60" i="2"/>
  <c r="CA317" i="1"/>
  <c r="CM317" i="1"/>
  <c r="BD6" i="1"/>
  <c r="BE6" i="1" s="1"/>
  <c r="AZ6" i="1"/>
  <c r="X12" i="2"/>
  <c r="X11" i="2" s="1"/>
  <c r="X8" i="1"/>
  <c r="C12" i="2"/>
  <c r="BV10" i="1"/>
  <c r="CT10" i="1"/>
  <c r="P10" i="1"/>
  <c r="P9" i="1" s="1"/>
  <c r="AF10" i="1"/>
  <c r="AF9" i="1" s="1"/>
  <c r="AQ10" i="1"/>
  <c r="AZ10" i="1"/>
  <c r="AZ9" i="1" s="1"/>
  <c r="BE11" i="1"/>
  <c r="BW10" i="1"/>
  <c r="CE10" i="1"/>
  <c r="BF12" i="1"/>
  <c r="DC12" i="1"/>
  <c r="DA10" i="1"/>
  <c r="DM12" i="1"/>
  <c r="DO12" i="1" s="1"/>
  <c r="BG13" i="1"/>
  <c r="BQ13" i="1" s="1"/>
  <c r="BY13" i="1" s="1"/>
  <c r="CN13" i="1" s="1"/>
  <c r="CX13" i="1" s="1"/>
  <c r="DE13" i="1" s="1"/>
  <c r="DS13" i="1" s="1"/>
  <c r="DN13" i="1"/>
  <c r="L14" i="1"/>
  <c r="R14" i="1"/>
  <c r="K10" i="1"/>
  <c r="K9" i="1" s="1"/>
  <c r="CZ10" i="1"/>
  <c r="CZ9" i="1" s="1"/>
  <c r="DG10" i="1"/>
  <c r="BB15" i="1"/>
  <c r="BG15" i="1" s="1"/>
  <c r="BQ15" i="1" s="1"/>
  <c r="BY15" i="1" s="1"/>
  <c r="CN15" i="1" s="1"/>
  <c r="CX15" i="1" s="1"/>
  <c r="DE15" i="1" s="1"/>
  <c r="DS15" i="1" s="1"/>
  <c r="Z16" i="1"/>
  <c r="BF16" i="1" s="1"/>
  <c r="BB16" i="1"/>
  <c r="CL16" i="1"/>
  <c r="BE17" i="1"/>
  <c r="AJ18" i="1"/>
  <c r="BA18" i="1"/>
  <c r="CL18" i="1"/>
  <c r="DN18" i="1"/>
  <c r="DO18" i="1" s="1"/>
  <c r="B19" i="1"/>
  <c r="N19" i="1"/>
  <c r="N9" i="1" s="1"/>
  <c r="AP19" i="1"/>
  <c r="D19" i="1"/>
  <c r="I19" i="1"/>
  <c r="M19" i="1"/>
  <c r="AB20" i="1"/>
  <c r="AI20" i="1"/>
  <c r="AI19" i="1" s="1"/>
  <c r="AG19" i="1"/>
  <c r="AO19" i="1"/>
  <c r="AO9" i="1" s="1"/>
  <c r="AQ20" i="1"/>
  <c r="AQ19" i="1" s="1"/>
  <c r="BA20" i="1"/>
  <c r="BO19" i="1"/>
  <c r="BW19" i="1"/>
  <c r="CE19" i="1"/>
  <c r="CS19" i="1"/>
  <c r="CZ19" i="1"/>
  <c r="DL20" i="1"/>
  <c r="BE21" i="1"/>
  <c r="DL21" i="1"/>
  <c r="BC22" i="1"/>
  <c r="DM22" i="1"/>
  <c r="DO22" i="1" s="1"/>
  <c r="P23" i="1"/>
  <c r="P19" i="1" s="1"/>
  <c r="O19" i="1"/>
  <c r="DQ23" i="1"/>
  <c r="BE24" i="1"/>
  <c r="CL24" i="1" s="1"/>
  <c r="CI24" i="1"/>
  <c r="CJ24" i="1" s="1"/>
  <c r="AB25" i="1"/>
  <c r="BF25" i="1"/>
  <c r="DM25" i="1"/>
  <c r="DO25" i="1" s="1"/>
  <c r="W26" i="1"/>
  <c r="BB27" i="1"/>
  <c r="CL27" i="1"/>
  <c r="CG26" i="1"/>
  <c r="DN26" i="1"/>
  <c r="Z28" i="1"/>
  <c r="BB28" i="1"/>
  <c r="DB26" i="1"/>
  <c r="DJ28" i="1"/>
  <c r="DI26" i="1"/>
  <c r="BE29" i="1"/>
  <c r="CL29" i="1" s="1"/>
  <c r="DQ29" i="1" s="1"/>
  <c r="CH30" i="1"/>
  <c r="CJ30" i="1" s="1"/>
  <c r="DO30" i="1"/>
  <c r="N31" i="1"/>
  <c r="N13" i="2" s="1"/>
  <c r="AP31" i="1"/>
  <c r="AP13" i="2" s="1"/>
  <c r="D31" i="1"/>
  <c r="D13" i="2" s="1"/>
  <c r="I31" i="1"/>
  <c r="I13" i="2" s="1"/>
  <c r="M31" i="1"/>
  <c r="M13" i="2" s="1"/>
  <c r="AB32" i="1"/>
  <c r="AG31" i="1"/>
  <c r="AG13" i="2" s="1"/>
  <c r="AI32" i="1"/>
  <c r="AI31" i="1" s="1"/>
  <c r="AI13" i="2" s="1"/>
  <c r="AQ32" i="1"/>
  <c r="AQ31" i="1" s="1"/>
  <c r="AQ13" i="2" s="1"/>
  <c r="AO31" i="1"/>
  <c r="AO13" i="2" s="1"/>
  <c r="BA32" i="1"/>
  <c r="BW31" i="1"/>
  <c r="BW13" i="2" s="1"/>
  <c r="CE31" i="1"/>
  <c r="CE13" i="2" s="1"/>
  <c r="CS31" i="1"/>
  <c r="CS13" i="2" s="1"/>
  <c r="CZ31" i="1"/>
  <c r="CZ13" i="2" s="1"/>
  <c r="DL32" i="1"/>
  <c r="BE33" i="1"/>
  <c r="BL31" i="1"/>
  <c r="DL33" i="1"/>
  <c r="DM34" i="1"/>
  <c r="DO34" i="1" s="1"/>
  <c r="DP31" i="1"/>
  <c r="DP13" i="2" s="1"/>
  <c r="P35" i="1"/>
  <c r="P31" i="1" s="1"/>
  <c r="P13" i="2" s="1"/>
  <c r="O31" i="1"/>
  <c r="O13" i="2" s="1"/>
  <c r="DQ35" i="1"/>
  <c r="AC36" i="1"/>
  <c r="BB36" i="1"/>
  <c r="AC38" i="1"/>
  <c r="BB38" i="1"/>
  <c r="BG38" i="1" s="1"/>
  <c r="BQ38" i="1" s="1"/>
  <c r="BY38" i="1" s="1"/>
  <c r="CN38" i="1" s="1"/>
  <c r="CX38" i="1" s="1"/>
  <c r="DE38" i="1" s="1"/>
  <c r="DS38" i="1" s="1"/>
  <c r="CL38" i="1"/>
  <c r="Z39" i="1"/>
  <c r="BB39" i="1"/>
  <c r="CL39" i="1"/>
  <c r="BE40" i="1"/>
  <c r="CH41" i="1"/>
  <c r="CJ41" i="1" s="1"/>
  <c r="AB42" i="1"/>
  <c r="BA42" i="1"/>
  <c r="CJ42" i="1"/>
  <c r="DM42" i="1"/>
  <c r="DO42" i="1" s="1"/>
  <c r="BE43" i="1"/>
  <c r="CL43" i="1" s="1"/>
  <c r="DL43" i="1"/>
  <c r="BV44" i="1"/>
  <c r="BV14" i="2" s="1"/>
  <c r="CT45" i="1"/>
  <c r="P45" i="1"/>
  <c r="P44" i="1" s="1"/>
  <c r="P14" i="2" s="1"/>
  <c r="AF45" i="1"/>
  <c r="AF44" i="1" s="1"/>
  <c r="AF14" i="2" s="1"/>
  <c r="AQ45" i="1"/>
  <c r="AQ44" i="1" s="1"/>
  <c r="AQ14" i="2" s="1"/>
  <c r="AZ45" i="1"/>
  <c r="BE46" i="1"/>
  <c r="BW45" i="1"/>
  <c r="CE45" i="1"/>
  <c r="CE44" i="1" s="1"/>
  <c r="CE14" i="2" s="1"/>
  <c r="H45" i="1"/>
  <c r="M45" i="1"/>
  <c r="M44" i="1" s="1"/>
  <c r="M14" i="2" s="1"/>
  <c r="CH47" i="1"/>
  <c r="DA45" i="1"/>
  <c r="AJ48" i="1"/>
  <c r="AR48" i="1" s="1"/>
  <c r="AT48" i="1" s="1"/>
  <c r="AD48" i="1"/>
  <c r="BA48" i="1"/>
  <c r="CJ48" i="1"/>
  <c r="DM48" i="1"/>
  <c r="DO48" i="1" s="1"/>
  <c r="Y49" i="1"/>
  <c r="BE49" i="1" s="1"/>
  <c r="CL49" i="1" s="1"/>
  <c r="AL49" i="1"/>
  <c r="AM49" i="1" s="1"/>
  <c r="DN49" i="1"/>
  <c r="D51" i="1"/>
  <c r="D50" i="1" s="1"/>
  <c r="D44" i="1" s="1"/>
  <c r="B50" i="1"/>
  <c r="B44" i="1" s="1"/>
  <c r="B14" i="2" s="1"/>
  <c r="AX51" i="1"/>
  <c r="AX50" i="1" s="1"/>
  <c r="AW50" i="1"/>
  <c r="AW44" i="1" s="1"/>
  <c r="AW14" i="2" s="1"/>
  <c r="CI51" i="1"/>
  <c r="S52" i="1"/>
  <c r="Q50" i="1"/>
  <c r="V50" i="1"/>
  <c r="V44" i="1" s="1"/>
  <c r="V14" i="2" s="1"/>
  <c r="BF52" i="1"/>
  <c r="BC52" i="1"/>
  <c r="CS50" i="1"/>
  <c r="CS44" i="1" s="1"/>
  <c r="CS14" i="2" s="1"/>
  <c r="DL52" i="1"/>
  <c r="E50" i="1"/>
  <c r="G53" i="1"/>
  <c r="G50" i="1" s="1"/>
  <c r="DM53" i="1"/>
  <c r="DO53" i="1" s="1"/>
  <c r="BA54" i="1"/>
  <c r="CL54" i="1"/>
  <c r="DQ54" i="1" s="1"/>
  <c r="DN54" i="1"/>
  <c r="DO54" i="1" s="1"/>
  <c r="CI55" i="1"/>
  <c r="CJ55" i="1" s="1"/>
  <c r="AB56" i="1"/>
  <c r="BF56" i="1"/>
  <c r="DM56" i="1"/>
  <c r="DO56" i="1" s="1"/>
  <c r="BG57" i="1"/>
  <c r="BQ57" i="1" s="1"/>
  <c r="BY57" i="1" s="1"/>
  <c r="CN57" i="1" s="1"/>
  <c r="CX57" i="1" s="1"/>
  <c r="DE57" i="1" s="1"/>
  <c r="DS57" i="1" s="1"/>
  <c r="DN57" i="1"/>
  <c r="R58" i="1"/>
  <c r="L58" i="1"/>
  <c r="AD58" i="1"/>
  <c r="BE59" i="1"/>
  <c r="CJ59" i="1"/>
  <c r="DM59" i="1"/>
  <c r="DO59" i="1" s="1"/>
  <c r="Y60" i="1"/>
  <c r="BE60" i="1" s="1"/>
  <c r="AL60" i="1"/>
  <c r="AM60" i="1" s="1"/>
  <c r="DN60" i="1"/>
  <c r="AF15" i="2"/>
  <c r="AF213" i="1"/>
  <c r="BT15" i="2"/>
  <c r="BT213" i="1"/>
  <c r="CB15" i="2"/>
  <c r="CB213" i="1"/>
  <c r="AB63" i="1"/>
  <c r="BG63" i="1"/>
  <c r="CL63" i="1"/>
  <c r="S64" i="1"/>
  <c r="BA64" i="1"/>
  <c r="BO64" i="1"/>
  <c r="CJ64" i="1" s="1"/>
  <c r="CH64" i="1"/>
  <c r="DQ65" i="1"/>
  <c r="E66" i="1"/>
  <c r="G66" i="1" s="1"/>
  <c r="D66" i="1"/>
  <c r="H66" i="1" s="1"/>
  <c r="AE66" i="1" s="1"/>
  <c r="N62" i="1"/>
  <c r="P67" i="1"/>
  <c r="P62" i="1" s="1"/>
  <c r="DQ67" i="1"/>
  <c r="N16" i="2"/>
  <c r="P69" i="1"/>
  <c r="P16" i="2" s="1"/>
  <c r="AZ16" i="2"/>
  <c r="AA19" i="2"/>
  <c r="BO19" i="2"/>
  <c r="DK19" i="2"/>
  <c r="DK17" i="2" s="1"/>
  <c r="DK71" i="1"/>
  <c r="E73" i="1"/>
  <c r="BM73" i="1"/>
  <c r="CL74" i="1"/>
  <c r="CT73" i="1"/>
  <c r="CV74" i="1"/>
  <c r="CV73" i="1" s="1"/>
  <c r="CV18" i="2" s="1"/>
  <c r="CV17" i="2" s="1"/>
  <c r="DO74" i="1"/>
  <c r="CL75" i="1"/>
  <c r="DQ75" i="1" s="1"/>
  <c r="BA76" i="1"/>
  <c r="CJ76" i="1"/>
  <c r="DQ76" i="1"/>
  <c r="AA25" i="2"/>
  <c r="AV83" i="1"/>
  <c r="E83" i="1"/>
  <c r="G84" i="1"/>
  <c r="G83" i="1" s="1"/>
  <c r="AS84" i="1"/>
  <c r="AS83" i="1" s="1"/>
  <c r="AK83" i="1"/>
  <c r="DN25" i="2"/>
  <c r="BC85" i="1"/>
  <c r="BH85" i="1" s="1"/>
  <c r="Z86" i="1"/>
  <c r="BC87" i="1"/>
  <c r="BH87" i="1" s="1"/>
  <c r="Z88" i="1"/>
  <c r="BC89" i="1"/>
  <c r="Q90" i="1"/>
  <c r="Z90" i="1" s="1"/>
  <c r="P90" i="1"/>
  <c r="N83" i="1"/>
  <c r="BM93" i="1"/>
  <c r="BM26" i="2" s="1"/>
  <c r="CS26" i="2"/>
  <c r="CS81" i="1"/>
  <c r="CJ95" i="1"/>
  <c r="BG96" i="1"/>
  <c r="BQ96" i="1" s="1"/>
  <c r="BY96" i="1" s="1"/>
  <c r="CN96" i="1" s="1"/>
  <c r="CX96" i="1" s="1"/>
  <c r="DE96" i="1" s="1"/>
  <c r="DS96" i="1" s="1"/>
  <c r="DO96" i="1"/>
  <c r="L97" i="1"/>
  <c r="Q97" i="1"/>
  <c r="BC97" i="1"/>
  <c r="CH101" i="1"/>
  <c r="BO101" i="1"/>
  <c r="CJ101" i="1" s="1"/>
  <c r="Z103" i="1"/>
  <c r="BF103" i="1" s="1"/>
  <c r="S103" i="1"/>
  <c r="AB103" i="1" s="1"/>
  <c r="AK105" i="1"/>
  <c r="AS105" i="1" s="1"/>
  <c r="BG105" i="1"/>
  <c r="BQ105" i="1" s="1"/>
  <c r="BY105" i="1" s="1"/>
  <c r="CN105" i="1" s="1"/>
  <c r="CX105" i="1" s="1"/>
  <c r="DE105" i="1" s="1"/>
  <c r="DS105" i="1" s="1"/>
  <c r="DO105" i="1"/>
  <c r="AL108" i="1"/>
  <c r="AT108" i="1" s="1"/>
  <c r="AC108" i="1"/>
  <c r="AE108" i="1"/>
  <c r="DQ108" i="1"/>
  <c r="CL109" i="1"/>
  <c r="DQ109" i="1" s="1"/>
  <c r="CJ111" i="1"/>
  <c r="BG112" i="1"/>
  <c r="BQ112" i="1" s="1"/>
  <c r="BY112" i="1" s="1"/>
  <c r="CN112" i="1" s="1"/>
  <c r="CX112" i="1" s="1"/>
  <c r="DE112" i="1" s="1"/>
  <c r="DS112" i="1" s="1"/>
  <c r="DO112" i="1"/>
  <c r="Q113" i="1"/>
  <c r="L113" i="1"/>
  <c r="BC113" i="1"/>
  <c r="AD115" i="1"/>
  <c r="BP115" i="1"/>
  <c r="Y93" i="1"/>
  <c r="CI116" i="1"/>
  <c r="BO116" i="1"/>
  <c r="CE118" i="1"/>
  <c r="CE117" i="1" s="1"/>
  <c r="AL120" i="1"/>
  <c r="AT120" i="1" s="1"/>
  <c r="CJ122" i="1"/>
  <c r="DM121" i="1"/>
  <c r="AP121" i="1"/>
  <c r="AP117" i="1" s="1"/>
  <c r="AQ123" i="1"/>
  <c r="BP123" i="1"/>
  <c r="BJ123" i="1"/>
  <c r="CI123" i="1"/>
  <c r="BO123" i="1"/>
  <c r="DJ123" i="1"/>
  <c r="DO123" i="1" s="1"/>
  <c r="DH121" i="1"/>
  <c r="BC124" i="1"/>
  <c r="BH124" i="1" s="1"/>
  <c r="BR124" i="1" s="1"/>
  <c r="BZ124" i="1" s="1"/>
  <c r="CO124" i="1" s="1"/>
  <c r="CH125" i="1"/>
  <c r="H128" i="1"/>
  <c r="H127" i="1" s="1"/>
  <c r="H27" i="2" s="1"/>
  <c r="D127" i="1"/>
  <c r="D27" i="2" s="1"/>
  <c r="BC128" i="1"/>
  <c r="DQ129" i="1"/>
  <c r="D130" i="1"/>
  <c r="AC130" i="1" s="1"/>
  <c r="B127" i="1"/>
  <c r="B27" i="2" s="1"/>
  <c r="BC130" i="1"/>
  <c r="BH130" i="1" s="1"/>
  <c r="DQ131" i="1"/>
  <c r="BC132" i="1"/>
  <c r="BH132" i="1" s="1"/>
  <c r="DQ133" i="1"/>
  <c r="BC134" i="1"/>
  <c r="BH134" i="1" s="1"/>
  <c r="CJ135" i="1"/>
  <c r="CL135" i="1"/>
  <c r="DQ135" i="1" s="1"/>
  <c r="CJ139" i="1"/>
  <c r="CL139" i="1"/>
  <c r="DQ139" i="1" s="1"/>
  <c r="BO41" i="2"/>
  <c r="Y149" i="1"/>
  <c r="BE150" i="1"/>
  <c r="BE149" i="1" s="1"/>
  <c r="DN29" i="2"/>
  <c r="DN28" i="2" s="1"/>
  <c r="DN148" i="1"/>
  <c r="AD151" i="1"/>
  <c r="AJ151" i="1"/>
  <c r="AS157" i="1"/>
  <c r="DL156" i="1"/>
  <c r="DL30" i="2" s="1"/>
  <c r="CE162" i="1"/>
  <c r="CE156" i="1" s="1"/>
  <c r="CC156" i="1"/>
  <c r="CC30" i="2" s="1"/>
  <c r="BE161" i="1"/>
  <c r="AA166" i="1"/>
  <c r="R164" i="1"/>
  <c r="R32" i="2" s="1"/>
  <c r="CZ31" i="2"/>
  <c r="CZ175" i="1"/>
  <c r="CZ216" i="1" s="1"/>
  <c r="CZ219" i="1"/>
  <c r="L172" i="1"/>
  <c r="S172" i="1" s="1"/>
  <c r="AB172" i="1" s="1"/>
  <c r="Q172" i="1"/>
  <c r="BG182" i="1"/>
  <c r="BQ182" i="1" s="1"/>
  <c r="BY182" i="1" s="1"/>
  <c r="CN182" i="1" s="1"/>
  <c r="CX182" i="1" s="1"/>
  <c r="DE182" i="1" s="1"/>
  <c r="DS182" i="1" s="1"/>
  <c r="AJ183" i="1"/>
  <c r="AD183" i="1"/>
  <c r="AJ184" i="1"/>
  <c r="AD184" i="1"/>
  <c r="AE184" i="1"/>
  <c r="AL184" i="1"/>
  <c r="AT184" i="1" s="1"/>
  <c r="BH184" i="1"/>
  <c r="AC184" i="1"/>
  <c r="DQ187" i="1"/>
  <c r="BK189" i="1"/>
  <c r="BR189" i="1"/>
  <c r="BI189" i="1"/>
  <c r="BG190" i="1"/>
  <c r="BQ190" i="1" s="1"/>
  <c r="BY190" i="1" s="1"/>
  <c r="CN190" i="1" s="1"/>
  <c r="CX190" i="1" s="1"/>
  <c r="DE190" i="1" s="1"/>
  <c r="DS190" i="1" s="1"/>
  <c r="AJ191" i="1"/>
  <c r="AD191" i="1"/>
  <c r="AJ192" i="1"/>
  <c r="AD192" i="1"/>
  <c r="AE192" i="1"/>
  <c r="AC192" i="1"/>
  <c r="AL192" i="1"/>
  <c r="AT192" i="1" s="1"/>
  <c r="BH192" i="1"/>
  <c r="BK197" i="1"/>
  <c r="BR197" i="1"/>
  <c r="BI197" i="1"/>
  <c r="BG198" i="1"/>
  <c r="BQ198" i="1" s="1"/>
  <c r="BY198" i="1" s="1"/>
  <c r="CN198" i="1" s="1"/>
  <c r="CX198" i="1" s="1"/>
  <c r="DE198" i="1" s="1"/>
  <c r="DS198" i="1" s="1"/>
  <c r="AJ199" i="1"/>
  <c r="AD199" i="1"/>
  <c r="AJ200" i="1"/>
  <c r="AD200" i="1"/>
  <c r="AE200" i="1"/>
  <c r="AC200" i="1"/>
  <c r="AL200" i="1"/>
  <c r="AT200" i="1" s="1"/>
  <c r="BH200" i="1"/>
  <c r="CE35" i="2"/>
  <c r="CE34" i="2" s="1"/>
  <c r="CE202" i="1"/>
  <c r="CE179" i="1" s="1"/>
  <c r="CE217" i="1" s="1"/>
  <c r="DM39" i="2"/>
  <c r="DM72" i="1"/>
  <c r="DN234" i="1"/>
  <c r="DN231" i="1" s="1"/>
  <c r="DN230" i="1" s="1"/>
  <c r="DN233" i="1"/>
  <c r="DN50" i="2" s="1"/>
  <c r="DN49" i="2" s="1"/>
  <c r="H257" i="1"/>
  <c r="AU60" i="2"/>
  <c r="AU59" i="2" s="1"/>
  <c r="AU256" i="1"/>
  <c r="BS276" i="1"/>
  <c r="AC284" i="1"/>
  <c r="AL284" i="1"/>
  <c r="AT284" i="1" s="1"/>
  <c r="AE284" i="1"/>
  <c r="BL340" i="1"/>
  <c r="CI49" i="2"/>
  <c r="AU232" i="1"/>
  <c r="AU51" i="2" s="1"/>
  <c r="AU49" i="2" s="1"/>
  <c r="AU234" i="1"/>
  <c r="AU231" i="1" s="1"/>
  <c r="AU230" i="1" s="1"/>
  <c r="S237" i="1"/>
  <c r="AB237" i="1" s="1"/>
  <c r="L235" i="1"/>
  <c r="L232" i="1" s="1"/>
  <c r="L51" i="2" s="1"/>
  <c r="K234" i="1"/>
  <c r="K231" i="1" s="1"/>
  <c r="K230" i="1" s="1"/>
  <c r="K233" i="1"/>
  <c r="K50" i="2" s="1"/>
  <c r="K49" i="2" s="1"/>
  <c r="AO234" i="1"/>
  <c r="AO231" i="1" s="1"/>
  <c r="AO230" i="1" s="1"/>
  <c r="AO233" i="1"/>
  <c r="AO50" i="2" s="1"/>
  <c r="AO49" i="2" s="1"/>
  <c r="BM233" i="1"/>
  <c r="BM50" i="2" s="1"/>
  <c r="BH242" i="1"/>
  <c r="AQ243" i="1"/>
  <c r="AO241" i="1"/>
  <c r="DA244" i="1"/>
  <c r="DC245" i="1"/>
  <c r="BN60" i="2"/>
  <c r="CS60" i="2"/>
  <c r="CS59" i="2" s="1"/>
  <c r="CS58" i="2" s="1"/>
  <c r="CS256" i="1"/>
  <c r="AW60" i="2"/>
  <c r="P60" i="2"/>
  <c r="AO60" i="2"/>
  <c r="BA259" i="1"/>
  <c r="AE260" i="1"/>
  <c r="AL260" i="1"/>
  <c r="AT260" i="1" s="1"/>
  <c r="AC260" i="1"/>
  <c r="BW260" i="1"/>
  <c r="CH260" i="1"/>
  <c r="CK264" i="1"/>
  <c r="DP265" i="1"/>
  <c r="DP264" i="1" s="1"/>
  <c r="CK269" i="1"/>
  <c r="BD267" i="1"/>
  <c r="DP272" i="1"/>
  <c r="CV272" i="1"/>
  <c r="BG275" i="1"/>
  <c r="BQ275" i="1" s="1"/>
  <c r="BY275" i="1" s="1"/>
  <c r="CN275" i="1" s="1"/>
  <c r="CX275" i="1" s="1"/>
  <c r="DE275" i="1" s="1"/>
  <c r="DS275" i="1" s="1"/>
  <c r="AK275" i="1"/>
  <c r="AS275" i="1" s="1"/>
  <c r="S278" i="1"/>
  <c r="AB279" i="1"/>
  <c r="Z279" i="1"/>
  <c r="AN61" i="2"/>
  <c r="AN256" i="1"/>
  <c r="L288" i="1"/>
  <c r="S288" i="1" s="1"/>
  <c r="AB288" i="1" s="1"/>
  <c r="Q288" i="1"/>
  <c r="Z288" i="1" s="1"/>
  <c r="DG63" i="2"/>
  <c r="DG62" i="2" s="1"/>
  <c r="DG292" i="1"/>
  <c r="AW63" i="2"/>
  <c r="AW62" i="2" s="1"/>
  <c r="AW292" i="1"/>
  <c r="AF64" i="2"/>
  <c r="AF62" i="2" s="1"/>
  <c r="AF292" i="1"/>
  <c r="BE301" i="1"/>
  <c r="Y300" i="1"/>
  <c r="Y65" i="2" s="1"/>
  <c r="BF302" i="1"/>
  <c r="CA310" i="1"/>
  <c r="CM310" i="1"/>
  <c r="CW310" i="1" s="1"/>
  <c r="DD310" i="1" s="1"/>
  <c r="DR310" i="1" s="1"/>
  <c r="DU310" i="1" s="1"/>
  <c r="BA13" i="1"/>
  <c r="CH13" i="1"/>
  <c r="Y14" i="1"/>
  <c r="Z15" i="1"/>
  <c r="CH17" i="1"/>
  <c r="CJ17" i="1" s="1"/>
  <c r="Z20" i="1"/>
  <c r="DN20" i="1"/>
  <c r="CH22" i="1"/>
  <c r="CJ22" i="1" s="1"/>
  <c r="DM23" i="1"/>
  <c r="DO23" i="1" s="1"/>
  <c r="Z27" i="1"/>
  <c r="AA28" i="1"/>
  <c r="CH29" i="1"/>
  <c r="CJ29" i="1" s="1"/>
  <c r="Z32" i="1"/>
  <c r="DN32" i="1"/>
  <c r="CG33" i="1"/>
  <c r="CL33" i="1" s="1"/>
  <c r="BA34" i="1"/>
  <c r="CH34" i="1"/>
  <c r="CJ34" i="1" s="1"/>
  <c r="DM35" i="1"/>
  <c r="DO35" i="1" s="1"/>
  <c r="Z36" i="1"/>
  <c r="Z38" i="1"/>
  <c r="DM41" i="1"/>
  <c r="DO41" i="1" s="1"/>
  <c r="Z42" i="1"/>
  <c r="Y47" i="1"/>
  <c r="Z51" i="1"/>
  <c r="AA52" i="1"/>
  <c r="AK52" i="1" s="1"/>
  <c r="AS52" i="1" s="1"/>
  <c r="BA53" i="1"/>
  <c r="Z55" i="1"/>
  <c r="BA57" i="1"/>
  <c r="CH57" i="1"/>
  <c r="CJ57" i="1" s="1"/>
  <c r="DM58" i="1"/>
  <c r="DO58" i="1" s="1"/>
  <c r="Z59" i="1"/>
  <c r="CG15" i="2"/>
  <c r="CG213" i="1"/>
  <c r="Q63" i="1"/>
  <c r="Q64" i="1"/>
  <c r="Z64" i="1" s="1"/>
  <c r="BG67" i="1"/>
  <c r="BQ67" i="1" s="1"/>
  <c r="BY67" i="1" s="1"/>
  <c r="CN67" i="1" s="1"/>
  <c r="CX67" i="1" s="1"/>
  <c r="DE67" i="1" s="1"/>
  <c r="DS67" i="1" s="1"/>
  <c r="CH67" i="1"/>
  <c r="BA69" i="1"/>
  <c r="BE74" i="1"/>
  <c r="BE73" i="1" s="1"/>
  <c r="BE18" i="2" s="1"/>
  <c r="U77" i="1"/>
  <c r="BU77" i="1"/>
  <c r="CH77" i="1" s="1"/>
  <c r="CH73" i="1" s="1"/>
  <c r="CH18" i="2" s="1"/>
  <c r="X25" i="2"/>
  <c r="AH25" i="2"/>
  <c r="CB25" i="2"/>
  <c r="CV25" i="2"/>
  <c r="DG25" i="2"/>
  <c r="DM83" i="1"/>
  <c r="CJ89" i="1"/>
  <c r="CK90" i="1"/>
  <c r="BC91" i="1"/>
  <c r="BH91" i="1" s="1"/>
  <c r="Q98" i="1"/>
  <c r="Z100" i="1"/>
  <c r="DM101" i="1"/>
  <c r="CH103" i="1"/>
  <c r="Z108" i="1"/>
  <c r="DM109" i="1"/>
  <c r="BA110" i="1"/>
  <c r="BF110" i="1" s="1"/>
  <c r="CH111" i="1"/>
  <c r="BC112" i="1"/>
  <c r="Q114" i="1"/>
  <c r="BE114" i="1"/>
  <c r="CL114" i="1" s="1"/>
  <c r="DQ114" i="1" s="1"/>
  <c r="G116" i="1"/>
  <c r="G93" i="1" s="1"/>
  <c r="G26" i="2" s="1"/>
  <c r="AN117" i="1"/>
  <c r="AN93" i="1" s="1"/>
  <c r="BG120" i="1"/>
  <c r="BG118" i="1" s="1"/>
  <c r="BB118" i="1"/>
  <c r="BB123" i="1"/>
  <c r="BG123" i="1" s="1"/>
  <c r="BQ123" i="1" s="1"/>
  <c r="BY123" i="1" s="1"/>
  <c r="CN123" i="1" s="1"/>
  <c r="CX123" i="1" s="1"/>
  <c r="DE123" i="1" s="1"/>
  <c r="DS123" i="1" s="1"/>
  <c r="P127" i="1"/>
  <c r="P27" i="2" s="1"/>
  <c r="DL127" i="1"/>
  <c r="DL27" i="2" s="1"/>
  <c r="CL136" i="1"/>
  <c r="DQ136" i="1" s="1"/>
  <c r="CH137" i="1"/>
  <c r="BA140" i="1"/>
  <c r="BF140" i="1" s="1"/>
  <c r="BG142" i="1"/>
  <c r="BQ142" i="1" s="1"/>
  <c r="BY142" i="1" s="1"/>
  <c r="CN142" i="1" s="1"/>
  <c r="CX142" i="1" s="1"/>
  <c r="DE142" i="1" s="1"/>
  <c r="DS142" i="1" s="1"/>
  <c r="AJ144" i="1"/>
  <c r="AD144" i="1"/>
  <c r="CH145" i="1"/>
  <c r="BA146" i="1"/>
  <c r="BF146" i="1" s="1"/>
  <c r="BD41" i="2"/>
  <c r="CK146" i="1"/>
  <c r="AY29" i="2"/>
  <c r="AY28" i="2" s="1"/>
  <c r="AY148" i="1"/>
  <c r="BN29" i="2"/>
  <c r="BN28" i="2" s="1"/>
  <c r="BN148" i="1"/>
  <c r="DG29" i="2"/>
  <c r="DG28" i="2" s="1"/>
  <c r="DG148" i="1"/>
  <c r="AK149" i="1"/>
  <c r="BG151" i="1"/>
  <c r="BQ151" i="1" s="1"/>
  <c r="BY151" i="1" s="1"/>
  <c r="CN151" i="1" s="1"/>
  <c r="CX151" i="1" s="1"/>
  <c r="DE151" i="1" s="1"/>
  <c r="DS151" i="1" s="1"/>
  <c r="AE155" i="1"/>
  <c r="AL155" i="1"/>
  <c r="AT155" i="1" s="1"/>
  <c r="AC155" i="1"/>
  <c r="BG155" i="1"/>
  <c r="BQ155" i="1" s="1"/>
  <c r="BY155" i="1" s="1"/>
  <c r="CN155" i="1" s="1"/>
  <c r="CX155" i="1" s="1"/>
  <c r="DE155" i="1" s="1"/>
  <c r="DS155" i="1" s="1"/>
  <c r="AO156" i="1"/>
  <c r="AO30" i="2" s="1"/>
  <c r="CH157" i="1"/>
  <c r="BW157" i="1"/>
  <c r="AL159" i="1"/>
  <c r="AT159" i="1" s="1"/>
  <c r="DJ159" i="1"/>
  <c r="DM159" i="1"/>
  <c r="P161" i="1"/>
  <c r="S161" i="1" s="1"/>
  <c r="AB161" i="1" s="1"/>
  <c r="N162" i="1"/>
  <c r="CL161" i="1"/>
  <c r="Q164" i="1"/>
  <c r="Q32" i="2" s="1"/>
  <c r="CH165" i="1"/>
  <c r="CH164" i="1" s="1"/>
  <c r="CH32" i="2" s="1"/>
  <c r="BM164" i="1"/>
  <c r="BM32" i="2" s="1"/>
  <c r="BO165" i="1"/>
  <c r="K31" i="2"/>
  <c r="BT31" i="2"/>
  <c r="BT175" i="1"/>
  <c r="BT216" i="1" s="1"/>
  <c r="J168" i="1"/>
  <c r="L169" i="1"/>
  <c r="BA169" i="1"/>
  <c r="BU31" i="2"/>
  <c r="BU219" i="1"/>
  <c r="CV168" i="1"/>
  <c r="AJ170" i="1"/>
  <c r="AD170" i="1"/>
  <c r="BO170" i="1"/>
  <c r="CJ170" i="1" s="1"/>
  <c r="CH170" i="1"/>
  <c r="BA181" i="1"/>
  <c r="BF181" i="1" s="1"/>
  <c r="AE183" i="1"/>
  <c r="AL183" i="1"/>
  <c r="AT183" i="1" s="1"/>
  <c r="AC183" i="1"/>
  <c r="BA183" i="1"/>
  <c r="BF183" i="1" s="1"/>
  <c r="BA185" i="1"/>
  <c r="BF185" i="1" s="1"/>
  <c r="AE187" i="1"/>
  <c r="AL187" i="1"/>
  <c r="AT187" i="1" s="1"/>
  <c r="AC187" i="1"/>
  <c r="AE189" i="1"/>
  <c r="AL189" i="1"/>
  <c r="AT189" i="1" s="1"/>
  <c r="AC189" i="1"/>
  <c r="BA189" i="1"/>
  <c r="BF189" i="1" s="1"/>
  <c r="AE191" i="1"/>
  <c r="AL191" i="1"/>
  <c r="AT191" i="1" s="1"/>
  <c r="AC191" i="1"/>
  <c r="BA191" i="1"/>
  <c r="BF191" i="1" s="1"/>
  <c r="AE193" i="1"/>
  <c r="AL193" i="1"/>
  <c r="AT193" i="1" s="1"/>
  <c r="AC193" i="1"/>
  <c r="BA193" i="1"/>
  <c r="BF193" i="1" s="1"/>
  <c r="AE195" i="1"/>
  <c r="AL195" i="1"/>
  <c r="AT195" i="1" s="1"/>
  <c r="AC195" i="1"/>
  <c r="BA195" i="1"/>
  <c r="BF195" i="1" s="1"/>
  <c r="AE197" i="1"/>
  <c r="AL197" i="1"/>
  <c r="AT197" i="1" s="1"/>
  <c r="AC197" i="1"/>
  <c r="BA197" i="1"/>
  <c r="BF197" i="1" s="1"/>
  <c r="AE199" i="1"/>
  <c r="AL199" i="1"/>
  <c r="AT199" i="1" s="1"/>
  <c r="AC199" i="1"/>
  <c r="BA199" i="1"/>
  <c r="BF199" i="1" s="1"/>
  <c r="L37" i="2"/>
  <c r="L202" i="1"/>
  <c r="S203" i="1"/>
  <c r="AZ35" i="2"/>
  <c r="AZ34" i="2" s="1"/>
  <c r="AZ33" i="2" s="1"/>
  <c r="BE204" i="1"/>
  <c r="BE35" i="2" s="1"/>
  <c r="AK39" i="2"/>
  <c r="AS206" i="1"/>
  <c r="N40" i="2"/>
  <c r="N41" i="2"/>
  <c r="N294" i="1"/>
  <c r="N293" i="1" s="1"/>
  <c r="P207" i="1"/>
  <c r="BA40" i="2"/>
  <c r="BA294" i="1"/>
  <c r="BA293" i="1" s="1"/>
  <c r="BC208" i="1"/>
  <c r="BH208" i="1" s="1"/>
  <c r="BR208" i="1" s="1"/>
  <c r="BZ208" i="1" s="1"/>
  <c r="CO208" i="1" s="1"/>
  <c r="BT219" i="1"/>
  <c r="AV230" i="1"/>
  <c r="G232" i="1"/>
  <c r="G51" i="2" s="1"/>
  <c r="BY236" i="1"/>
  <c r="DQ236" i="1"/>
  <c r="H237" i="1"/>
  <c r="H235" i="1" s="1"/>
  <c r="D235" i="1"/>
  <c r="D232" i="1" s="1"/>
  <c r="D51" i="2" s="1"/>
  <c r="BB235" i="1"/>
  <c r="BB232" i="1" s="1"/>
  <c r="BB51" i="2" s="1"/>
  <c r="P234" i="1"/>
  <c r="P231" i="1" s="1"/>
  <c r="P230" i="1" s="1"/>
  <c r="P233" i="1"/>
  <c r="P50" i="2" s="1"/>
  <c r="P49" i="2" s="1"/>
  <c r="DI234" i="1"/>
  <c r="DI231" i="1" s="1"/>
  <c r="DI230" i="1" s="1"/>
  <c r="DI233" i="1"/>
  <c r="DI50" i="2" s="1"/>
  <c r="DI49" i="2" s="1"/>
  <c r="AK239" i="1"/>
  <c r="BG239" i="1"/>
  <c r="CE243" i="1"/>
  <c r="CE241" i="1" s="1"/>
  <c r="CC241" i="1"/>
  <c r="AJ245" i="1"/>
  <c r="DJ245" i="1"/>
  <c r="DH244" i="1"/>
  <c r="DM245" i="1"/>
  <c r="DM244" i="1" s="1"/>
  <c r="AX246" i="1"/>
  <c r="BC246" i="1" s="1"/>
  <c r="BH246" i="1" s="1"/>
  <c r="BA246" i="1"/>
  <c r="AV244" i="1"/>
  <c r="AP60" i="2"/>
  <c r="DB60" i="2"/>
  <c r="AF60" i="2"/>
  <c r="AF59" i="2" s="1"/>
  <c r="AF256" i="1"/>
  <c r="AY60" i="2"/>
  <c r="AY59" i="2" s="1"/>
  <c r="AY256" i="1"/>
  <c r="AS259" i="1"/>
  <c r="AQ259" i="1"/>
  <c r="AQ258" i="1" s="1"/>
  <c r="AQ257" i="1" s="1"/>
  <c r="BO60" i="2"/>
  <c r="CJ259" i="1"/>
  <c r="BF260" i="1"/>
  <c r="DP260" i="1"/>
  <c r="CK258" i="1"/>
  <c r="AG261" i="1"/>
  <c r="S262" i="1"/>
  <c r="L265" i="1"/>
  <c r="J264" i="1"/>
  <c r="Q265" i="1"/>
  <c r="BO277" i="1"/>
  <c r="CJ277" i="1" s="1"/>
  <c r="CH277" i="1"/>
  <c r="AJ282" i="1"/>
  <c r="AD282" i="1"/>
  <c r="Z281" i="1"/>
  <c r="AD281" i="1" s="1"/>
  <c r="AD283" i="1"/>
  <c r="AJ283" i="1"/>
  <c r="AK286" i="1"/>
  <c r="AA285" i="1"/>
  <c r="U63" i="2"/>
  <c r="E304" i="1"/>
  <c r="G299" i="1"/>
  <c r="G297" i="1" s="1"/>
  <c r="G64" i="2" s="1"/>
  <c r="E297" i="1"/>
  <c r="E64" i="2" s="1"/>
  <c r="AC299" i="1"/>
  <c r="AJ299" i="1"/>
  <c r="BF299" i="1"/>
  <c r="BJ299" i="1" s="1"/>
  <c r="DH305" i="1"/>
  <c r="DM304" i="1"/>
  <c r="DJ304" i="1"/>
  <c r="DO304" i="1" s="1"/>
  <c r="R66" i="2"/>
  <c r="AA306" i="1"/>
  <c r="CM309" i="1"/>
  <c r="CW309" i="1" s="1"/>
  <c r="DD309" i="1" s="1"/>
  <c r="DR309" i="1" s="1"/>
  <c r="DU309" i="1" s="1"/>
  <c r="CA309" i="1"/>
  <c r="CL309" i="1"/>
  <c r="DQ309" i="1" s="1"/>
  <c r="DJ318" i="1"/>
  <c r="DH316" i="1"/>
  <c r="W319" i="1"/>
  <c r="U318" i="1"/>
  <c r="BO318" i="1"/>
  <c r="BM316" i="1"/>
  <c r="DP17" i="2"/>
  <c r="AV10" i="1"/>
  <c r="AV9" i="1" s="1"/>
  <c r="BB11" i="1"/>
  <c r="AV19" i="1"/>
  <c r="J26" i="1"/>
  <c r="CT26" i="1"/>
  <c r="AV31" i="1"/>
  <c r="AV13" i="2" s="1"/>
  <c r="CH33" i="1"/>
  <c r="CJ33" i="1" s="1"/>
  <c r="AV45" i="1"/>
  <c r="AV44" i="1" s="1"/>
  <c r="AV14" i="2" s="1"/>
  <c r="DH45" i="1"/>
  <c r="DH44" i="1" s="1"/>
  <c r="DH14" i="2" s="1"/>
  <c r="BB46" i="1"/>
  <c r="N50" i="1"/>
  <c r="CT50" i="1"/>
  <c r="CK8" i="1"/>
  <c r="BM10" i="1"/>
  <c r="BU10" i="1"/>
  <c r="CC10" i="1"/>
  <c r="CC9" i="1" s="1"/>
  <c r="AX11" i="1"/>
  <c r="AX10" i="1" s="1"/>
  <c r="AX9" i="1" s="1"/>
  <c r="BO11" i="1"/>
  <c r="BO10" i="1" s="1"/>
  <c r="DJ14" i="1"/>
  <c r="AX17" i="1"/>
  <c r="DJ18" i="1"/>
  <c r="E19" i="1"/>
  <c r="U19" i="1"/>
  <c r="BM19" i="1"/>
  <c r="DA19" i="1"/>
  <c r="AX22" i="1"/>
  <c r="S24" i="1"/>
  <c r="AB24" i="1" s="1"/>
  <c r="DG26" i="1"/>
  <c r="P28" i="1"/>
  <c r="P26" i="1" s="1"/>
  <c r="AX29" i="1"/>
  <c r="DJ30" i="1"/>
  <c r="DJ26" i="1" s="1"/>
  <c r="E31" i="1"/>
  <c r="E13" i="2" s="1"/>
  <c r="U31" i="1"/>
  <c r="U13" i="2" s="1"/>
  <c r="DA31" i="1"/>
  <c r="DA13" i="2" s="1"/>
  <c r="DJ37" i="1"/>
  <c r="AX40" i="1"/>
  <c r="BO40" i="1"/>
  <c r="BO31" i="1" s="1"/>
  <c r="BO13" i="2" s="1"/>
  <c r="BM45" i="1"/>
  <c r="BM44" i="1" s="1"/>
  <c r="BM14" i="2" s="1"/>
  <c r="BU45" i="1"/>
  <c r="BU44" i="1" s="1"/>
  <c r="BU14" i="2" s="1"/>
  <c r="CC45" i="1"/>
  <c r="DI45" i="1"/>
  <c r="DI44" i="1" s="1"/>
  <c r="DI14" i="2" s="1"/>
  <c r="AX46" i="1"/>
  <c r="AX45" i="1" s="1"/>
  <c r="AX44" i="1" s="1"/>
  <c r="AX14" i="2" s="1"/>
  <c r="BO46" i="1"/>
  <c r="BO45" i="1" s="1"/>
  <c r="DJ47" i="1"/>
  <c r="DJ45" i="1" s="1"/>
  <c r="S48" i="1"/>
  <c r="AB48" i="1" s="1"/>
  <c r="AU50" i="1"/>
  <c r="AU44" i="1" s="1"/>
  <c r="AU14" i="2" s="1"/>
  <c r="DG50" i="1"/>
  <c r="DG44" i="1" s="1"/>
  <c r="DG14" i="2" s="1"/>
  <c r="L52" i="1"/>
  <c r="BO53" i="1"/>
  <c r="DJ54" i="1"/>
  <c r="DJ50" i="1" s="1"/>
  <c r="C15" i="2"/>
  <c r="C213" i="1"/>
  <c r="K15" i="2"/>
  <c r="K213" i="1"/>
  <c r="O15" i="2"/>
  <c r="O213" i="1"/>
  <c r="AU15" i="2"/>
  <c r="AU213" i="1"/>
  <c r="AY15" i="2"/>
  <c r="AY213" i="1"/>
  <c r="CU15" i="2"/>
  <c r="CU213" i="1"/>
  <c r="DG15" i="2"/>
  <c r="DG213" i="1"/>
  <c r="DK15" i="2"/>
  <c r="DK213" i="1"/>
  <c r="AQ63" i="1"/>
  <c r="DC63" i="1"/>
  <c r="AQ64" i="1"/>
  <c r="BC64" i="1" s="1"/>
  <c r="DC64" i="1"/>
  <c r="DO64" i="1" s="1"/>
  <c r="AQ65" i="1"/>
  <c r="BC65" i="1" s="1"/>
  <c r="BH65" i="1" s="1"/>
  <c r="DC65" i="1"/>
  <c r="DO65" i="1" s="1"/>
  <c r="AQ66" i="1"/>
  <c r="BC66" i="1" s="1"/>
  <c r="BH66" i="1" s="1"/>
  <c r="DC66" i="1"/>
  <c r="DO66" i="1" s="1"/>
  <c r="L67" i="1"/>
  <c r="D69" i="1"/>
  <c r="D16" i="2" s="1"/>
  <c r="AX69" i="1"/>
  <c r="AX16" i="2" s="1"/>
  <c r="BO69" i="1"/>
  <c r="BO16" i="2" s="1"/>
  <c r="BW69" i="1"/>
  <c r="BW16" i="2" s="1"/>
  <c r="CE69" i="1"/>
  <c r="CE16" i="2" s="1"/>
  <c r="DN69" i="1"/>
  <c r="DN16" i="2" s="1"/>
  <c r="T71" i="1"/>
  <c r="X71" i="1"/>
  <c r="AF71" i="1"/>
  <c r="AN71" i="1"/>
  <c r="AZ71" i="1"/>
  <c r="BD71" i="1"/>
  <c r="BL71" i="1"/>
  <c r="BT71" i="1"/>
  <c r="CB71" i="1"/>
  <c r="CF71" i="1"/>
  <c r="CV71" i="1"/>
  <c r="CZ71" i="1"/>
  <c r="DL71" i="1"/>
  <c r="DP71" i="1"/>
  <c r="T17" i="2"/>
  <c r="X17" i="2"/>
  <c r="AF17" i="2"/>
  <c r="AN17" i="2"/>
  <c r="BD17" i="2"/>
  <c r="BL17" i="2"/>
  <c r="BT17" i="2"/>
  <c r="CB17" i="2"/>
  <c r="CF17" i="2"/>
  <c r="CZ17" i="2"/>
  <c r="AQ74" i="1"/>
  <c r="AQ75" i="1"/>
  <c r="L76" i="1"/>
  <c r="S76" i="1" s="1"/>
  <c r="AB76" i="1" s="1"/>
  <c r="AI76" i="1"/>
  <c r="BC76" i="1" s="1"/>
  <c r="CC77" i="1"/>
  <c r="DQ77" i="1"/>
  <c r="C25" i="2"/>
  <c r="H25" i="2"/>
  <c r="V25" i="2"/>
  <c r="AP25" i="2"/>
  <c r="AU25" i="2"/>
  <c r="AU337" i="1"/>
  <c r="AU81" i="1"/>
  <c r="AU175" i="1" s="1"/>
  <c r="AU216" i="1" s="1"/>
  <c r="AY25" i="2"/>
  <c r="AY358" i="1"/>
  <c r="BT25" i="2"/>
  <c r="BT337" i="1"/>
  <c r="CT25" i="2"/>
  <c r="Z84" i="1"/>
  <c r="BO84" i="1"/>
  <c r="BM83" i="1"/>
  <c r="BU83" i="1"/>
  <c r="CJ86" i="1"/>
  <c r="CJ88" i="1"/>
  <c r="Q91" i="1"/>
  <c r="Z91" i="1" s="1"/>
  <c r="BA91" i="1"/>
  <c r="BF91" i="1" s="1"/>
  <c r="E93" i="1"/>
  <c r="E26" i="2" s="1"/>
  <c r="B93" i="1"/>
  <c r="B26" i="2" s="1"/>
  <c r="BE94" i="1"/>
  <c r="CL94" i="1" s="1"/>
  <c r="DM95" i="1"/>
  <c r="Q96" i="1"/>
  <c r="BA96" i="1"/>
  <c r="CH96" i="1"/>
  <c r="BO97" i="1"/>
  <c r="CJ97" i="1" s="1"/>
  <c r="DM97" i="1"/>
  <c r="BA98" i="1"/>
  <c r="DO99" i="1"/>
  <c r="BC100" i="1"/>
  <c r="BH100" i="1" s="1"/>
  <c r="BE102" i="1"/>
  <c r="CL102" i="1" s="1"/>
  <c r="DQ102" i="1" s="1"/>
  <c r="DM103" i="1"/>
  <c r="Q104" i="1"/>
  <c r="BA104" i="1"/>
  <c r="CH104" i="1"/>
  <c r="BO105" i="1"/>
  <c r="CJ105" i="1" s="1"/>
  <c r="DM105" i="1"/>
  <c r="BA106" i="1"/>
  <c r="DO107" i="1"/>
  <c r="BC108" i="1"/>
  <c r="BH108" i="1" s="1"/>
  <c r="BE110" i="1"/>
  <c r="CL110" i="1" s="1"/>
  <c r="DM111" i="1"/>
  <c r="Q112" i="1"/>
  <c r="BA112" i="1"/>
  <c r="CH112" i="1"/>
  <c r="BO113" i="1"/>
  <c r="CJ113" i="1" s="1"/>
  <c r="DM113" i="1"/>
  <c r="BA114" i="1"/>
  <c r="CL115" i="1"/>
  <c r="J93" i="1"/>
  <c r="J26" i="2" s="1"/>
  <c r="W116" i="1"/>
  <c r="AX116" i="1"/>
  <c r="DM116" i="1"/>
  <c r="U118" i="1"/>
  <c r="U117" i="1" s="1"/>
  <c r="U93" i="1" s="1"/>
  <c r="U26" i="2" s="1"/>
  <c r="AA118" i="1"/>
  <c r="AF117" i="1"/>
  <c r="AF93" i="1" s="1"/>
  <c r="AF26" i="2" s="1"/>
  <c r="AV118" i="1"/>
  <c r="AV117" i="1" s="1"/>
  <c r="AV93" i="1" s="1"/>
  <c r="AV26" i="2" s="1"/>
  <c r="DA118" i="1"/>
  <c r="DA117" i="1" s="1"/>
  <c r="DA93" i="1" s="1"/>
  <c r="DA26" i="2" s="1"/>
  <c r="DO119" i="1"/>
  <c r="DP119" i="1"/>
  <c r="DP118" i="1" s="1"/>
  <c r="D120" i="1"/>
  <c r="CH120" i="1"/>
  <c r="CH118" i="1" s="1"/>
  <c r="CH117" i="1" s="1"/>
  <c r="E121" i="1"/>
  <c r="E117" i="1" s="1"/>
  <c r="AG121" i="1"/>
  <c r="AG117" i="1" s="1"/>
  <c r="AG93" i="1" s="1"/>
  <c r="AG26" i="2" s="1"/>
  <c r="CC121" i="1"/>
  <c r="CT121" i="1"/>
  <c r="CT117" i="1" s="1"/>
  <c r="CT93" i="1" s="1"/>
  <c r="G122" i="1"/>
  <c r="G121" i="1" s="1"/>
  <c r="L122" i="1"/>
  <c r="R122" i="1"/>
  <c r="W122" i="1"/>
  <c r="W121" i="1" s="1"/>
  <c r="W117" i="1" s="1"/>
  <c r="BN121" i="1"/>
  <c r="BN117" i="1" s="1"/>
  <c r="BN93" i="1" s="1"/>
  <c r="CD121" i="1"/>
  <c r="CK122" i="1"/>
  <c r="BW123" i="1"/>
  <c r="CE123" i="1"/>
  <c r="CE121" i="1" s="1"/>
  <c r="CL124" i="1"/>
  <c r="Q125" i="1"/>
  <c r="Z125" i="1" s="1"/>
  <c r="BA125" i="1"/>
  <c r="BF125" i="1" s="1"/>
  <c r="E127" i="1"/>
  <c r="E27" i="2" s="1"/>
  <c r="J127" i="1"/>
  <c r="J27" i="2" s="1"/>
  <c r="AZ127" i="1"/>
  <c r="AZ27" i="2" s="1"/>
  <c r="BE128" i="1"/>
  <c r="AI129" i="1"/>
  <c r="BC129" i="1" s="1"/>
  <c r="BH129" i="1" s="1"/>
  <c r="BG129" i="1"/>
  <c r="BO129" i="1"/>
  <c r="CJ129" i="1" s="1"/>
  <c r="AI131" i="1"/>
  <c r="BG131" i="1"/>
  <c r="BQ131" i="1" s="1"/>
  <c r="BY131" i="1" s="1"/>
  <c r="CN131" i="1" s="1"/>
  <c r="CX131" i="1" s="1"/>
  <c r="DE131" i="1" s="1"/>
  <c r="DS131" i="1" s="1"/>
  <c r="BO131" i="1"/>
  <c r="CJ131" i="1" s="1"/>
  <c r="AI133" i="1"/>
  <c r="BG133" i="1"/>
  <c r="BQ133" i="1" s="1"/>
  <c r="BY133" i="1" s="1"/>
  <c r="CN133" i="1" s="1"/>
  <c r="CX133" i="1" s="1"/>
  <c r="DE133" i="1" s="1"/>
  <c r="DS133" i="1" s="1"/>
  <c r="BO133" i="1"/>
  <c r="CJ133" i="1" s="1"/>
  <c r="BA135" i="1"/>
  <c r="BF135" i="1" s="1"/>
  <c r="AQ135" i="1"/>
  <c r="CH135" i="1"/>
  <c r="BG136" i="1"/>
  <c r="BQ136" i="1" s="1"/>
  <c r="BY136" i="1" s="1"/>
  <c r="CN136" i="1" s="1"/>
  <c r="CX136" i="1" s="1"/>
  <c r="DE136" i="1" s="1"/>
  <c r="DS136" i="1" s="1"/>
  <c r="DM137" i="1"/>
  <c r="BA138" i="1"/>
  <c r="BF138" i="1" s="1"/>
  <c r="CL138" i="1"/>
  <c r="DQ138" i="1" s="1"/>
  <c r="CH139" i="1"/>
  <c r="BG140" i="1"/>
  <c r="BQ140" i="1" s="1"/>
  <c r="BY140" i="1" s="1"/>
  <c r="CN140" i="1" s="1"/>
  <c r="CX140" i="1" s="1"/>
  <c r="DE140" i="1" s="1"/>
  <c r="DS140" i="1" s="1"/>
  <c r="DM141" i="1"/>
  <c r="DM127" i="1" s="1"/>
  <c r="DM27" i="2" s="1"/>
  <c r="BA142" i="1"/>
  <c r="BF142" i="1" s="1"/>
  <c r="CL142" i="1"/>
  <c r="DQ142" i="1" s="1"/>
  <c r="AG143" i="1"/>
  <c r="AI143" i="1" s="1"/>
  <c r="DM143" i="1"/>
  <c r="BA144" i="1"/>
  <c r="BF144" i="1" s="1"/>
  <c r="AV143" i="1"/>
  <c r="CJ144" i="1"/>
  <c r="DJ146" i="1"/>
  <c r="CF148" i="1"/>
  <c r="F29" i="2"/>
  <c r="F28" i="2" s="1"/>
  <c r="F148" i="1"/>
  <c r="K29" i="2"/>
  <c r="K28" i="2" s="1"/>
  <c r="K148" i="1"/>
  <c r="R149" i="1"/>
  <c r="AP29" i="2"/>
  <c r="AP28" i="2" s="1"/>
  <c r="AP148" i="1"/>
  <c r="CD29" i="2"/>
  <c r="CD28" i="2" s="1"/>
  <c r="CD148" i="1"/>
  <c r="H150" i="1"/>
  <c r="D149" i="1"/>
  <c r="L149" i="1"/>
  <c r="CK150" i="1"/>
  <c r="BD149" i="1"/>
  <c r="CH150" i="1"/>
  <c r="BM149" i="1"/>
  <c r="CV149" i="1"/>
  <c r="DQ150" i="1"/>
  <c r="CL151" i="1"/>
  <c r="AR152" i="1"/>
  <c r="BF152" i="1"/>
  <c r="BP152" i="1" s="1"/>
  <c r="BX152" i="1" s="1"/>
  <c r="DQ152" i="1"/>
  <c r="AG149" i="1"/>
  <c r="BA153" i="1"/>
  <c r="BF153" i="1" s="1"/>
  <c r="CL153" i="1"/>
  <c r="DQ153" i="1" s="1"/>
  <c r="S154" i="1"/>
  <c r="AB154" i="1" s="1"/>
  <c r="CH155" i="1"/>
  <c r="DO155" i="1"/>
  <c r="D157" i="1"/>
  <c r="B156" i="1"/>
  <c r="B30" i="2" s="1"/>
  <c r="Q157" i="1"/>
  <c r="BG157" i="1"/>
  <c r="BB156" i="1"/>
  <c r="BB30" i="2" s="1"/>
  <c r="DO157" i="1"/>
  <c r="L158" i="1"/>
  <c r="S158" i="1" s="1"/>
  <c r="AB158" i="1" s="1"/>
  <c r="Q158" i="1"/>
  <c r="Z158" i="1" s="1"/>
  <c r="DQ158" i="1"/>
  <c r="DH162" i="1"/>
  <c r="DH164" i="1"/>
  <c r="DH32" i="2" s="1"/>
  <c r="DM165" i="1"/>
  <c r="DJ165" i="1"/>
  <c r="P166" i="1"/>
  <c r="S166" i="1" s="1"/>
  <c r="AB166" i="1" s="1"/>
  <c r="N164" i="1"/>
  <c r="N32" i="2" s="1"/>
  <c r="BE166" i="1"/>
  <c r="DG31" i="2"/>
  <c r="DG219" i="1"/>
  <c r="DL31" i="2"/>
  <c r="DL219" i="1"/>
  <c r="CE169" i="1"/>
  <c r="CE168" i="1" s="1"/>
  <c r="CC168" i="1"/>
  <c r="DC168" i="1"/>
  <c r="DM168" i="1"/>
  <c r="AB171" i="1"/>
  <c r="BA171" i="1"/>
  <c r="BF171" i="1" s="1"/>
  <c r="BO172" i="1"/>
  <c r="CJ172" i="1" s="1"/>
  <c r="CH172" i="1"/>
  <c r="AX173" i="1"/>
  <c r="BA173" i="1"/>
  <c r="BF173" i="1" s="1"/>
  <c r="BP173" i="1" s="1"/>
  <c r="BX173" i="1" s="1"/>
  <c r="AV168" i="1"/>
  <c r="DO181" i="1"/>
  <c r="CL182" i="1"/>
  <c r="DQ182" i="1" s="1"/>
  <c r="DO183" i="1"/>
  <c r="CL184" i="1"/>
  <c r="DQ184" i="1" s="1"/>
  <c r="DO185" i="1"/>
  <c r="CL186" i="1"/>
  <c r="DQ186" i="1" s="1"/>
  <c r="DO187" i="1"/>
  <c r="CL188" i="1"/>
  <c r="DQ188" i="1" s="1"/>
  <c r="DO189" i="1"/>
  <c r="CL190" i="1"/>
  <c r="DQ190" i="1" s="1"/>
  <c r="DO191" i="1"/>
  <c r="CL192" i="1"/>
  <c r="DQ192" i="1" s="1"/>
  <c r="DO193" i="1"/>
  <c r="CL194" i="1"/>
  <c r="DQ194" i="1" s="1"/>
  <c r="DO195" i="1"/>
  <c r="CL196" i="1"/>
  <c r="DQ196" i="1" s="1"/>
  <c r="DO197" i="1"/>
  <c r="CL198" i="1"/>
  <c r="DQ198" i="1" s="1"/>
  <c r="DO199" i="1"/>
  <c r="CL200" i="1"/>
  <c r="DQ200" i="1" s="1"/>
  <c r="CI202" i="1"/>
  <c r="E37" i="2"/>
  <c r="E202" i="1"/>
  <c r="G203" i="1"/>
  <c r="R202" i="1"/>
  <c r="DA37" i="2"/>
  <c r="DC203" i="1"/>
  <c r="DO203" i="1" s="1"/>
  <c r="DA202" i="1"/>
  <c r="DA179" i="1" s="1"/>
  <c r="DA217" i="1" s="1"/>
  <c r="DM203" i="1"/>
  <c r="DL37" i="2"/>
  <c r="DL202" i="1"/>
  <c r="L35" i="2"/>
  <c r="L34" i="2" s="1"/>
  <c r="L33" i="2" s="1"/>
  <c r="S204" i="1"/>
  <c r="AV39" i="2"/>
  <c r="AV38" i="2" s="1"/>
  <c r="AX206" i="1"/>
  <c r="AV205" i="1"/>
  <c r="BA206" i="1"/>
  <c r="BG39" i="2"/>
  <c r="BQ206" i="1"/>
  <c r="CJ208" i="1"/>
  <c r="DO208" i="1"/>
  <c r="AN234" i="1"/>
  <c r="AN231" i="1" s="1"/>
  <c r="AN230" i="1" s="1"/>
  <c r="CU230" i="1"/>
  <c r="N235" i="1"/>
  <c r="BA236" i="1"/>
  <c r="BO236" i="1"/>
  <c r="BM235" i="1"/>
  <c r="BM232" i="1" s="1"/>
  <c r="BM51" i="2" s="1"/>
  <c r="CH236" i="1"/>
  <c r="CH235" i="1" s="1"/>
  <c r="CH232" i="1" s="1"/>
  <c r="CH51" i="2" s="1"/>
  <c r="AA237" i="1"/>
  <c r="AK237" i="1" s="1"/>
  <c r="AS237" i="1" s="1"/>
  <c r="R235" i="1"/>
  <c r="AX237" i="1"/>
  <c r="BA237" i="1"/>
  <c r="BF237" i="1" s="1"/>
  <c r="C234" i="1"/>
  <c r="C231" i="1" s="1"/>
  <c r="C230" i="1" s="1"/>
  <c r="C233" i="1"/>
  <c r="C50" i="2" s="1"/>
  <c r="C49" i="2" s="1"/>
  <c r="T234" i="1"/>
  <c r="T231" i="1" s="1"/>
  <c r="T230" i="1" s="1"/>
  <c r="T233" i="1"/>
  <c r="T50" i="2" s="1"/>
  <c r="T49" i="2" s="1"/>
  <c r="AA238" i="1"/>
  <c r="CT233" i="1"/>
  <c r="CT50" i="2" s="1"/>
  <c r="L239" i="1"/>
  <c r="J238" i="1"/>
  <c r="Q239" i="1"/>
  <c r="U238" i="1"/>
  <c r="W239" i="1"/>
  <c r="W238" i="1" s="1"/>
  <c r="B238" i="1"/>
  <c r="D240" i="1"/>
  <c r="D238" i="1" s="1"/>
  <c r="CE240" i="1"/>
  <c r="CJ240" i="1" s="1"/>
  <c r="DJ240" i="1"/>
  <c r="DO240" i="1" s="1"/>
  <c r="BW241" i="1"/>
  <c r="Z242" i="1"/>
  <c r="Q241" i="1"/>
  <c r="BA243" i="1"/>
  <c r="BF243" i="1" s="1"/>
  <c r="BJ243" i="1" s="1"/>
  <c r="J244" i="1"/>
  <c r="BE245" i="1"/>
  <c r="AZ244" i="1"/>
  <c r="AA246" i="1"/>
  <c r="AK246" i="1" s="1"/>
  <c r="R244" i="1"/>
  <c r="BG246" i="1"/>
  <c r="BQ246" i="1" s="1"/>
  <c r="BB244" i="1"/>
  <c r="AH60" i="2"/>
  <c r="X60" i="2"/>
  <c r="X59" i="2" s="1"/>
  <c r="X58" i="2" s="1"/>
  <c r="X256" i="1"/>
  <c r="CG257" i="1"/>
  <c r="AI258" i="1"/>
  <c r="AI257" i="1" s="1"/>
  <c r="BE258" i="1"/>
  <c r="DM259" i="1"/>
  <c r="DM258" i="1" s="1"/>
  <c r="DH258" i="1"/>
  <c r="DH257" i="1" s="1"/>
  <c r="DJ259" i="1"/>
  <c r="AA260" i="1"/>
  <c r="R258" i="1"/>
  <c r="CL260" i="1"/>
  <c r="DQ260" i="1" s="1"/>
  <c r="CV260" i="1"/>
  <c r="U261" i="1"/>
  <c r="AE263" i="1"/>
  <c r="AC263" i="1"/>
  <c r="AS268" i="1"/>
  <c r="BE267" i="1"/>
  <c r="BQ268" i="1"/>
  <c r="DM272" i="1"/>
  <c r="CM275" i="1"/>
  <c r="CW275" i="1" s="1"/>
  <c r="DD275" i="1" s="1"/>
  <c r="DR275" i="1" s="1"/>
  <c r="DU275" i="1" s="1"/>
  <c r="CA275" i="1"/>
  <c r="AL276" i="1"/>
  <c r="AT276" i="1" s="1"/>
  <c r="AE276" i="1"/>
  <c r="AC276" i="1"/>
  <c r="BW276" i="1"/>
  <c r="AE277" i="1"/>
  <c r="AL277" i="1"/>
  <c r="AC277" i="1"/>
  <c r="AA279" i="1"/>
  <c r="R278" i="1"/>
  <c r="BE279" i="1"/>
  <c r="Y278" i="1"/>
  <c r="AL280" i="1"/>
  <c r="AT280" i="1" s="1"/>
  <c r="AC280" i="1"/>
  <c r="BU278" i="1"/>
  <c r="CH280" i="1"/>
  <c r="BW280" i="1"/>
  <c r="BW278" i="1" s="1"/>
  <c r="AX282" i="1"/>
  <c r="AV281" i="1"/>
  <c r="BA282" i="1"/>
  <c r="CL282" i="1"/>
  <c r="BE281" i="1"/>
  <c r="AR284" i="1"/>
  <c r="BB285" i="1"/>
  <c r="BG286" i="1"/>
  <c r="BH287" i="1"/>
  <c r="BR287" i="1" s="1"/>
  <c r="BA289" i="1"/>
  <c r="BF289" i="1" s="1"/>
  <c r="BP289" i="1" s="1"/>
  <c r="BX289" i="1" s="1"/>
  <c r="CH289" i="1"/>
  <c r="CL289" i="1"/>
  <c r="DQ289" i="1" s="1"/>
  <c r="DQ291" i="1"/>
  <c r="BV63" i="2"/>
  <c r="BV62" i="2" s="1"/>
  <c r="BV292" i="1"/>
  <c r="K64" i="2"/>
  <c r="K292" i="1"/>
  <c r="AI300" i="1"/>
  <c r="AI65" i="2" s="1"/>
  <c r="BE302" i="1"/>
  <c r="AZ300" i="1"/>
  <c r="AZ65" i="2" s="1"/>
  <c r="BC304" i="1"/>
  <c r="BM305" i="1"/>
  <c r="CH304" i="1"/>
  <c r="BO304" i="1"/>
  <c r="BS307" i="1"/>
  <c r="DC307" i="1"/>
  <c r="DM307" i="1"/>
  <c r="BR311" i="1"/>
  <c r="DQ311" i="1"/>
  <c r="L318" i="1"/>
  <c r="Q318" i="1"/>
  <c r="L324" i="1"/>
  <c r="S324" i="1" s="1"/>
  <c r="AB324" i="1" s="1"/>
  <c r="AL324" i="1" s="1"/>
  <c r="AT324" i="1" s="1"/>
  <c r="Q324" i="1"/>
  <c r="Z324" i="1" s="1"/>
  <c r="AJ324" i="1" s="1"/>
  <c r="AR324" i="1" s="1"/>
  <c r="BF324" i="1"/>
  <c r="DC51" i="2"/>
  <c r="CK236" i="1"/>
  <c r="BD235" i="1"/>
  <c r="BD232" i="1" s="1"/>
  <c r="BD51" i="2" s="1"/>
  <c r="O234" i="1"/>
  <c r="O231" i="1" s="1"/>
  <c r="O230" i="1" s="1"/>
  <c r="O233" i="1"/>
  <c r="O50" i="2" s="1"/>
  <c r="O49" i="2" s="1"/>
  <c r="AA241" i="1"/>
  <c r="AK242" i="1"/>
  <c r="DQ242" i="1"/>
  <c r="DQ241" i="1" s="1"/>
  <c r="DL241" i="1"/>
  <c r="DL232" i="1"/>
  <c r="DL51" i="2" s="1"/>
  <c r="AR243" i="1"/>
  <c r="AM243" i="1"/>
  <c r="BG243" i="1"/>
  <c r="BQ243" i="1" s="1"/>
  <c r="BY243" i="1" s="1"/>
  <c r="CN243" i="1" s="1"/>
  <c r="CX243" i="1" s="1"/>
  <c r="BB241" i="1"/>
  <c r="CV243" i="1"/>
  <c r="CT241" i="1"/>
  <c r="DI60" i="2"/>
  <c r="Z258" i="1"/>
  <c r="AJ259" i="1"/>
  <c r="AD259" i="1"/>
  <c r="CI60" i="2"/>
  <c r="DC260" i="1"/>
  <c r="Z262" i="1"/>
  <c r="Q261" i="1"/>
  <c r="R261" i="1"/>
  <c r="AA262" i="1"/>
  <c r="AJ270" i="1"/>
  <c r="AD270" i="1"/>
  <c r="S272" i="1"/>
  <c r="AD273" i="1"/>
  <c r="AJ273" i="1"/>
  <c r="CE274" i="1"/>
  <c r="BG284" i="1"/>
  <c r="BQ284" i="1" s="1"/>
  <c r="BY284" i="1" s="1"/>
  <c r="CN284" i="1" s="1"/>
  <c r="CX284" i="1" s="1"/>
  <c r="DE284" i="1" s="1"/>
  <c r="DS284" i="1" s="1"/>
  <c r="AK284" i="1"/>
  <c r="AS284" i="1" s="1"/>
  <c r="L289" i="1"/>
  <c r="S289" i="1" s="1"/>
  <c r="AB289" i="1" s="1"/>
  <c r="Q289" i="1"/>
  <c r="Z289" i="1" s="1"/>
  <c r="L291" i="1"/>
  <c r="S291" i="1" s="1"/>
  <c r="AB291" i="1" s="1"/>
  <c r="Q291" i="1"/>
  <c r="Z291" i="1" s="1"/>
  <c r="M63" i="2"/>
  <c r="M62" i="2" s="1"/>
  <c r="M292" i="1"/>
  <c r="DP298" i="1"/>
  <c r="DP297" i="1" s="1"/>
  <c r="DP64" i="2" s="1"/>
  <c r="CK297" i="1"/>
  <c r="CK64" i="2" s="1"/>
  <c r="DQ298" i="1"/>
  <c r="BE299" i="1"/>
  <c r="AJ302" i="1"/>
  <c r="AC302" i="1"/>
  <c r="AI318" i="1"/>
  <c r="BC318" i="1" s="1"/>
  <c r="AG316" i="1"/>
  <c r="CK9" i="2"/>
  <c r="DM14" i="1"/>
  <c r="CG21" i="1"/>
  <c r="M15" i="2"/>
  <c r="M213" i="1"/>
  <c r="Q65" i="1"/>
  <c r="Z65" i="1" s="1"/>
  <c r="Q66" i="1"/>
  <c r="Z66" i="1" s="1"/>
  <c r="CH69" i="1"/>
  <c r="DL69" i="1"/>
  <c r="DM74" i="1"/>
  <c r="B77" i="1"/>
  <c r="AV77" i="1"/>
  <c r="DA77" i="1"/>
  <c r="F25" i="2"/>
  <c r="BL25" i="2"/>
  <c r="DB25" i="2"/>
  <c r="DK25" i="2"/>
  <c r="DK81" i="1"/>
  <c r="CG25" i="2"/>
  <c r="CJ85" i="1"/>
  <c r="CJ87" i="1"/>
  <c r="BA94" i="1"/>
  <c r="BF94" i="1" s="1"/>
  <c r="DQ94" i="1"/>
  <c r="CH95" i="1"/>
  <c r="BC96" i="1"/>
  <c r="BA97" i="1"/>
  <c r="BE98" i="1"/>
  <c r="CL98" i="1" s="1"/>
  <c r="DQ98" i="1" s="1"/>
  <c r="BA102" i="1"/>
  <c r="DO103" i="1"/>
  <c r="BC104" i="1"/>
  <c r="BA105" i="1"/>
  <c r="Q106" i="1"/>
  <c r="BE106" i="1"/>
  <c r="CL106" i="1" s="1"/>
  <c r="DQ106" i="1" s="1"/>
  <c r="DQ110" i="1"/>
  <c r="DO111" i="1"/>
  <c r="BA113" i="1"/>
  <c r="AP93" i="1"/>
  <c r="BA116" i="1"/>
  <c r="BE116" i="1"/>
  <c r="CH116" i="1"/>
  <c r="DS119" i="1"/>
  <c r="BC125" i="1"/>
  <c r="BH125" i="1" s="1"/>
  <c r="AS129" i="1"/>
  <c r="AS127" i="1" s="1"/>
  <c r="AS27" i="2" s="1"/>
  <c r="BA136" i="1"/>
  <c r="BF136" i="1" s="1"/>
  <c r="BG138" i="1"/>
  <c r="BQ138" i="1" s="1"/>
  <c r="BY138" i="1" s="1"/>
  <c r="CN138" i="1" s="1"/>
  <c r="CX138" i="1" s="1"/>
  <c r="DE138" i="1" s="1"/>
  <c r="DS138" i="1" s="1"/>
  <c r="AJ139" i="1"/>
  <c r="AD139" i="1"/>
  <c r="CL140" i="1"/>
  <c r="DQ140" i="1" s="1"/>
  <c r="CH141" i="1"/>
  <c r="AJ143" i="1"/>
  <c r="AD143" i="1"/>
  <c r="CH143" i="1"/>
  <c r="BG145" i="1"/>
  <c r="BQ145" i="1" s="1"/>
  <c r="BY145" i="1" s="1"/>
  <c r="CN145" i="1" s="1"/>
  <c r="CJ146" i="1"/>
  <c r="BL341" i="1"/>
  <c r="B29" i="2"/>
  <c r="CT29" i="2"/>
  <c r="AS150" i="1"/>
  <c r="AS149" i="1" s="1"/>
  <c r="DH149" i="1"/>
  <c r="DM150" i="1"/>
  <c r="DM149" i="1" s="1"/>
  <c r="AE151" i="1"/>
  <c r="AL151" i="1"/>
  <c r="AT151" i="1" s="1"/>
  <c r="CJ154" i="1"/>
  <c r="AI159" i="1"/>
  <c r="E156" i="1"/>
  <c r="E30" i="2" s="1"/>
  <c r="BA165" i="1"/>
  <c r="AV164" i="1"/>
  <c r="AV32" i="2" s="1"/>
  <c r="DN164" i="1"/>
  <c r="DN32" i="2" s="1"/>
  <c r="CK166" i="1"/>
  <c r="BD164" i="1"/>
  <c r="BD32" i="2" s="1"/>
  <c r="AG168" i="1"/>
  <c r="S179" i="1"/>
  <c r="S217" i="1" s="1"/>
  <c r="AB181" i="1"/>
  <c r="AE185" i="1"/>
  <c r="AL185" i="1"/>
  <c r="AT185" i="1" s="1"/>
  <c r="AC185" i="1"/>
  <c r="BA187" i="1"/>
  <c r="BF187" i="1" s="1"/>
  <c r="BO35" i="2"/>
  <c r="BO34" i="2" s="1"/>
  <c r="CJ204" i="1"/>
  <c r="CJ35" i="2" s="1"/>
  <c r="CT40" i="2"/>
  <c r="CT41" i="2"/>
  <c r="CT294" i="1"/>
  <c r="CT293" i="1" s="1"/>
  <c r="CV207" i="1"/>
  <c r="CT205" i="1"/>
  <c r="CT179" i="1" s="1"/>
  <c r="CT217" i="1" s="1"/>
  <c r="AF340" i="1"/>
  <c r="AF230" i="1"/>
  <c r="AG234" i="1"/>
  <c r="AG231" i="1" s="1"/>
  <c r="AG230" i="1" s="1"/>
  <c r="AG233" i="1"/>
  <c r="AG50" i="2" s="1"/>
  <c r="AG49" i="2" s="1"/>
  <c r="CD234" i="1"/>
  <c r="CD231" i="1" s="1"/>
  <c r="CD230" i="1" s="1"/>
  <c r="CD233" i="1"/>
  <c r="CD50" i="2" s="1"/>
  <c r="CD49" i="2" s="1"/>
  <c r="BO238" i="1"/>
  <c r="CJ239" i="1"/>
  <c r="CJ238" i="1" s="1"/>
  <c r="BC240" i="1"/>
  <c r="BH240" i="1" s="1"/>
  <c r="DC243" i="1"/>
  <c r="DC241" i="1" s="1"/>
  <c r="DA241" i="1"/>
  <c r="BY245" i="1"/>
  <c r="T58" i="2"/>
  <c r="BU258" i="1"/>
  <c r="BU257" i="1" s="1"/>
  <c r="CD60" i="2"/>
  <c r="AJ269" i="1"/>
  <c r="AD269" i="1"/>
  <c r="P281" i="1"/>
  <c r="S282" i="1"/>
  <c r="BF283" i="1"/>
  <c r="Q285" i="1"/>
  <c r="Z286" i="1"/>
  <c r="CL286" i="1"/>
  <c r="CG285" i="1"/>
  <c r="CV289" i="1"/>
  <c r="G66" i="2"/>
  <c r="L316" i="1"/>
  <c r="J327" i="1"/>
  <c r="F15" i="2"/>
  <c r="F213" i="1"/>
  <c r="J62" i="1"/>
  <c r="R15" i="2"/>
  <c r="R213" i="1"/>
  <c r="V15" i="2"/>
  <c r="V213" i="1"/>
  <c r="AH15" i="2"/>
  <c r="AH213" i="1"/>
  <c r="AP15" i="2"/>
  <c r="AP213" i="1"/>
  <c r="BN15" i="2"/>
  <c r="BN213" i="1"/>
  <c r="BV15" i="2"/>
  <c r="BV213" i="1"/>
  <c r="CD15" i="2"/>
  <c r="CD213" i="1"/>
  <c r="CT62" i="1"/>
  <c r="DB15" i="2"/>
  <c r="DB213" i="1"/>
  <c r="Y69" i="1"/>
  <c r="BB69" i="1"/>
  <c r="CI69" i="1"/>
  <c r="CI16" i="2" s="1"/>
  <c r="DM69" i="1"/>
  <c r="AK72" i="1"/>
  <c r="O17" i="2"/>
  <c r="AU17" i="2"/>
  <c r="CU17" i="2"/>
  <c r="DG17" i="2"/>
  <c r="BW74" i="1"/>
  <c r="Q76" i="1"/>
  <c r="BL81" i="1"/>
  <c r="BL175" i="1" s="1"/>
  <c r="BL216" i="1" s="1"/>
  <c r="CB81" i="1"/>
  <c r="DB81" i="1"/>
  <c r="DB175" i="1" s="1"/>
  <c r="DB216" i="1" s="1"/>
  <c r="B83" i="1"/>
  <c r="K25" i="2"/>
  <c r="K81" i="1"/>
  <c r="K175" i="1" s="1"/>
  <c r="K216" i="1" s="1"/>
  <c r="O25" i="2"/>
  <c r="O24" i="2" s="1"/>
  <c r="O23" i="2" s="1"/>
  <c r="O22" i="2" s="1"/>
  <c r="T25" i="2"/>
  <c r="AN25" i="2"/>
  <c r="AN337" i="1"/>
  <c r="BN25" i="2"/>
  <c r="CD25" i="2"/>
  <c r="DL25" i="2"/>
  <c r="BE83" i="1"/>
  <c r="DA83" i="1"/>
  <c r="DQ85" i="1"/>
  <c r="DQ87" i="1"/>
  <c r="DQ89" i="1"/>
  <c r="DQ90" i="1"/>
  <c r="AO93" i="1"/>
  <c r="AO26" i="2" s="1"/>
  <c r="AX94" i="1"/>
  <c r="BC94" i="1" s="1"/>
  <c r="BH94" i="1" s="1"/>
  <c r="CV95" i="1"/>
  <c r="DO95" i="1" s="1"/>
  <c r="CL97" i="1"/>
  <c r="DQ97" i="1" s="1"/>
  <c r="CJ98" i="1"/>
  <c r="BG100" i="1"/>
  <c r="BQ100" i="1" s="1"/>
  <c r="BY100" i="1" s="1"/>
  <c r="CN100" i="1" s="1"/>
  <c r="CX100" i="1" s="1"/>
  <c r="DE100" i="1" s="1"/>
  <c r="DS100" i="1" s="1"/>
  <c r="BO100" i="1"/>
  <c r="CJ100" i="1" s="1"/>
  <c r="DJ101" i="1"/>
  <c r="DO101" i="1" s="1"/>
  <c r="AX102" i="1"/>
  <c r="BC102" i="1" s="1"/>
  <c r="BH102" i="1" s="1"/>
  <c r="CL105" i="1"/>
  <c r="DQ105" i="1" s="1"/>
  <c r="CJ106" i="1"/>
  <c r="BG108" i="1"/>
  <c r="BQ108" i="1" s="1"/>
  <c r="BY108" i="1" s="1"/>
  <c r="CN108" i="1" s="1"/>
  <c r="CX108" i="1" s="1"/>
  <c r="DE108" i="1" s="1"/>
  <c r="DS108" i="1" s="1"/>
  <c r="BO108" i="1"/>
  <c r="CJ108" i="1" s="1"/>
  <c r="DJ109" i="1"/>
  <c r="DO109" i="1" s="1"/>
  <c r="AX110" i="1"/>
  <c r="BC110" i="1" s="1"/>
  <c r="BH110" i="1" s="1"/>
  <c r="CJ114" i="1"/>
  <c r="DQ115" i="1"/>
  <c r="AQ116" i="1"/>
  <c r="BW116" i="1"/>
  <c r="CE116" i="1"/>
  <c r="DC116" i="1"/>
  <c r="DC93" i="1" s="1"/>
  <c r="CD117" i="1"/>
  <c r="CD93" i="1" s="1"/>
  <c r="C119" i="1"/>
  <c r="C118" i="1" s="1"/>
  <c r="C117" i="1" s="1"/>
  <c r="C116" i="1" s="1"/>
  <c r="AK118" i="1"/>
  <c r="AS119" i="1"/>
  <c r="AS118" i="1" s="1"/>
  <c r="CL119" i="1"/>
  <c r="DN118" i="1"/>
  <c r="DN117" i="1" s="1"/>
  <c r="BC120" i="1"/>
  <c r="BH120" i="1" s="1"/>
  <c r="BR120" i="1" s="1"/>
  <c r="BZ120" i="1" s="1"/>
  <c r="Q122" i="1"/>
  <c r="BE122" i="1"/>
  <c r="CI121" i="1"/>
  <c r="CI117" i="1" s="1"/>
  <c r="DQ124" i="1"/>
  <c r="N127" i="1"/>
  <c r="N27" i="2" s="1"/>
  <c r="AA127" i="1"/>
  <c r="AA27" i="2" s="1"/>
  <c r="AO127" i="1"/>
  <c r="AO27" i="2" s="1"/>
  <c r="CT127" i="1"/>
  <c r="CT27" i="2" s="1"/>
  <c r="Q128" i="1"/>
  <c r="Q130" i="1"/>
  <c r="Z130" i="1" s="1"/>
  <c r="BF130" i="1" s="1"/>
  <c r="Q132" i="1"/>
  <c r="Z132" i="1" s="1"/>
  <c r="Q134" i="1"/>
  <c r="Z134" i="1" s="1"/>
  <c r="BG135" i="1"/>
  <c r="BQ135" i="1" s="1"/>
  <c r="BY135" i="1" s="1"/>
  <c r="CN135" i="1" s="1"/>
  <c r="CX135" i="1" s="1"/>
  <c r="DE135" i="1" s="1"/>
  <c r="DS135" i="1" s="1"/>
  <c r="AJ136" i="1"/>
  <c r="AD136" i="1"/>
  <c r="BA137" i="1"/>
  <c r="BF137" i="1" s="1"/>
  <c r="BO137" i="1"/>
  <c r="CJ137" i="1" s="1"/>
  <c r="CL137" i="1"/>
  <c r="DQ137" i="1" s="1"/>
  <c r="CH138" i="1"/>
  <c r="BG139" i="1"/>
  <c r="BQ139" i="1" s="1"/>
  <c r="BY139" i="1" s="1"/>
  <c r="CN139" i="1" s="1"/>
  <c r="CX139" i="1" s="1"/>
  <c r="DE139" i="1" s="1"/>
  <c r="DS139" i="1" s="1"/>
  <c r="AJ140" i="1"/>
  <c r="AD140" i="1"/>
  <c r="BA141" i="1"/>
  <c r="BF141" i="1" s="1"/>
  <c r="BO141" i="1"/>
  <c r="CJ141" i="1" s="1"/>
  <c r="CL141" i="1"/>
  <c r="CH142" i="1"/>
  <c r="BO143" i="1"/>
  <c r="CJ143" i="1" s="1"/>
  <c r="CL143" i="1"/>
  <c r="DQ143" i="1" s="1"/>
  <c r="S144" i="1"/>
  <c r="AB144" i="1" s="1"/>
  <c r="BC145" i="1"/>
  <c r="BO145" i="1"/>
  <c r="CJ145" i="1" s="1"/>
  <c r="DQ145" i="1"/>
  <c r="AJ146" i="1"/>
  <c r="AD146" i="1"/>
  <c r="BE146" i="1"/>
  <c r="CH146" i="1"/>
  <c r="C29" i="2"/>
  <c r="C28" i="2" s="1"/>
  <c r="C148" i="1"/>
  <c r="J149" i="1"/>
  <c r="O29" i="2"/>
  <c r="O28" i="2" s="1"/>
  <c r="O148" i="1"/>
  <c r="V29" i="2"/>
  <c r="V28" i="2" s="1"/>
  <c r="V148" i="1"/>
  <c r="AA149" i="1"/>
  <c r="AH29" i="2"/>
  <c r="AH28" i="2" s="1"/>
  <c r="AH148" i="1"/>
  <c r="AU29" i="2"/>
  <c r="AU28" i="2" s="1"/>
  <c r="AU148" i="1"/>
  <c r="BB29" i="2"/>
  <c r="BB148" i="1"/>
  <c r="BV29" i="2"/>
  <c r="BV28" i="2" s="1"/>
  <c r="BV148" i="1"/>
  <c r="CU29" i="2"/>
  <c r="CU28" i="2" s="1"/>
  <c r="CU148" i="1"/>
  <c r="DB29" i="2"/>
  <c r="DB28" i="2" s="1"/>
  <c r="DB148" i="1"/>
  <c r="Q150" i="1"/>
  <c r="BG150" i="1"/>
  <c r="CC149" i="1"/>
  <c r="DJ150" i="1"/>
  <c r="BC151" i="1"/>
  <c r="BH151" i="1" s="1"/>
  <c r="CH151" i="1"/>
  <c r="BW151" i="1"/>
  <c r="DQ151" i="1"/>
  <c r="DL149" i="1"/>
  <c r="CH153" i="1"/>
  <c r="Z154" i="1"/>
  <c r="CH154" i="1"/>
  <c r="DO154" i="1"/>
  <c r="BC155" i="1"/>
  <c r="BH155" i="1" s="1"/>
  <c r="CJ155" i="1"/>
  <c r="DH156" i="1"/>
  <c r="DH30" i="2" s="1"/>
  <c r="AQ157" i="1"/>
  <c r="AQ156" i="1" s="1"/>
  <c r="AQ30" i="2" s="1"/>
  <c r="CL157" i="1"/>
  <c r="CG156" i="1"/>
  <c r="CG30" i="2" s="1"/>
  <c r="B162" i="1"/>
  <c r="D162" i="1" s="1"/>
  <c r="D159" i="1"/>
  <c r="BC159" i="1"/>
  <c r="BH159" i="1" s="1"/>
  <c r="AE160" i="1"/>
  <c r="AI160" i="1"/>
  <c r="AL160" i="1" s="1"/>
  <c r="AT160" i="1" s="1"/>
  <c r="AG162" i="1"/>
  <c r="G161" i="1"/>
  <c r="AA161" i="1"/>
  <c r="R156" i="1"/>
  <c r="R30" i="2" s="1"/>
  <c r="AX165" i="1"/>
  <c r="DP165" i="1"/>
  <c r="CC164" i="1"/>
  <c r="CC32" i="2" s="1"/>
  <c r="CE165" i="1"/>
  <c r="CE164" i="1" s="1"/>
  <c r="CE32" i="2" s="1"/>
  <c r="BC166" i="1"/>
  <c r="BH166" i="1" s="1"/>
  <c r="BR166" i="1" s="1"/>
  <c r="CJ166" i="1"/>
  <c r="DJ166" i="1"/>
  <c r="DM166" i="1"/>
  <c r="X31" i="2"/>
  <c r="X24" i="2" s="1"/>
  <c r="X23" i="2" s="1"/>
  <c r="X22" i="2" s="1"/>
  <c r="X175" i="1"/>
  <c r="X216" i="1" s="1"/>
  <c r="X219" i="1"/>
  <c r="AY31" i="2"/>
  <c r="AY24" i="2" s="1"/>
  <c r="AY23" i="2" s="1"/>
  <c r="AY22" i="2" s="1"/>
  <c r="BL31" i="2"/>
  <c r="DK31" i="2"/>
  <c r="DK24" i="2" s="1"/>
  <c r="DK23" i="2" s="1"/>
  <c r="DK22" i="2" s="1"/>
  <c r="DK175" i="1"/>
  <c r="DK216" i="1" s="1"/>
  <c r="AI169" i="1"/>
  <c r="AX168" i="1"/>
  <c r="CK168" i="1"/>
  <c r="DP169" i="1"/>
  <c r="DP168" i="1" s="1"/>
  <c r="BW168" i="1"/>
  <c r="AB170" i="1"/>
  <c r="BA170" i="1"/>
  <c r="BF170" i="1" s="1"/>
  <c r="AJ171" i="1"/>
  <c r="AD171" i="1"/>
  <c r="BO171" i="1"/>
  <c r="CJ171" i="1" s="1"/>
  <c r="CH171" i="1"/>
  <c r="AO168" i="1"/>
  <c r="AQ173" i="1"/>
  <c r="AQ168" i="1" s="1"/>
  <c r="B179" i="1"/>
  <c r="B217" i="1" s="1"/>
  <c r="B340" i="1" s="1"/>
  <c r="N179" i="1"/>
  <c r="N217" i="1" s="1"/>
  <c r="BO202" i="1"/>
  <c r="BO179" i="1" s="1"/>
  <c r="BO217" i="1" s="1"/>
  <c r="N37" i="2"/>
  <c r="P203" i="1"/>
  <c r="BA37" i="2"/>
  <c r="BA202" i="1"/>
  <c r="CT37" i="2"/>
  <c r="CV203" i="1"/>
  <c r="R35" i="2"/>
  <c r="R34" i="2" s="1"/>
  <c r="AA204" i="1"/>
  <c r="AO39" i="2"/>
  <c r="AO38" i="2" s="1"/>
  <c r="AO205" i="1"/>
  <c r="AQ206" i="1"/>
  <c r="BU39" i="2"/>
  <c r="BU205" i="1"/>
  <c r="CH206" i="1"/>
  <c r="E41" i="2"/>
  <c r="E40" i="2"/>
  <c r="G207" i="1"/>
  <c r="DA41" i="2"/>
  <c r="DA40" i="2"/>
  <c r="DA294" i="1"/>
  <c r="DA293" i="1" s="1"/>
  <c r="DC207" i="1"/>
  <c r="DM207" i="1"/>
  <c r="DL41" i="2"/>
  <c r="DL40" i="2"/>
  <c r="DL38" i="2" s="1"/>
  <c r="DL294" i="1"/>
  <c r="DL293" i="1" s="1"/>
  <c r="AW213" i="1"/>
  <c r="CS213" i="1"/>
  <c r="DI213" i="1"/>
  <c r="AY219" i="1"/>
  <c r="DL49" i="2"/>
  <c r="U235" i="1"/>
  <c r="U232" i="1" s="1"/>
  <c r="U51" i="2" s="1"/>
  <c r="CE236" i="1"/>
  <c r="CE235" i="1" s="1"/>
  <c r="CE232" i="1" s="1"/>
  <c r="CE51" i="2" s="1"/>
  <c r="CC235" i="1"/>
  <c r="CC232" i="1" s="1"/>
  <c r="CC51" i="2" s="1"/>
  <c r="DM235" i="1"/>
  <c r="DM232" i="1" s="1"/>
  <c r="DM51" i="2" s="1"/>
  <c r="G234" i="1"/>
  <c r="G231" i="1" s="1"/>
  <c r="G230" i="1" s="1"/>
  <c r="G233" i="1"/>
  <c r="G50" i="2" s="1"/>
  <c r="G49" i="2" s="1"/>
  <c r="AH234" i="1"/>
  <c r="AH231" i="1" s="1"/>
  <c r="AH230" i="1" s="1"/>
  <c r="AH233" i="1"/>
  <c r="AH50" i="2" s="1"/>
  <c r="AH49" i="2" s="1"/>
  <c r="AX233" i="1"/>
  <c r="AX50" i="2" s="1"/>
  <c r="CS234" i="1"/>
  <c r="CS231" i="1" s="1"/>
  <c r="CS230" i="1" s="1"/>
  <c r="CS233" i="1"/>
  <c r="CS50" i="2" s="1"/>
  <c r="CS49" i="2" s="1"/>
  <c r="DB234" i="1"/>
  <c r="DB231" i="1" s="1"/>
  <c r="DB230" i="1" s="1"/>
  <c r="DB233" i="1"/>
  <c r="DB50" i="2" s="1"/>
  <c r="DB49" i="2" s="1"/>
  <c r="CI234" i="1"/>
  <c r="CI231" i="1" s="1"/>
  <c r="CI230" i="1" s="1"/>
  <c r="H233" i="1"/>
  <c r="H50" i="2" s="1"/>
  <c r="AR240" i="1"/>
  <c r="AM240" i="1"/>
  <c r="AQ240" i="1"/>
  <c r="BA240" i="1"/>
  <c r="CH240" i="1"/>
  <c r="AT242" i="1"/>
  <c r="CJ242" i="1"/>
  <c r="BO243" i="1"/>
  <c r="BO241" i="1" s="1"/>
  <c r="CH243" i="1"/>
  <c r="CH241" i="1" s="1"/>
  <c r="BP243" i="1"/>
  <c r="BX243" i="1" s="1"/>
  <c r="BM241" i="1"/>
  <c r="BG244" i="1"/>
  <c r="Q246" i="1"/>
  <c r="BV60" i="2"/>
  <c r="C60" i="2"/>
  <c r="C59" i="2" s="1"/>
  <c r="C58" i="2" s="1"/>
  <c r="C256" i="1"/>
  <c r="M60" i="2"/>
  <c r="M59" i="2" s="1"/>
  <c r="M58" i="2" s="1"/>
  <c r="M256" i="1"/>
  <c r="AG257" i="1"/>
  <c r="DA258" i="1"/>
  <c r="DA257" i="1" s="1"/>
  <c r="CE259" i="1"/>
  <c r="CC258" i="1"/>
  <c r="CC257" i="1" s="1"/>
  <c r="BG260" i="1"/>
  <c r="BQ260" i="1" s="1"/>
  <c r="BY260" i="1" s="1"/>
  <c r="CN260" i="1" s="1"/>
  <c r="CX260" i="1" s="1"/>
  <c r="DE260" i="1" s="1"/>
  <c r="DS260" i="1" s="1"/>
  <c r="BE265" i="1"/>
  <c r="AZ264" i="1"/>
  <c r="AX267" i="1"/>
  <c r="BE272" i="1"/>
  <c r="CJ272" i="1"/>
  <c r="CV276" i="1"/>
  <c r="DJ277" i="1"/>
  <c r="DM277" i="1"/>
  <c r="D278" i="1"/>
  <c r="H280" i="1"/>
  <c r="AE280" i="1" s="1"/>
  <c r="CJ280" i="1"/>
  <c r="CV280" i="1"/>
  <c r="CT278" i="1"/>
  <c r="CM284" i="1"/>
  <c r="CW284" i="1" s="1"/>
  <c r="DD284" i="1" s="1"/>
  <c r="DR284" i="1" s="1"/>
  <c r="DU284" i="1" s="1"/>
  <c r="CA284" i="1"/>
  <c r="B285" i="1"/>
  <c r="D286" i="1"/>
  <c r="G287" i="1"/>
  <c r="G285" i="1" s="1"/>
  <c r="E285" i="1"/>
  <c r="AJ287" i="1"/>
  <c r="AD287" i="1"/>
  <c r="CJ288" i="1"/>
  <c r="DC289" i="1"/>
  <c r="DO289" i="1" s="1"/>
  <c r="DM289" i="1"/>
  <c r="T63" i="2"/>
  <c r="T62" i="2" s="1"/>
  <c r="T292" i="1"/>
  <c r="DN63" i="2"/>
  <c r="DN292" i="1"/>
  <c r="E294" i="1"/>
  <c r="BB63" i="2"/>
  <c r="DK63" i="2"/>
  <c r="DK62" i="2" s="1"/>
  <c r="DK292" i="1"/>
  <c r="AL296" i="1"/>
  <c r="AT296" i="1" s="1"/>
  <c r="O64" i="2"/>
  <c r="O292" i="1"/>
  <c r="CU64" i="2"/>
  <c r="CU62" i="2" s="1"/>
  <c r="CU292" i="1"/>
  <c r="L298" i="1"/>
  <c r="J297" i="1"/>
  <c r="J64" i="2" s="1"/>
  <c r="Q298" i="1"/>
  <c r="U297" i="1"/>
  <c r="U64" i="2" s="1"/>
  <c r="W298" i="1"/>
  <c r="W297" i="1" s="1"/>
  <c r="W64" i="2" s="1"/>
  <c r="AE299" i="1"/>
  <c r="AL299" i="1"/>
  <c r="AT299" i="1" s="1"/>
  <c r="CC305" i="1"/>
  <c r="CE305" i="1" s="1"/>
  <c r="CE304" i="1"/>
  <c r="AL308" i="1"/>
  <c r="AT308" i="1" s="1"/>
  <c r="AE308" i="1"/>
  <c r="I25" i="2"/>
  <c r="I24" i="2" s="1"/>
  <c r="I23" i="2" s="1"/>
  <c r="I22" i="2" s="1"/>
  <c r="M25" i="2"/>
  <c r="M24" i="2" s="1"/>
  <c r="M23" i="2" s="1"/>
  <c r="M22" i="2" s="1"/>
  <c r="Y25" i="2"/>
  <c r="Y337" i="1"/>
  <c r="AW25" i="2"/>
  <c r="CS25" i="2"/>
  <c r="DI25" i="2"/>
  <c r="DC135" i="1"/>
  <c r="DO135" i="1" s="1"/>
  <c r="AQ136" i="1"/>
  <c r="BC136" i="1" s="1"/>
  <c r="BH136" i="1" s="1"/>
  <c r="DC136" i="1"/>
  <c r="DO136" i="1" s="1"/>
  <c r="AQ137" i="1"/>
  <c r="BC137" i="1" s="1"/>
  <c r="DC137" i="1"/>
  <c r="DO137" i="1" s="1"/>
  <c r="AQ138" i="1"/>
  <c r="BC138" i="1" s="1"/>
  <c r="BH138" i="1" s="1"/>
  <c r="DC138" i="1"/>
  <c r="DO138" i="1" s="1"/>
  <c r="AQ139" i="1"/>
  <c r="DC139" i="1"/>
  <c r="DO139" i="1" s="1"/>
  <c r="AQ140" i="1"/>
  <c r="BC140" i="1" s="1"/>
  <c r="BH140" i="1" s="1"/>
  <c r="DC140" i="1"/>
  <c r="DO140" i="1" s="1"/>
  <c r="AQ141" i="1"/>
  <c r="BC141" i="1" s="1"/>
  <c r="BH141" i="1" s="1"/>
  <c r="DC141" i="1"/>
  <c r="DO141" i="1" s="1"/>
  <c r="AQ142" i="1"/>
  <c r="BC142" i="1" s="1"/>
  <c r="BH142" i="1" s="1"/>
  <c r="DC142" i="1"/>
  <c r="DO142" i="1" s="1"/>
  <c r="DC143" i="1"/>
  <c r="DO143" i="1" s="1"/>
  <c r="DC144" i="1"/>
  <c r="DO144" i="1" s="1"/>
  <c r="L145" i="1"/>
  <c r="S145" i="1" s="1"/>
  <c r="AB145" i="1" s="1"/>
  <c r="DC145" i="1"/>
  <c r="DO145" i="1" s="1"/>
  <c r="AQ146" i="1"/>
  <c r="BC146" i="1" s="1"/>
  <c r="BH146" i="1" s="1"/>
  <c r="I28" i="2"/>
  <c r="M28" i="2"/>
  <c r="U149" i="1"/>
  <c r="BU149" i="1"/>
  <c r="CG149" i="1"/>
  <c r="CS28" i="2"/>
  <c r="DA149" i="1"/>
  <c r="DC151" i="1"/>
  <c r="AQ153" i="1"/>
  <c r="BC153" i="1" s="1"/>
  <c r="BH153" i="1" s="1"/>
  <c r="J156" i="1"/>
  <c r="J30" i="2" s="1"/>
  <c r="L157" i="1"/>
  <c r="BG158" i="1"/>
  <c r="BQ158" i="1" s="1"/>
  <c r="BY158" i="1" s="1"/>
  <c r="CN158" i="1" s="1"/>
  <c r="CX158" i="1" s="1"/>
  <c r="DE158" i="1" s="1"/>
  <c r="DS158" i="1" s="1"/>
  <c r="CH158" i="1"/>
  <c r="DJ158" i="1"/>
  <c r="DO158" i="1" s="1"/>
  <c r="CJ159" i="1"/>
  <c r="DJ160" i="1"/>
  <c r="DO160" i="1" s="1"/>
  <c r="BW161" i="1"/>
  <c r="CJ161" i="1" s="1"/>
  <c r="BU162" i="1"/>
  <c r="CV161" i="1"/>
  <c r="DO161" i="1" s="1"/>
  <c r="CT162" i="1"/>
  <c r="DQ161" i="1"/>
  <c r="D165" i="1"/>
  <c r="D164" i="1" s="1"/>
  <c r="D32" i="2" s="1"/>
  <c r="L165" i="1"/>
  <c r="J164" i="1"/>
  <c r="J32" i="2" s="1"/>
  <c r="AA164" i="1"/>
  <c r="AA32" i="2" s="1"/>
  <c r="AK165" i="1"/>
  <c r="CV164" i="1"/>
  <c r="CV32" i="2" s="1"/>
  <c r="DC166" i="1"/>
  <c r="DC164" i="1" s="1"/>
  <c r="DC32" i="2" s="1"/>
  <c r="D31" i="2"/>
  <c r="U31" i="2"/>
  <c r="U219" i="1"/>
  <c r="DA31" i="2"/>
  <c r="DA219" i="1"/>
  <c r="N31" i="2"/>
  <c r="N219" i="1"/>
  <c r="BG173" i="1"/>
  <c r="BQ173" i="1" s="1"/>
  <c r="BY173" i="1" s="1"/>
  <c r="CN173" i="1" s="1"/>
  <c r="CX173" i="1" s="1"/>
  <c r="DE173" i="1" s="1"/>
  <c r="DS173" i="1" s="1"/>
  <c r="BB168" i="1"/>
  <c r="CI179" i="1"/>
  <c r="CI217" i="1" s="1"/>
  <c r="DM181" i="1"/>
  <c r="BO182" i="1"/>
  <c r="CJ182" i="1" s="1"/>
  <c r="BG183" i="1"/>
  <c r="BQ183" i="1" s="1"/>
  <c r="BY183" i="1" s="1"/>
  <c r="CN183" i="1" s="1"/>
  <c r="CX183" i="1" s="1"/>
  <c r="DE183" i="1" s="1"/>
  <c r="DS183" i="1" s="1"/>
  <c r="DM183" i="1"/>
  <c r="BO184" i="1"/>
  <c r="CJ184" i="1" s="1"/>
  <c r="BG185" i="1"/>
  <c r="BQ185" i="1" s="1"/>
  <c r="BY185" i="1" s="1"/>
  <c r="CN185" i="1" s="1"/>
  <c r="CX185" i="1" s="1"/>
  <c r="DE185" i="1" s="1"/>
  <c r="DS185" i="1" s="1"/>
  <c r="DM185" i="1"/>
  <c r="BO186" i="1"/>
  <c r="CJ186" i="1" s="1"/>
  <c r="BG187" i="1"/>
  <c r="BQ187" i="1" s="1"/>
  <c r="BY187" i="1" s="1"/>
  <c r="CN187" i="1" s="1"/>
  <c r="CX187" i="1" s="1"/>
  <c r="DE187" i="1" s="1"/>
  <c r="DS187" i="1" s="1"/>
  <c r="DM187" i="1"/>
  <c r="BO188" i="1"/>
  <c r="CJ188" i="1" s="1"/>
  <c r="BG189" i="1"/>
  <c r="BQ189" i="1" s="1"/>
  <c r="BY189" i="1" s="1"/>
  <c r="CN189" i="1" s="1"/>
  <c r="CX189" i="1" s="1"/>
  <c r="DE189" i="1" s="1"/>
  <c r="DS189" i="1" s="1"/>
  <c r="DM189" i="1"/>
  <c r="BO190" i="1"/>
  <c r="CJ190" i="1" s="1"/>
  <c r="BG191" i="1"/>
  <c r="BQ191" i="1" s="1"/>
  <c r="BY191" i="1" s="1"/>
  <c r="CN191" i="1" s="1"/>
  <c r="CX191" i="1" s="1"/>
  <c r="DE191" i="1" s="1"/>
  <c r="DS191" i="1" s="1"/>
  <c r="DM191" i="1"/>
  <c r="BO192" i="1"/>
  <c r="CJ192" i="1" s="1"/>
  <c r="BG193" i="1"/>
  <c r="BQ193" i="1" s="1"/>
  <c r="BY193" i="1" s="1"/>
  <c r="CN193" i="1" s="1"/>
  <c r="CX193" i="1" s="1"/>
  <c r="DE193" i="1" s="1"/>
  <c r="DS193" i="1" s="1"/>
  <c r="DM193" i="1"/>
  <c r="BO194" i="1"/>
  <c r="CJ194" i="1" s="1"/>
  <c r="BG195" i="1"/>
  <c r="BQ195" i="1" s="1"/>
  <c r="BY195" i="1" s="1"/>
  <c r="CN195" i="1" s="1"/>
  <c r="CX195" i="1" s="1"/>
  <c r="DE195" i="1" s="1"/>
  <c r="DS195" i="1" s="1"/>
  <c r="DM195" i="1"/>
  <c r="BO196" i="1"/>
  <c r="CJ196" i="1" s="1"/>
  <c r="BG197" i="1"/>
  <c r="BQ197" i="1" s="1"/>
  <c r="BY197" i="1" s="1"/>
  <c r="CN197" i="1" s="1"/>
  <c r="CX197" i="1" s="1"/>
  <c r="DE197" i="1" s="1"/>
  <c r="DS197" i="1" s="1"/>
  <c r="DM197" i="1"/>
  <c r="BO198" i="1"/>
  <c r="CJ198" i="1" s="1"/>
  <c r="BG199" i="1"/>
  <c r="BQ199" i="1" s="1"/>
  <c r="BY199" i="1" s="1"/>
  <c r="CN199" i="1" s="1"/>
  <c r="CX199" i="1" s="1"/>
  <c r="DE199" i="1" s="1"/>
  <c r="DS199" i="1" s="1"/>
  <c r="DM199" i="1"/>
  <c r="BO200" i="1"/>
  <c r="CJ200" i="1" s="1"/>
  <c r="AZ37" i="2"/>
  <c r="AZ202" i="1"/>
  <c r="CG37" i="2"/>
  <c r="CG202" i="1"/>
  <c r="Q204" i="1"/>
  <c r="DL34" i="2"/>
  <c r="E39" i="2"/>
  <c r="E38" i="2" s="1"/>
  <c r="E205" i="1"/>
  <c r="N38" i="2"/>
  <c r="U39" i="2"/>
  <c r="W206" i="1"/>
  <c r="U205" i="1"/>
  <c r="DH39" i="2"/>
  <c r="DJ206" i="1"/>
  <c r="DH205" i="1"/>
  <c r="AI40" i="2"/>
  <c r="AI41" i="2"/>
  <c r="AI294" i="1"/>
  <c r="AI293" i="1" s="1"/>
  <c r="AZ41" i="2"/>
  <c r="AZ40" i="2"/>
  <c r="AZ294" i="1"/>
  <c r="AZ293" i="1" s="1"/>
  <c r="CG41" i="2"/>
  <c r="CG40" i="2"/>
  <c r="CG294" i="1"/>
  <c r="CG293" i="1" s="1"/>
  <c r="Q208" i="1"/>
  <c r="Z208" i="1" s="1"/>
  <c r="BA208" i="1"/>
  <c r="BF208" i="1" s="1"/>
  <c r="BP208" i="1" s="1"/>
  <c r="BX208" i="1" s="1"/>
  <c r="CI219" i="1"/>
  <c r="I49" i="2"/>
  <c r="Y50" i="2"/>
  <c r="Y49" i="2" s="1"/>
  <c r="CU49" i="2"/>
  <c r="DK49" i="2"/>
  <c r="E234" i="1"/>
  <c r="E231" i="1" s="1"/>
  <c r="E230" i="1" s="1"/>
  <c r="M231" i="1"/>
  <c r="M230" i="1" s="1"/>
  <c r="DH235" i="1"/>
  <c r="DH232" i="1" s="1"/>
  <c r="DH51" i="2" s="1"/>
  <c r="AA235" i="1"/>
  <c r="AA232" i="1" s="1"/>
  <c r="AA51" i="2" s="1"/>
  <c r="AK236" i="1"/>
  <c r="DA235" i="1"/>
  <c r="AQ237" i="1"/>
  <c r="AQ235" i="1" s="1"/>
  <c r="AQ232" i="1" s="1"/>
  <c r="CL237" i="1"/>
  <c r="CL235" i="1" s="1"/>
  <c r="DQ237" i="1"/>
  <c r="X234" i="1"/>
  <c r="X231" i="1" s="1"/>
  <c r="X230" i="1" s="1"/>
  <c r="X233" i="1"/>
  <c r="X50" i="2" s="1"/>
  <c r="X49" i="2" s="1"/>
  <c r="AW234" i="1"/>
  <c r="AW231" i="1" s="1"/>
  <c r="AW230" i="1" s="1"/>
  <c r="AW233" i="1"/>
  <c r="AW50" i="2" s="1"/>
  <c r="AW49" i="2" s="1"/>
  <c r="BB234" i="1"/>
  <c r="BB231" i="1" s="1"/>
  <c r="BB230" i="1" s="1"/>
  <c r="BB233" i="1"/>
  <c r="BB50" i="2" s="1"/>
  <c r="BB49" i="2" s="1"/>
  <c r="BV234" i="1"/>
  <c r="BV231" i="1" s="1"/>
  <c r="BV230" i="1" s="1"/>
  <c r="BV233" i="1"/>
  <c r="BV50" i="2" s="1"/>
  <c r="BV49" i="2" s="1"/>
  <c r="CC238" i="1"/>
  <c r="DA233" i="1"/>
  <c r="DA50" i="2" s="1"/>
  <c r="AI238" i="1"/>
  <c r="AZ238" i="1"/>
  <c r="BE239" i="1"/>
  <c r="CE239" i="1"/>
  <c r="DJ239" i="1"/>
  <c r="BG242" i="1"/>
  <c r="Y244" i="1"/>
  <c r="Y230" i="1" s="1"/>
  <c r="AA244" i="1"/>
  <c r="BA245" i="1"/>
  <c r="AX244" i="1"/>
  <c r="CK245" i="1"/>
  <c r="BD244" i="1"/>
  <c r="BO245" i="1"/>
  <c r="H246" i="1"/>
  <c r="H244" i="1" s="1"/>
  <c r="D244" i="1"/>
  <c r="CL246" i="1"/>
  <c r="DQ246" i="1" s="1"/>
  <c r="CG244" i="1"/>
  <c r="CF256" i="1"/>
  <c r="F60" i="2"/>
  <c r="F59" i="2" s="1"/>
  <c r="F58" i="2" s="1"/>
  <c r="F256" i="1"/>
  <c r="N60" i="2"/>
  <c r="V60" i="2"/>
  <c r="W259" i="1"/>
  <c r="W258" i="1" s="1"/>
  <c r="W257" i="1" s="1"/>
  <c r="U258" i="1"/>
  <c r="U257" i="1" s="1"/>
  <c r="BC259" i="1"/>
  <c r="AX258" i="1"/>
  <c r="CL259" i="1"/>
  <c r="CL258" i="1" s="1"/>
  <c r="CV258" i="1"/>
  <c r="DC258" i="1"/>
  <c r="E257" i="1"/>
  <c r="Y257" i="1"/>
  <c r="BT59" i="2"/>
  <c r="BA262" i="1"/>
  <c r="AV261" i="1"/>
  <c r="AV257" i="1" s="1"/>
  <c r="AX262" i="1"/>
  <c r="BW261" i="1"/>
  <c r="BE263" i="1"/>
  <c r="BG263" i="1"/>
  <c r="BQ263" i="1" s="1"/>
  <c r="BY263" i="1" s="1"/>
  <c r="CN263" i="1" s="1"/>
  <c r="CX263" i="1" s="1"/>
  <c r="DE263" i="1" s="1"/>
  <c r="DS263" i="1" s="1"/>
  <c r="AK265" i="1"/>
  <c r="AA264" i="1"/>
  <c r="BG265" i="1"/>
  <c r="BU264" i="1"/>
  <c r="BW265" i="1"/>
  <c r="CH265" i="1"/>
  <c r="CH264" i="1" s="1"/>
  <c r="DC265" i="1"/>
  <c r="DC264" i="1" s="1"/>
  <c r="DA264" i="1"/>
  <c r="DM265" i="1"/>
  <c r="DM264" i="1" s="1"/>
  <c r="BC266" i="1"/>
  <c r="BH266" i="1" s="1"/>
  <c r="BR266" i="1" s="1"/>
  <c r="L268" i="1"/>
  <c r="J267" i="1"/>
  <c r="AI268" i="1"/>
  <c r="AI267" i="1" s="1"/>
  <c r="AG267" i="1"/>
  <c r="AE269" i="1"/>
  <c r="AL269" i="1"/>
  <c r="AT269" i="1" s="1"/>
  <c r="AC269" i="1"/>
  <c r="DJ269" i="1"/>
  <c r="DM269" i="1"/>
  <c r="DM267" i="1" s="1"/>
  <c r="DH267" i="1"/>
  <c r="DC270" i="1"/>
  <c r="DM270" i="1"/>
  <c r="DM261" i="1" s="1"/>
  <c r="AA272" i="1"/>
  <c r="BC272" i="1"/>
  <c r="CJ273" i="1"/>
  <c r="AJ275" i="1"/>
  <c r="AD275" i="1"/>
  <c r="AD276" i="1"/>
  <c r="BF276" i="1"/>
  <c r="BP276" i="1" s="1"/>
  <c r="BX276" i="1" s="1"/>
  <c r="CA276" i="1" s="1"/>
  <c r="AM276" i="1"/>
  <c r="CH276" i="1"/>
  <c r="DO276" i="1"/>
  <c r="CE279" i="1"/>
  <c r="CE278" i="1" s="1"/>
  <c r="DJ279" i="1"/>
  <c r="AQ280" i="1"/>
  <c r="AQ278" i="1" s="1"/>
  <c r="AO281" i="1"/>
  <c r="AQ282" i="1"/>
  <c r="AQ281" i="1" s="1"/>
  <c r="DP282" i="1"/>
  <c r="DP281" i="1" s="1"/>
  <c r="CK281" i="1"/>
  <c r="CJ283" i="1"/>
  <c r="DL281" i="1"/>
  <c r="AX285" i="1"/>
  <c r="BC286" i="1"/>
  <c r="DQ286" i="1"/>
  <c r="DL285" i="1"/>
  <c r="BD285" i="1"/>
  <c r="DC287" i="1"/>
  <c r="DA285" i="1"/>
  <c r="DM287" i="1"/>
  <c r="BG288" i="1"/>
  <c r="BQ288" i="1" s="1"/>
  <c r="BY288" i="1" s="1"/>
  <c r="CN288" i="1" s="1"/>
  <c r="CX288" i="1" s="1"/>
  <c r="DE288" i="1" s="1"/>
  <c r="DS288" i="1" s="1"/>
  <c r="CJ289" i="1"/>
  <c r="CD63" i="2"/>
  <c r="CD62" i="2" s="1"/>
  <c r="CD292" i="1"/>
  <c r="DQ295" i="1"/>
  <c r="BF296" i="1"/>
  <c r="AC296" i="1"/>
  <c r="BG298" i="1"/>
  <c r="BB297" i="1"/>
  <c r="BB64" i="2" s="1"/>
  <c r="BO298" i="1"/>
  <c r="BM297" i="1"/>
  <c r="BM64" i="2" s="1"/>
  <c r="BM299" i="1"/>
  <c r="CH298" i="1"/>
  <c r="DH300" i="1"/>
  <c r="DH65" i="2" s="1"/>
  <c r="DM301" i="1"/>
  <c r="DJ301" i="1"/>
  <c r="BC302" i="1"/>
  <c r="BH302" i="1" s="1"/>
  <c r="AR303" i="1"/>
  <c r="AM303" i="1"/>
  <c r="AL303" i="1"/>
  <c r="AT303" i="1" s="1"/>
  <c r="AE303" i="1"/>
  <c r="Y66" i="2"/>
  <c r="BE306" i="1"/>
  <c r="BE66" i="2" s="1"/>
  <c r="CK66" i="2"/>
  <c r="DP306" i="1"/>
  <c r="DP66" i="2" s="1"/>
  <c r="BW307" i="1"/>
  <c r="CH307" i="1"/>
  <c r="CV308" i="1"/>
  <c r="DM308" i="1"/>
  <c r="AR310" i="1"/>
  <c r="AM310" i="1"/>
  <c r="H315" i="1"/>
  <c r="DW318" i="1"/>
  <c r="DC319" i="1"/>
  <c r="DM319" i="1"/>
  <c r="DA318" i="1"/>
  <c r="BH323" i="1"/>
  <c r="BR323" i="1" s="1"/>
  <c r="BZ323" i="1" s="1"/>
  <c r="CO323" i="1" s="1"/>
  <c r="CY323" i="1" s="1"/>
  <c r="DF323" i="1" s="1"/>
  <c r="DT323" i="1" s="1"/>
  <c r="D331" i="1"/>
  <c r="D337" i="1" s="1"/>
  <c r="Y331" i="1"/>
  <c r="AF331" i="1" s="1"/>
  <c r="AN331" i="1" s="1"/>
  <c r="AU331" i="1" s="1"/>
  <c r="AZ331" i="1" s="1"/>
  <c r="BE331" i="1" s="1"/>
  <c r="BL331" i="1" s="1"/>
  <c r="BT331" i="1" s="1"/>
  <c r="BT340" i="1" s="1"/>
  <c r="E331" i="1"/>
  <c r="C331" i="1"/>
  <c r="X28" i="2"/>
  <c r="AF28" i="2"/>
  <c r="AN28" i="2"/>
  <c r="BL28" i="2"/>
  <c r="BT28" i="2"/>
  <c r="CB28" i="2"/>
  <c r="CZ28" i="2"/>
  <c r="BA159" i="1"/>
  <c r="BF159" i="1" s="1"/>
  <c r="AJ160" i="1"/>
  <c r="AD160" i="1"/>
  <c r="BE160" i="1"/>
  <c r="CL160" i="1" s="1"/>
  <c r="DQ160" i="1" s="1"/>
  <c r="Q161" i="1"/>
  <c r="Z161" i="1" s="1"/>
  <c r="Z165" i="1"/>
  <c r="AQ164" i="1"/>
  <c r="AQ32" i="2" s="1"/>
  <c r="Q166" i="1"/>
  <c r="Z166" i="1" s="1"/>
  <c r="T31" i="2"/>
  <c r="T175" i="1"/>
  <c r="T216" i="1" s="1"/>
  <c r="AN31" i="2"/>
  <c r="AU24" i="2"/>
  <c r="AU23" i="2" s="1"/>
  <c r="AU22" i="2" s="1"/>
  <c r="AZ31" i="2"/>
  <c r="CB31" i="2"/>
  <c r="CB24" i="2" s="1"/>
  <c r="CB23" i="2" s="1"/>
  <c r="CB22" i="2" s="1"/>
  <c r="CB175" i="1"/>
  <c r="CB216" i="1" s="1"/>
  <c r="DH31" i="2"/>
  <c r="AA169" i="1"/>
  <c r="R168" i="1"/>
  <c r="BE169" i="1"/>
  <c r="DO169" i="1"/>
  <c r="DJ168" i="1"/>
  <c r="BE170" i="1"/>
  <c r="CL170" i="1" s="1"/>
  <c r="DQ170" i="1" s="1"/>
  <c r="BG170" i="1"/>
  <c r="BQ170" i="1" s="1"/>
  <c r="BY170" i="1" s="1"/>
  <c r="CN170" i="1" s="1"/>
  <c r="CX170" i="1" s="1"/>
  <c r="DE170" i="1" s="1"/>
  <c r="DS170" i="1" s="1"/>
  <c r="DO170" i="1"/>
  <c r="BE171" i="1"/>
  <c r="CL171" i="1" s="1"/>
  <c r="DQ171" i="1" s="1"/>
  <c r="BG171" i="1"/>
  <c r="BQ171" i="1" s="1"/>
  <c r="BY171" i="1" s="1"/>
  <c r="CN171" i="1" s="1"/>
  <c r="CX171" i="1" s="1"/>
  <c r="DE171" i="1" s="1"/>
  <c r="DS171" i="1" s="1"/>
  <c r="DO171" i="1"/>
  <c r="BE172" i="1"/>
  <c r="CL172" i="1" s="1"/>
  <c r="DQ172" i="1" s="1"/>
  <c r="BG172" i="1"/>
  <c r="BQ172" i="1" s="1"/>
  <c r="BY172" i="1" s="1"/>
  <c r="CN172" i="1" s="1"/>
  <c r="CX172" i="1" s="1"/>
  <c r="DE172" i="1" s="1"/>
  <c r="DS172" i="1" s="1"/>
  <c r="DO172" i="1"/>
  <c r="R179" i="1"/>
  <c r="R217" i="1" s="1"/>
  <c r="AA181" i="1"/>
  <c r="CL181" i="1"/>
  <c r="BA182" i="1"/>
  <c r="BF182" i="1" s="1"/>
  <c r="CL183" i="1"/>
  <c r="BA184" i="1"/>
  <c r="BF184" i="1" s="1"/>
  <c r="CL185" i="1"/>
  <c r="DQ185" i="1" s="1"/>
  <c r="BA186" i="1"/>
  <c r="BF186" i="1" s="1"/>
  <c r="CL187" i="1"/>
  <c r="BA188" i="1"/>
  <c r="BF188" i="1" s="1"/>
  <c r="CL189" i="1"/>
  <c r="DQ189" i="1" s="1"/>
  <c r="BA190" i="1"/>
  <c r="BF190" i="1" s="1"/>
  <c r="CL191" i="1"/>
  <c r="DQ191" i="1" s="1"/>
  <c r="BA192" i="1"/>
  <c r="BF192" i="1" s="1"/>
  <c r="CL193" i="1"/>
  <c r="DQ193" i="1" s="1"/>
  <c r="BA194" i="1"/>
  <c r="BF194" i="1" s="1"/>
  <c r="CL195" i="1"/>
  <c r="DQ195" i="1" s="1"/>
  <c r="BA196" i="1"/>
  <c r="BF196" i="1" s="1"/>
  <c r="CL197" i="1"/>
  <c r="DQ197" i="1" s="1"/>
  <c r="BA198" i="1"/>
  <c r="BF198" i="1" s="1"/>
  <c r="CL199" i="1"/>
  <c r="DQ199" i="1" s="1"/>
  <c r="BA200" i="1"/>
  <c r="BF200" i="1" s="1"/>
  <c r="R37" i="2"/>
  <c r="AA203" i="1"/>
  <c r="Y37" i="2"/>
  <c r="Y202" i="1"/>
  <c r="AO37" i="2"/>
  <c r="AQ203" i="1"/>
  <c r="AO202" i="1"/>
  <c r="AO179" i="1" s="1"/>
  <c r="AO217" i="1" s="1"/>
  <c r="BE203" i="1"/>
  <c r="BU37" i="2"/>
  <c r="BW203" i="1"/>
  <c r="BU202" i="1"/>
  <c r="E35" i="2"/>
  <c r="E34" i="2" s="1"/>
  <c r="G204" i="1"/>
  <c r="G35" i="2" s="1"/>
  <c r="AG35" i="2"/>
  <c r="AG34" i="2" s="1"/>
  <c r="AG33" i="2" s="1"/>
  <c r="AG202" i="1"/>
  <c r="AG179" i="1" s="1"/>
  <c r="AG217" i="1" s="1"/>
  <c r="AV33" i="2"/>
  <c r="BM35" i="2"/>
  <c r="BM34" i="2" s="1"/>
  <c r="CH204" i="1"/>
  <c r="CH35" i="2" s="1"/>
  <c r="BM202" i="1"/>
  <c r="BM179" i="1" s="1"/>
  <c r="BM217" i="1" s="1"/>
  <c r="CC35" i="2"/>
  <c r="CC34" i="2" s="1"/>
  <c r="CC202" i="1"/>
  <c r="CC179" i="1" s="1"/>
  <c r="CC217" i="1" s="1"/>
  <c r="CT35" i="2"/>
  <c r="CT34" i="2" s="1"/>
  <c r="CT33" i="2" s="1"/>
  <c r="CV204" i="1"/>
  <c r="AY359" i="1"/>
  <c r="CG39" i="2"/>
  <c r="CG205" i="1"/>
  <c r="CV39" i="2"/>
  <c r="CV205" i="1"/>
  <c r="R40" i="2"/>
  <c r="R38" i="2" s="1"/>
  <c r="R41" i="2"/>
  <c r="R294" i="1"/>
  <c r="R293" i="1" s="1"/>
  <c r="AA207" i="1"/>
  <c r="Y41" i="2"/>
  <c r="Y40" i="2"/>
  <c r="Y38" i="2" s="1"/>
  <c r="Y33" i="2" s="1"/>
  <c r="Y294" i="1"/>
  <c r="Y293" i="1" s="1"/>
  <c r="Y205" i="1"/>
  <c r="AO41" i="2"/>
  <c r="AO40" i="2"/>
  <c r="AQ207" i="1"/>
  <c r="BE207" i="1"/>
  <c r="BU41" i="2"/>
  <c r="BU40" i="2"/>
  <c r="BU294" i="1"/>
  <c r="BU293" i="1" s="1"/>
  <c r="BW207" i="1"/>
  <c r="BW205" i="1" s="1"/>
  <c r="CE40" i="2"/>
  <c r="CE38" i="2" s="1"/>
  <c r="CE41" i="2"/>
  <c r="CE294" i="1"/>
  <c r="CE293" i="1" s="1"/>
  <c r="O219" i="1"/>
  <c r="AU219" i="1"/>
  <c r="AN49" i="2"/>
  <c r="AV50" i="2"/>
  <c r="AV49" i="2" s="1"/>
  <c r="BL49" i="2"/>
  <c r="CB49" i="2"/>
  <c r="CZ49" i="2"/>
  <c r="DL231" i="1"/>
  <c r="DL230" i="1" s="1"/>
  <c r="Q236" i="1"/>
  <c r="DO236" i="1"/>
  <c r="DJ235" i="1"/>
  <c r="DJ232" i="1" s="1"/>
  <c r="DJ51" i="2" s="1"/>
  <c r="BW237" i="1"/>
  <c r="CJ237" i="1" s="1"/>
  <c r="CV237" i="1"/>
  <c r="CT235" i="1"/>
  <c r="AP234" i="1"/>
  <c r="AP231" i="1" s="1"/>
  <c r="AP230" i="1" s="1"/>
  <c r="AP233" i="1"/>
  <c r="AP50" i="2" s="1"/>
  <c r="AP49" i="2" s="1"/>
  <c r="BN234" i="1"/>
  <c r="BN231" i="1" s="1"/>
  <c r="BN230" i="1" s="1"/>
  <c r="BN233" i="1"/>
  <c r="BN50" i="2" s="1"/>
  <c r="BN49" i="2" s="1"/>
  <c r="BU234" i="1"/>
  <c r="BU231" i="1" s="1"/>
  <c r="BU230" i="1" s="1"/>
  <c r="BU233" i="1"/>
  <c r="BU50" i="2" s="1"/>
  <c r="BU49" i="2" s="1"/>
  <c r="CG234" i="1"/>
  <c r="CG233" i="1"/>
  <c r="CG50" i="2" s="1"/>
  <c r="AQ238" i="1"/>
  <c r="BC239" i="1"/>
  <c r="CK239" i="1"/>
  <c r="BD238" i="1"/>
  <c r="CH239" i="1"/>
  <c r="CH238" i="1" s="1"/>
  <c r="DM239" i="1"/>
  <c r="DM238" i="1" s="1"/>
  <c r="DH238" i="1"/>
  <c r="S240" i="1"/>
  <c r="AB240" i="1" s="1"/>
  <c r="AK240" i="1"/>
  <c r="AS240" i="1" s="1"/>
  <c r="BG240" i="1"/>
  <c r="BQ240" i="1" s="1"/>
  <c r="BY240" i="1" s="1"/>
  <c r="CN240" i="1" s="1"/>
  <c r="CX240" i="1" s="1"/>
  <c r="DE240" i="1" s="1"/>
  <c r="DS240" i="1" s="1"/>
  <c r="W241" i="1"/>
  <c r="BA241" i="1"/>
  <c r="L243" i="1"/>
  <c r="J241" i="1"/>
  <c r="DJ243" i="1"/>
  <c r="DH241" i="1"/>
  <c r="DM243" i="1"/>
  <c r="DM241" i="1" s="1"/>
  <c r="CH246" i="1"/>
  <c r="CH244" i="1" s="1"/>
  <c r="BW246" i="1"/>
  <c r="CJ246" i="1" s="1"/>
  <c r="CV246" i="1"/>
  <c r="CV244" i="1" s="1"/>
  <c r="D257" i="1"/>
  <c r="I257" i="1"/>
  <c r="AN59" i="2"/>
  <c r="AZ257" i="1"/>
  <c r="Q258" i="1"/>
  <c r="Q257" i="1" s="1"/>
  <c r="BG259" i="1"/>
  <c r="BB258" i="1"/>
  <c r="BB257" i="1" s="1"/>
  <c r="CH259" i="1"/>
  <c r="CH258" i="1" s="1"/>
  <c r="BW258" i="1"/>
  <c r="BW257" i="1" s="1"/>
  <c r="DP258" i="1"/>
  <c r="BC260" i="1"/>
  <c r="BH260" i="1" s="1"/>
  <c r="BR260" i="1" s="1"/>
  <c r="CJ260" i="1"/>
  <c r="CF59" i="2"/>
  <c r="AJ263" i="1"/>
  <c r="AD263" i="1"/>
  <c r="Y264" i="1"/>
  <c r="CT264" i="1"/>
  <c r="CV265" i="1"/>
  <c r="CV264" i="1" s="1"/>
  <c r="Z268" i="1"/>
  <c r="Q267" i="1"/>
  <c r="AQ267" i="1"/>
  <c r="AK269" i="1"/>
  <c r="AS269" i="1" s="1"/>
  <c r="BG269" i="1"/>
  <c r="BQ269" i="1" s="1"/>
  <c r="BY269" i="1" s="1"/>
  <c r="CN269" i="1" s="1"/>
  <c r="CX269" i="1" s="1"/>
  <c r="DE269" i="1" s="1"/>
  <c r="DS269" i="1" s="1"/>
  <c r="AQ269" i="1"/>
  <c r="BC269" i="1" s="1"/>
  <c r="BH269" i="1" s="1"/>
  <c r="BR269" i="1" s="1"/>
  <c r="AO267" i="1"/>
  <c r="BA269" i="1"/>
  <c r="BF269" i="1" s="1"/>
  <c r="DC269" i="1"/>
  <c r="DC267" i="1" s="1"/>
  <c r="L270" i="1"/>
  <c r="J261" i="1"/>
  <c r="BA270" i="1"/>
  <c r="BF270" i="1" s="1"/>
  <c r="BP270" i="1" s="1"/>
  <c r="BX270" i="1"/>
  <c r="BU261" i="1"/>
  <c r="CH270" i="1"/>
  <c r="CV270" i="1"/>
  <c r="DO270" i="1" s="1"/>
  <c r="CT261" i="1"/>
  <c r="CT257" i="1" s="1"/>
  <c r="Q272" i="1"/>
  <c r="P274" i="1"/>
  <c r="BO274" i="1"/>
  <c r="BP274" i="1"/>
  <c r="BX274" i="1" s="1"/>
  <c r="CA274" i="1" s="1"/>
  <c r="CH274" i="1"/>
  <c r="AK277" i="1"/>
  <c r="AS277" i="1" s="1"/>
  <c r="BG277" i="1"/>
  <c r="BQ277" i="1" s="1"/>
  <c r="BY277" i="1" s="1"/>
  <c r="CN277" i="1" s="1"/>
  <c r="CX277" i="1" s="1"/>
  <c r="DE277" i="1" s="1"/>
  <c r="DS277" i="1" s="1"/>
  <c r="AQ277" i="1"/>
  <c r="BC277" i="1" s="1"/>
  <c r="BH277" i="1" s="1"/>
  <c r="BR277" i="1" s="1"/>
  <c r="BA277" i="1"/>
  <c r="BG279" i="1"/>
  <c r="DH278" i="1"/>
  <c r="DM279" i="1"/>
  <c r="AJ280" i="1"/>
  <c r="AD280" i="1"/>
  <c r="BA280" i="1"/>
  <c r="DC280" i="1"/>
  <c r="DC278" i="1" s="1"/>
  <c r="DA278" i="1"/>
  <c r="DM280" i="1"/>
  <c r="AS282" i="1"/>
  <c r="AK281" i="1"/>
  <c r="CJ282" i="1"/>
  <c r="DJ281" i="1"/>
  <c r="DO282" i="1"/>
  <c r="AE283" i="1"/>
  <c r="AL283" i="1"/>
  <c r="AT283" i="1" s="1"/>
  <c r="CL283" i="1"/>
  <c r="DQ283" i="1" s="1"/>
  <c r="CG281" i="1"/>
  <c r="DQ284" i="1"/>
  <c r="L286" i="1"/>
  <c r="J285" i="1"/>
  <c r="AI286" i="1"/>
  <c r="AI285" i="1" s="1"/>
  <c r="AG285" i="1"/>
  <c r="CJ286" i="1"/>
  <c r="AB287" i="1"/>
  <c r="BA287" i="1"/>
  <c r="BF287" i="1" s="1"/>
  <c r="BP287" i="1" s="1"/>
  <c r="BX287" i="1"/>
  <c r="CH287" i="1"/>
  <c r="CH285" i="1" s="1"/>
  <c r="CV287" i="1"/>
  <c r="DO287" i="1"/>
  <c r="AO294" i="1"/>
  <c r="AO293" i="1" s="1"/>
  <c r="BO294" i="1"/>
  <c r="BO293" i="1" s="1"/>
  <c r="AM296" i="1"/>
  <c r="AR296" i="1"/>
  <c r="CK296" i="1"/>
  <c r="BD293" i="1"/>
  <c r="AK298" i="1"/>
  <c r="CE298" i="1"/>
  <c r="CE297" i="1" s="1"/>
  <c r="CE64" i="2" s="1"/>
  <c r="CC297" i="1"/>
  <c r="CC64" i="2" s="1"/>
  <c r="DM299" i="1"/>
  <c r="DM297" i="1" s="1"/>
  <c r="DM64" i="2" s="1"/>
  <c r="DJ299" i="1"/>
  <c r="BT65" i="2"/>
  <c r="BT292" i="1"/>
  <c r="CE301" i="1"/>
  <c r="CL302" i="1"/>
  <c r="AJ304" i="1"/>
  <c r="AC304" i="1"/>
  <c r="AV66" i="2"/>
  <c r="BA306" i="1"/>
  <c r="AX306" i="1"/>
  <c r="AE307" i="1"/>
  <c r="AL307" i="1"/>
  <c r="AT307" i="1" s="1"/>
  <c r="AK307" i="1"/>
  <c r="AS307" i="1" s="1"/>
  <c r="BG307" i="1"/>
  <c r="BQ307" i="1" s="1"/>
  <c r="BY307" i="1" s="1"/>
  <c r="CN307" i="1" s="1"/>
  <c r="CX307" i="1" s="1"/>
  <c r="DE307" i="1" s="1"/>
  <c r="DS307" i="1" s="1"/>
  <c r="CM308" i="1"/>
  <c r="CW308" i="1" s="1"/>
  <c r="DD308" i="1" s="1"/>
  <c r="DR308" i="1" s="1"/>
  <c r="DU308" i="1" s="1"/>
  <c r="CA308" i="1"/>
  <c r="DO310" i="1"/>
  <c r="BH315" i="1"/>
  <c r="BR315" i="1" s="1"/>
  <c r="BZ315" i="1" s="1"/>
  <c r="CO315" i="1" s="1"/>
  <c r="CY315" i="1" s="1"/>
  <c r="DF315" i="1" s="1"/>
  <c r="DT315" i="1" s="1"/>
  <c r="CW322" i="1"/>
  <c r="DD322" i="1" s="1"/>
  <c r="CR322" i="1"/>
  <c r="BO324" i="1"/>
  <c r="CJ324" i="1" s="1"/>
  <c r="BP324" i="1"/>
  <c r="BX324" i="1" s="1"/>
  <c r="BC325" i="1"/>
  <c r="BH325" i="1" s="1"/>
  <c r="BR325" i="1" s="1"/>
  <c r="BZ325" i="1" s="1"/>
  <c r="CO325" i="1" s="1"/>
  <c r="CY325" i="1" s="1"/>
  <c r="DF325" i="1" s="1"/>
  <c r="DT325" i="1" s="1"/>
  <c r="AQ160" i="1"/>
  <c r="F24" i="2"/>
  <c r="F23" i="2" s="1"/>
  <c r="F22" i="2" s="1"/>
  <c r="DB24" i="2"/>
  <c r="DB23" i="2" s="1"/>
  <c r="DB22" i="2" s="1"/>
  <c r="I175" i="1"/>
  <c r="I216" i="1" s="1"/>
  <c r="M175" i="1"/>
  <c r="M216" i="1" s="1"/>
  <c r="AW175" i="1"/>
  <c r="AW216" i="1" s="1"/>
  <c r="CS175" i="1"/>
  <c r="CS216" i="1" s="1"/>
  <c r="BG181" i="1"/>
  <c r="Q203" i="1"/>
  <c r="BC203" i="1"/>
  <c r="BB33" i="2"/>
  <c r="BG204" i="1"/>
  <c r="AI38" i="2"/>
  <c r="AZ38" i="2"/>
  <c r="BE206" i="1"/>
  <c r="BO38" i="2"/>
  <c r="CJ206" i="1"/>
  <c r="CT38" i="2"/>
  <c r="D41" i="2"/>
  <c r="D40" i="2"/>
  <c r="D38" i="2" s="1"/>
  <c r="J40" i="2"/>
  <c r="J41" i="2"/>
  <c r="J294" i="1"/>
  <c r="J293" i="1" s="1"/>
  <c r="Q207" i="1"/>
  <c r="W40" i="2"/>
  <c r="W41" i="2"/>
  <c r="W294" i="1"/>
  <c r="W293" i="1" s="1"/>
  <c r="AG41" i="2"/>
  <c r="AG40" i="2"/>
  <c r="AG38" i="2" s="1"/>
  <c r="AX40" i="2"/>
  <c r="AX41" i="2"/>
  <c r="BC207" i="1"/>
  <c r="BM41" i="2"/>
  <c r="BM40" i="2"/>
  <c r="BM294" i="1"/>
  <c r="BM293" i="1" s="1"/>
  <c r="CC41" i="2"/>
  <c r="CC40" i="2"/>
  <c r="CC294" i="1"/>
  <c r="CC293" i="1" s="1"/>
  <c r="CI40" i="2"/>
  <c r="CI41" i="2"/>
  <c r="DJ40" i="2"/>
  <c r="B219" i="1"/>
  <c r="F219" i="1"/>
  <c r="V219" i="1"/>
  <c r="AH219" i="1"/>
  <c r="AP219" i="1"/>
  <c r="BN219" i="1"/>
  <c r="BV219" i="1"/>
  <c r="CD219" i="1"/>
  <c r="CT219" i="1"/>
  <c r="DB219" i="1"/>
  <c r="L245" i="1"/>
  <c r="AQ245" i="1"/>
  <c r="DC246" i="1"/>
  <c r="DK256" i="1"/>
  <c r="CB59" i="2"/>
  <c r="CB58" i="2" s="1"/>
  <c r="B258" i="1"/>
  <c r="B257" i="1" s="1"/>
  <c r="J258" i="1"/>
  <c r="J257" i="1" s="1"/>
  <c r="DL258" i="1"/>
  <c r="DL257" i="1" s="1"/>
  <c r="L259" i="1"/>
  <c r="CE260" i="1"/>
  <c r="DJ260" i="1"/>
  <c r="DO260" i="1" s="1"/>
  <c r="CG261" i="1"/>
  <c r="BE262" i="1"/>
  <c r="AZ261" i="1"/>
  <c r="CH262" i="1"/>
  <c r="CH261" i="1" s="1"/>
  <c r="CV262" i="1"/>
  <c r="CH263" i="1"/>
  <c r="BW263" i="1"/>
  <c r="BX263" i="1"/>
  <c r="BA265" i="1"/>
  <c r="AL266" i="1"/>
  <c r="AT266" i="1" s="1"/>
  <c r="AE266" i="1"/>
  <c r="BF266" i="1"/>
  <c r="BP266" i="1" s="1"/>
  <c r="BX266" i="1" s="1"/>
  <c r="BG266" i="1"/>
  <c r="BQ266" i="1" s="1"/>
  <c r="BY266" i="1" s="1"/>
  <c r="CN266" i="1" s="1"/>
  <c r="CX266" i="1" s="1"/>
  <c r="DE266" i="1" s="1"/>
  <c r="DS266" i="1" s="1"/>
  <c r="W268" i="1"/>
  <c r="W267" i="1" s="1"/>
  <c r="CL268" i="1"/>
  <c r="CL267" i="1" s="1"/>
  <c r="DQ268" i="1"/>
  <c r="DQ267" i="1" s="1"/>
  <c r="DL267" i="1"/>
  <c r="BO269" i="1"/>
  <c r="BM267" i="1"/>
  <c r="BP269" i="1"/>
  <c r="BX269" i="1" s="1"/>
  <c r="G272" i="1"/>
  <c r="E271" i="1"/>
  <c r="E61" i="2" s="1"/>
  <c r="BA272" i="1"/>
  <c r="DC272" i="1"/>
  <c r="AL273" i="1"/>
  <c r="AT273" i="1" s="1"/>
  <c r="AE273" i="1"/>
  <c r="Q274" i="1"/>
  <c r="Z274" i="1" s="1"/>
  <c r="BF274" i="1" s="1"/>
  <c r="BG276" i="1"/>
  <c r="BQ276" i="1" s="1"/>
  <c r="BY276" i="1" s="1"/>
  <c r="CN276" i="1" s="1"/>
  <c r="CX276" i="1" s="1"/>
  <c r="DE276" i="1" s="1"/>
  <c r="DS276" i="1" s="1"/>
  <c r="CM276" i="1"/>
  <c r="CW276" i="1" s="1"/>
  <c r="DD276" i="1" s="1"/>
  <c r="DR276" i="1" s="1"/>
  <c r="DU276" i="1" s="1"/>
  <c r="DM276" i="1"/>
  <c r="F271" i="1"/>
  <c r="F61" i="2" s="1"/>
  <c r="DG271" i="1"/>
  <c r="DG61" i="2" s="1"/>
  <c r="P278" i="1"/>
  <c r="W278" i="1"/>
  <c r="BC280" i="1"/>
  <c r="BH280" i="1" s="1"/>
  <c r="W282" i="1"/>
  <c r="W281" i="1" s="1"/>
  <c r="U281" i="1"/>
  <c r="BG282" i="1"/>
  <c r="BM281" i="1"/>
  <c r="CH282" i="1"/>
  <c r="CH281" i="1" s="1"/>
  <c r="DM281" i="1"/>
  <c r="G283" i="1"/>
  <c r="G281" i="1" s="1"/>
  <c r="AK283" i="1"/>
  <c r="AS283" i="1" s="1"/>
  <c r="BG283" i="1"/>
  <c r="BQ283" i="1" s="1"/>
  <c r="BY283" i="1" s="1"/>
  <c r="CN283" i="1" s="1"/>
  <c r="CX283" i="1" s="1"/>
  <c r="DE283" i="1" s="1"/>
  <c r="DS283" i="1" s="1"/>
  <c r="BC283" i="1"/>
  <c r="BH283" i="1" s="1"/>
  <c r="BW283" i="1"/>
  <c r="BW281" i="1" s="1"/>
  <c r="BU281" i="1"/>
  <c r="CV283" i="1"/>
  <c r="CT281" i="1"/>
  <c r="W286" i="1"/>
  <c r="W285" i="1" s="1"/>
  <c r="BW286" i="1"/>
  <c r="BU285" i="1"/>
  <c r="CK285" i="1"/>
  <c r="CV286" i="1"/>
  <c r="DP286" i="1"/>
  <c r="DP285" i="1" s="1"/>
  <c r="BW288" i="1"/>
  <c r="CV288" i="1"/>
  <c r="DO288" i="1" s="1"/>
  <c r="CW288" i="1"/>
  <c r="DD288" i="1" s="1"/>
  <c r="DR288" i="1" s="1"/>
  <c r="DU288" i="1" s="1"/>
  <c r="CJ291" i="1"/>
  <c r="AG294" i="1"/>
  <c r="AG293" i="1" s="1"/>
  <c r="DJ294" i="1"/>
  <c r="DJ293" i="1" s="1"/>
  <c r="BC295" i="1"/>
  <c r="BH295" i="1" s="1"/>
  <c r="BR295" i="1" s="1"/>
  <c r="AI298" i="1"/>
  <c r="BA298" i="1"/>
  <c r="DA297" i="1"/>
  <c r="DA64" i="2" s="1"/>
  <c r="CV299" i="1"/>
  <c r="CV297" i="1" s="1"/>
  <c r="CV64" i="2" s="1"/>
  <c r="CF65" i="2"/>
  <c r="CF292" i="1"/>
  <c r="AA301" i="1"/>
  <c r="R300" i="1"/>
  <c r="R65" i="2" s="1"/>
  <c r="BB300" i="1"/>
  <c r="BB65" i="2" s="1"/>
  <c r="AG300" i="1"/>
  <c r="AG65" i="2" s="1"/>
  <c r="CK302" i="1"/>
  <c r="DP302" i="1" s="1"/>
  <c r="BD300" i="1"/>
  <c r="BD65" i="2" s="1"/>
  <c r="DM302" i="1"/>
  <c r="DJ302" i="1"/>
  <c r="DO302" i="1" s="1"/>
  <c r="AX303" i="1"/>
  <c r="BC303" i="1" s="1"/>
  <c r="BH303" i="1" s="1"/>
  <c r="BA303" i="1"/>
  <c r="BW303" i="1"/>
  <c r="BU305" i="1"/>
  <c r="BW305" i="1" s="1"/>
  <c r="CH303" i="1"/>
  <c r="DC303" i="1"/>
  <c r="DC300" i="1" s="1"/>
  <c r="DC65" i="2" s="1"/>
  <c r="DA300" i="1"/>
  <c r="DA65" i="2" s="1"/>
  <c r="DM303" i="1"/>
  <c r="D304" i="1"/>
  <c r="H304" i="1" s="1"/>
  <c r="H300" i="1" s="1"/>
  <c r="H65" i="2" s="1"/>
  <c r="BA304" i="1"/>
  <c r="BF304" i="1" s="1"/>
  <c r="BA307" i="1"/>
  <c r="BF307" i="1" s="1"/>
  <c r="BP307" i="1" s="1"/>
  <c r="BX307" i="1" s="1"/>
  <c r="BC308" i="1"/>
  <c r="BH308" i="1" s="1"/>
  <c r="BR308" i="1" s="1"/>
  <c r="S309" i="1"/>
  <c r="AB309" i="1" s="1"/>
  <c r="DM309" i="1"/>
  <c r="AB319" i="1"/>
  <c r="AL319" i="1" s="1"/>
  <c r="AT319" i="1" s="1"/>
  <c r="CT318" i="1"/>
  <c r="CV319" i="1"/>
  <c r="BH320" i="1"/>
  <c r="BR320" i="1" s="1"/>
  <c r="BZ320" i="1" s="1"/>
  <c r="CO320" i="1" s="1"/>
  <c r="CY320" i="1" s="1"/>
  <c r="DF320" i="1" s="1"/>
  <c r="DT320" i="1" s="1"/>
  <c r="CM320" i="1"/>
  <c r="CM325" i="1"/>
  <c r="CA325" i="1"/>
  <c r="CJ325" i="1"/>
  <c r="AW24" i="2"/>
  <c r="AW23" i="2" s="1"/>
  <c r="AW22" i="2" s="1"/>
  <c r="D202" i="1"/>
  <c r="AV202" i="1"/>
  <c r="AV179" i="1" s="1"/>
  <c r="AV217" i="1" s="1"/>
  <c r="DH202" i="1"/>
  <c r="BG203" i="1"/>
  <c r="CH203" i="1"/>
  <c r="N34" i="2"/>
  <c r="N33" i="2" s="1"/>
  <c r="AO34" i="2"/>
  <c r="BA204" i="1"/>
  <c r="BU34" i="2"/>
  <c r="CG34" i="2"/>
  <c r="CL204" i="1"/>
  <c r="DA34" i="2"/>
  <c r="DM204" i="1"/>
  <c r="DM35" i="2" s="1"/>
  <c r="D205" i="1"/>
  <c r="L205" i="1"/>
  <c r="AZ205" i="1"/>
  <c r="CB359" i="1"/>
  <c r="CF359" i="1"/>
  <c r="DL205" i="1"/>
  <c r="B38" i="2"/>
  <c r="B33" i="2" s="1"/>
  <c r="J38" i="2"/>
  <c r="J33" i="2" s="1"/>
  <c r="Q206" i="1"/>
  <c r="BM38" i="2"/>
  <c r="CC38" i="2"/>
  <c r="CI38" i="2"/>
  <c r="CI33" i="2" s="1"/>
  <c r="B40" i="2"/>
  <c r="B41" i="2"/>
  <c r="B294" i="1"/>
  <c r="H207" i="1"/>
  <c r="U41" i="2"/>
  <c r="U40" i="2"/>
  <c r="AV41" i="2"/>
  <c r="AV294" i="1"/>
  <c r="AV293" i="1" s="1"/>
  <c r="BB40" i="2"/>
  <c r="BB38" i="2" s="1"/>
  <c r="BB41" i="2"/>
  <c r="BG207" i="1"/>
  <c r="CH207" i="1"/>
  <c r="DH41" i="2"/>
  <c r="DH40" i="2"/>
  <c r="DH294" i="1"/>
  <c r="DH293" i="1" s="1"/>
  <c r="DN40" i="2"/>
  <c r="DN38" i="2" s="1"/>
  <c r="DN33" i="2" s="1"/>
  <c r="DN41" i="2"/>
  <c r="I219" i="1"/>
  <c r="M219" i="1"/>
  <c r="AW219" i="1"/>
  <c r="CS219" i="1"/>
  <c r="DI219" i="1"/>
  <c r="DG59" i="2"/>
  <c r="DG58" i="2" s="1"/>
  <c r="DK58" i="2"/>
  <c r="H270" i="1"/>
  <c r="H261" i="1" s="1"/>
  <c r="BD261" i="1"/>
  <c r="BD257" i="1" s="1"/>
  <c r="CK262" i="1"/>
  <c r="BC263" i="1"/>
  <c r="BH263" i="1" s="1"/>
  <c r="BR263" i="1" s="1"/>
  <c r="DO263" i="1"/>
  <c r="CG264" i="1"/>
  <c r="CL265" i="1"/>
  <c r="BE266" i="1"/>
  <c r="CL266" i="1" s="1"/>
  <c r="DQ266" i="1" s="1"/>
  <c r="BA268" i="1"/>
  <c r="CH267" i="1"/>
  <c r="BW268" i="1"/>
  <c r="BU267" i="1"/>
  <c r="CV268" i="1"/>
  <c r="CT267" i="1"/>
  <c r="DJ267" i="1"/>
  <c r="CE269" i="1"/>
  <c r="CE267" i="1" s="1"/>
  <c r="CC267" i="1"/>
  <c r="BE270" i="1"/>
  <c r="CL270" i="1" s="1"/>
  <c r="DQ270" i="1" s="1"/>
  <c r="BG270" i="1"/>
  <c r="BQ270" i="1" s="1"/>
  <c r="BY270" i="1" s="1"/>
  <c r="CN270" i="1" s="1"/>
  <c r="CX270" i="1" s="1"/>
  <c r="DE270" i="1" s="1"/>
  <c r="DS270" i="1" s="1"/>
  <c r="BE273" i="1"/>
  <c r="CL273" i="1" s="1"/>
  <c r="DQ273" i="1" s="1"/>
  <c r="AK274" i="1"/>
  <c r="AS274" i="1" s="1"/>
  <c r="BG274" i="1"/>
  <c r="BQ274" i="1" s="1"/>
  <c r="BY274" i="1" s="1"/>
  <c r="CN274" i="1" s="1"/>
  <c r="CX274" i="1" s="1"/>
  <c r="DE274" i="1" s="1"/>
  <c r="DS274" i="1" s="1"/>
  <c r="AQ274" i="1"/>
  <c r="BC274" i="1"/>
  <c r="DO274" i="1"/>
  <c r="Q277" i="1"/>
  <c r="Z277" i="1" s="1"/>
  <c r="H278" i="1"/>
  <c r="AX279" i="1"/>
  <c r="AV278" i="1"/>
  <c r="DP279" i="1"/>
  <c r="DP278" i="1" s="1"/>
  <c r="CK278" i="1"/>
  <c r="BO279" i="1"/>
  <c r="CH279" i="1"/>
  <c r="CH278" i="1" s="1"/>
  <c r="BM278" i="1"/>
  <c r="BG280" i="1"/>
  <c r="BQ280" i="1" s="1"/>
  <c r="BY280" i="1" s="1"/>
  <c r="CN280" i="1" s="1"/>
  <c r="CX280" i="1" s="1"/>
  <c r="DE280" i="1" s="1"/>
  <c r="DS280" i="1" s="1"/>
  <c r="CL280" i="1"/>
  <c r="DQ280" i="1" s="1"/>
  <c r="L281" i="1"/>
  <c r="BC284" i="1"/>
  <c r="BH284" i="1" s="1"/>
  <c r="BR284" i="1" s="1"/>
  <c r="BA286" i="1"/>
  <c r="DM285" i="1"/>
  <c r="AA287" i="1"/>
  <c r="R285" i="1"/>
  <c r="BE287" i="1"/>
  <c r="BE285" i="1" s="1"/>
  <c r="BA288" i="1"/>
  <c r="BF288" i="1" s="1"/>
  <c r="BP288" i="1" s="1"/>
  <c r="BX288" i="1" s="1"/>
  <c r="CA288" i="1" s="1"/>
  <c r="CM288" i="1"/>
  <c r="BE289" i="1"/>
  <c r="BG289" i="1"/>
  <c r="BQ289" i="1" s="1"/>
  <c r="BY289" i="1" s="1"/>
  <c r="CN289" i="1" s="1"/>
  <c r="CX289" i="1" s="1"/>
  <c r="DE289" i="1" s="1"/>
  <c r="DS289" i="1" s="1"/>
  <c r="BA291" i="1"/>
  <c r="BF291" i="1" s="1"/>
  <c r="BP291" i="1" s="1"/>
  <c r="BX291" i="1"/>
  <c r="DC291" i="1"/>
  <c r="DO291" i="1"/>
  <c r="DB62" i="2"/>
  <c r="AX294" i="1"/>
  <c r="AX293" i="1" s="1"/>
  <c r="CI294" i="1"/>
  <c r="CI293" i="1" s="1"/>
  <c r="AJ295" i="1"/>
  <c r="AC295" i="1"/>
  <c r="BG295" i="1"/>
  <c r="BQ295" i="1" s="1"/>
  <c r="BY295" i="1" s="1"/>
  <c r="CN295" i="1" s="1"/>
  <c r="CX295" i="1" s="1"/>
  <c r="DE295" i="1" s="1"/>
  <c r="DS295" i="1" s="1"/>
  <c r="CJ295" i="1"/>
  <c r="C64" i="2"/>
  <c r="C292" i="1"/>
  <c r="AN64" i="2"/>
  <c r="AN62" i="2" s="1"/>
  <c r="AN292" i="1"/>
  <c r="DJ298" i="1"/>
  <c r="DH297" i="1"/>
  <c r="DH64" i="2" s="1"/>
  <c r="AA299" i="1"/>
  <c r="R297" i="1"/>
  <c r="R64" i="2" s="1"/>
  <c r="CG297" i="1"/>
  <c r="CG64" i="2" s="1"/>
  <c r="E305" i="1"/>
  <c r="G305" i="1" s="1"/>
  <c r="P301" i="1"/>
  <c r="P300" i="1" s="1"/>
  <c r="P65" i="2" s="1"/>
  <c r="N300" i="1"/>
  <c r="N65" i="2" s="1"/>
  <c r="CH301" i="1"/>
  <c r="BM300" i="1"/>
  <c r="BM65" i="2" s="1"/>
  <c r="BO301" i="1"/>
  <c r="DP300" i="1"/>
  <c r="DP65" i="2" s="1"/>
  <c r="CL303" i="1"/>
  <c r="DQ303" i="1" s="1"/>
  <c r="CT305" i="1"/>
  <c r="CV303" i="1"/>
  <c r="N305" i="1"/>
  <c r="P305" i="1" s="1"/>
  <c r="BU66" i="2"/>
  <c r="BW306" i="1"/>
  <c r="CT66" i="2"/>
  <c r="CV306" i="1"/>
  <c r="DJ66" i="2"/>
  <c r="AL310" i="1"/>
  <c r="AT310" i="1" s="1"/>
  <c r="BF311" i="1"/>
  <c r="BP311" i="1" s="1"/>
  <c r="BX311" i="1" s="1"/>
  <c r="CC327" i="1"/>
  <c r="N316" i="1"/>
  <c r="P318" i="1"/>
  <c r="CL319" i="1"/>
  <c r="CJ319" i="1"/>
  <c r="BH322" i="1"/>
  <c r="BR322" i="1" s="1"/>
  <c r="BZ322" i="1" s="1"/>
  <c r="CO322" i="1" s="1"/>
  <c r="CY322" i="1" s="1"/>
  <c r="DF322" i="1" s="1"/>
  <c r="DT322" i="1" s="1"/>
  <c r="DM324" i="1"/>
  <c r="DJ324" i="1"/>
  <c r="DO324" i="1" s="1"/>
  <c r="BF326" i="1"/>
  <c r="BP326" i="1" s="1"/>
  <c r="BX326" i="1" s="1"/>
  <c r="DC262" i="1"/>
  <c r="AQ265" i="1"/>
  <c r="CE265" i="1"/>
  <c r="CE264" i="1" s="1"/>
  <c r="DJ265" i="1"/>
  <c r="AD284" i="1"/>
  <c r="C62" i="2"/>
  <c r="K62" i="2"/>
  <c r="O62" i="2"/>
  <c r="BC299" i="1"/>
  <c r="BH299" i="1" s="1"/>
  <c r="W300" i="1"/>
  <c r="W65" i="2" s="1"/>
  <c r="DQ302" i="1"/>
  <c r="BG305" i="1"/>
  <c r="BQ305" i="1" s="1"/>
  <c r="BY305" i="1" s="1"/>
  <c r="CN305" i="1" s="1"/>
  <c r="CX305" i="1" s="1"/>
  <c r="DE305" i="1" s="1"/>
  <c r="DS305" i="1" s="1"/>
  <c r="D66" i="2"/>
  <c r="H306" i="1"/>
  <c r="N66" i="2"/>
  <c r="P306" i="1"/>
  <c r="AG66" i="2"/>
  <c r="AI306" i="1"/>
  <c r="AI66" i="2" s="1"/>
  <c r="AQ66" i="2"/>
  <c r="Q307" i="1"/>
  <c r="Z307" i="1" s="1"/>
  <c r="AJ307" i="1" s="1"/>
  <c r="DO308" i="1"/>
  <c r="BC310" i="1"/>
  <c r="BH310" i="1" s="1"/>
  <c r="BR310" i="1" s="1"/>
  <c r="BG316" i="1"/>
  <c r="BQ316" i="1" s="1"/>
  <c r="BY316" i="1" s="1"/>
  <c r="CN316" i="1" s="1"/>
  <c r="CX316" i="1" s="1"/>
  <c r="DE316" i="1" s="1"/>
  <c r="AO327" i="1"/>
  <c r="AQ327" i="1" s="1"/>
  <c r="AQ316" i="1"/>
  <c r="BU318" i="1"/>
  <c r="BF321" i="1"/>
  <c r="BP321" i="1" s="1"/>
  <c r="BX321" i="1" s="1"/>
  <c r="CJ322" i="1"/>
  <c r="CA273" i="1"/>
  <c r="BD281" i="1"/>
  <c r="DH285" i="1"/>
  <c r="F292" i="1"/>
  <c r="V292" i="1"/>
  <c r="AU292" i="1"/>
  <c r="AY292" i="1"/>
  <c r="F62" i="2"/>
  <c r="V62" i="2"/>
  <c r="AU62" i="2"/>
  <c r="AY62" i="2"/>
  <c r="BT62" i="2"/>
  <c r="CF62" i="2"/>
  <c r="CZ62" i="2"/>
  <c r="CZ58" i="2" s="1"/>
  <c r="Q301" i="1"/>
  <c r="AX301" i="1"/>
  <c r="AV300" i="1"/>
  <c r="AV65" i="2" s="1"/>
  <c r="CL301" i="1"/>
  <c r="DQ301" i="1"/>
  <c r="DQ300" i="1" s="1"/>
  <c r="DQ65" i="2" s="1"/>
  <c r="S302" i="1"/>
  <c r="AB302" i="1" s="1"/>
  <c r="J305" i="1"/>
  <c r="L304" i="1"/>
  <c r="BG304" i="1"/>
  <c r="BQ304" i="1" s="1"/>
  <c r="BY304" i="1" s="1"/>
  <c r="CN304" i="1" s="1"/>
  <c r="CX304" i="1" s="1"/>
  <c r="DE304" i="1" s="1"/>
  <c r="DS304" i="1" s="1"/>
  <c r="L66" i="2"/>
  <c r="BO66" i="2"/>
  <c r="CG66" i="2"/>
  <c r="CL306" i="1"/>
  <c r="DL66" i="2"/>
  <c r="BG310" i="1"/>
  <c r="BQ310" i="1" s="1"/>
  <c r="BY310" i="1" s="1"/>
  <c r="CN310" i="1" s="1"/>
  <c r="CX310" i="1" s="1"/>
  <c r="DE310" i="1" s="1"/>
  <c r="DS310" i="1" s="1"/>
  <c r="CJ310" i="1"/>
  <c r="DQ310" i="1"/>
  <c r="BG315" i="1"/>
  <c r="BQ315" i="1" s="1"/>
  <c r="BY315" i="1" s="1"/>
  <c r="CN315" i="1" s="1"/>
  <c r="CX315" i="1" s="1"/>
  <c r="DE315" i="1" s="1"/>
  <c r="CJ315" i="1"/>
  <c r="BH317" i="1"/>
  <c r="BR317" i="1" s="1"/>
  <c r="BZ317" i="1" s="1"/>
  <c r="CO317" i="1" s="1"/>
  <c r="CY317" i="1" s="1"/>
  <c r="DF317" i="1" s="1"/>
  <c r="DT317" i="1" s="1"/>
  <c r="BA318" i="1"/>
  <c r="AV316" i="1"/>
  <c r="CE318" i="1"/>
  <c r="Q319" i="1"/>
  <c r="Z319" i="1" s="1"/>
  <c r="AJ319" i="1" s="1"/>
  <c r="AR319" i="1" s="1"/>
  <c r="BC319" i="1"/>
  <c r="BH319" i="1" s="1"/>
  <c r="BR319" i="1" s="1"/>
  <c r="BZ319" i="1" s="1"/>
  <c r="CO319" i="1" s="1"/>
  <c r="CJ320" i="1"/>
  <c r="AL321" i="1"/>
  <c r="AT321" i="1" s="1"/>
  <c r="BF323" i="1"/>
  <c r="BP323" i="1" s="1"/>
  <c r="BX323" i="1" s="1"/>
  <c r="BH326" i="1"/>
  <c r="BR326" i="1" s="1"/>
  <c r="BZ326" i="1" s="1"/>
  <c r="CO326" i="1" s="1"/>
  <c r="CY326" i="1" s="1"/>
  <c r="DF326" i="1" s="1"/>
  <c r="DT326" i="1" s="1"/>
  <c r="BU300" i="1"/>
  <c r="BU65" i="2" s="1"/>
  <c r="CG300" i="1"/>
  <c r="CG65" i="2" s="1"/>
  <c r="CK300" i="1"/>
  <c r="CK65" i="2" s="1"/>
  <c r="AQ302" i="1"/>
  <c r="AQ300" i="1" s="1"/>
  <c r="AQ65" i="2" s="1"/>
  <c r="DJ303" i="1"/>
  <c r="AV305" i="1"/>
  <c r="Q306" i="1"/>
  <c r="W66" i="2"/>
  <c r="CI66" i="2"/>
  <c r="DN66" i="2"/>
  <c r="U66" i="2"/>
  <c r="AZ66" i="2"/>
  <c r="BD66" i="2"/>
  <c r="CH306" i="1"/>
  <c r="DA66" i="2"/>
  <c r="DM306" i="1"/>
  <c r="CL6" i="2"/>
  <c r="DK6" i="2"/>
  <c r="DO37" i="2" l="1"/>
  <c r="CI63" i="2"/>
  <c r="CI62" i="2" s="1"/>
  <c r="CI292" i="1"/>
  <c r="CV267" i="1"/>
  <c r="DO268" i="1"/>
  <c r="CG33" i="2"/>
  <c r="DH233" i="1"/>
  <c r="DH50" i="2" s="1"/>
  <c r="DH49" i="2" s="1"/>
  <c r="DH234" i="1"/>
  <c r="DH231" i="1" s="1"/>
  <c r="DH230" i="1" s="1"/>
  <c r="AR287" i="1"/>
  <c r="AM287" i="1"/>
  <c r="G40" i="2"/>
  <c r="G38" i="2" s="1"/>
  <c r="G41" i="2"/>
  <c r="G205" i="1"/>
  <c r="AI162" i="1"/>
  <c r="AG156" i="1"/>
  <c r="AG30" i="2" s="1"/>
  <c r="H159" i="1"/>
  <c r="AC159" i="1"/>
  <c r="BA164" i="1"/>
  <c r="BA32" i="2" s="1"/>
  <c r="BF165" i="1"/>
  <c r="BF116" i="1"/>
  <c r="AR183" i="1"/>
  <c r="AM183" i="1"/>
  <c r="BG28" i="1"/>
  <c r="BQ28" i="1" s="1"/>
  <c r="BY28" i="1" s="1"/>
  <c r="CN28" i="1" s="1"/>
  <c r="CX28" i="1" s="1"/>
  <c r="DE28" i="1" s="1"/>
  <c r="DS28" i="1" s="1"/>
  <c r="BC28" i="1"/>
  <c r="BH28" i="1" s="1"/>
  <c r="CJ301" i="1"/>
  <c r="AV63" i="2"/>
  <c r="AV62" i="2" s="1"/>
  <c r="AV292" i="1"/>
  <c r="CA324" i="1"/>
  <c r="CM324" i="1"/>
  <c r="CM321" i="1"/>
  <c r="CA321" i="1"/>
  <c r="DP262" i="1"/>
  <c r="DP261" i="1" s="1"/>
  <c r="CK261" i="1"/>
  <c r="BW264" i="1"/>
  <c r="CJ265" i="1"/>
  <c r="CJ264" i="1" s="1"/>
  <c r="BB31" i="2"/>
  <c r="BB219" i="1"/>
  <c r="BD60" i="2"/>
  <c r="CA307" i="1"/>
  <c r="CM307" i="1"/>
  <c r="CW307" i="1" s="1"/>
  <c r="DD307" i="1" s="1"/>
  <c r="DR307" i="1" s="1"/>
  <c r="DU307" i="1" s="1"/>
  <c r="BW300" i="1"/>
  <c r="BW65" i="2" s="1"/>
  <c r="CJ303" i="1"/>
  <c r="BC40" i="2"/>
  <c r="BC41" i="2"/>
  <c r="BC294" i="1"/>
  <c r="BC293" i="1" s="1"/>
  <c r="Q41" i="2"/>
  <c r="Q40" i="2"/>
  <c r="Q294" i="1"/>
  <c r="Q293" i="1" s="1"/>
  <c r="Z207" i="1"/>
  <c r="I218" i="1"/>
  <c r="I220" i="1" s="1"/>
  <c r="Z272" i="1"/>
  <c r="U179" i="1"/>
  <c r="U217" i="1" s="1"/>
  <c r="Q35" i="2"/>
  <c r="Q34" i="2" s="1"/>
  <c r="Q33" i="2" s="1"/>
  <c r="Z204" i="1"/>
  <c r="BQ150" i="1"/>
  <c r="BG149" i="1"/>
  <c r="CU81" i="1"/>
  <c r="CU175" i="1" s="1"/>
  <c r="CU216" i="1" s="1"/>
  <c r="C341" i="1"/>
  <c r="BP130" i="1"/>
  <c r="BX130" i="1" s="1"/>
  <c r="BJ130" i="1"/>
  <c r="BI94" i="1"/>
  <c r="BR94" i="1"/>
  <c r="BK94" i="1"/>
  <c r="DH29" i="2"/>
  <c r="DH28" i="2" s="1"/>
  <c r="DH148" i="1"/>
  <c r="AK262" i="1"/>
  <c r="AA261" i="1"/>
  <c r="BG262" i="1"/>
  <c r="CG60" i="2"/>
  <c r="N63" i="2"/>
  <c r="N62" i="2" s="1"/>
  <c r="N292" i="1"/>
  <c r="E25" i="2"/>
  <c r="E337" i="1"/>
  <c r="N12" i="2"/>
  <c r="N11" i="2" s="1"/>
  <c r="N10" i="2" s="1"/>
  <c r="N8" i="1"/>
  <c r="BC18" i="1"/>
  <c r="BF18" i="1"/>
  <c r="BA10" i="1"/>
  <c r="BG16" i="1"/>
  <c r="BQ16" i="1" s="1"/>
  <c r="BY16" i="1" s="1"/>
  <c r="CN16" i="1" s="1"/>
  <c r="CX16" i="1" s="1"/>
  <c r="DE16" i="1" s="1"/>
  <c r="DS16" i="1" s="1"/>
  <c r="BC16" i="1"/>
  <c r="CL11" i="1"/>
  <c r="P12" i="2"/>
  <c r="P11" i="2" s="1"/>
  <c r="P8" i="1"/>
  <c r="X212" i="1"/>
  <c r="X211" i="1"/>
  <c r="X359" i="1"/>
  <c r="X358" i="1"/>
  <c r="CW317" i="1"/>
  <c r="DD317" i="1" s="1"/>
  <c r="CR317" i="1"/>
  <c r="AO63" i="2"/>
  <c r="AO62" i="2" s="1"/>
  <c r="AO292" i="1"/>
  <c r="BS277" i="1"/>
  <c r="BZ277" i="1"/>
  <c r="CO277" i="1" s="1"/>
  <c r="BF240" i="1"/>
  <c r="BA238" i="1"/>
  <c r="BS166" i="1"/>
  <c r="BZ166" i="1"/>
  <c r="CO166" i="1" s="1"/>
  <c r="AX164" i="1"/>
  <c r="AX32" i="2" s="1"/>
  <c r="BC165" i="1"/>
  <c r="K218" i="1"/>
  <c r="K220" i="1" s="1"/>
  <c r="BH104" i="1"/>
  <c r="DM19" i="2"/>
  <c r="BK192" i="1"/>
  <c r="BI192" i="1"/>
  <c r="BR192" i="1"/>
  <c r="S90" i="1"/>
  <c r="AB90" i="1" s="1"/>
  <c r="P83" i="1"/>
  <c r="DO272" i="1"/>
  <c r="AX66" i="2"/>
  <c r="BC306" i="1"/>
  <c r="AR304" i="1"/>
  <c r="AM304" i="1"/>
  <c r="BS260" i="1"/>
  <c r="BZ260" i="1"/>
  <c r="CO260" i="1" s="1"/>
  <c r="AZ60" i="2"/>
  <c r="AJ161" i="1"/>
  <c r="AD161" i="1"/>
  <c r="BP159" i="1"/>
  <c r="BX159" i="1" s="1"/>
  <c r="BJ159" i="1"/>
  <c r="C337" i="1"/>
  <c r="C340" i="1"/>
  <c r="BI302" i="1"/>
  <c r="BR302" i="1"/>
  <c r="L156" i="1"/>
  <c r="L30" i="2" s="1"/>
  <c r="S157" i="1"/>
  <c r="DA29" i="2"/>
  <c r="DA28" i="2" s="1"/>
  <c r="DA148" i="1"/>
  <c r="U29" i="2"/>
  <c r="U28" i="2" s="1"/>
  <c r="U148" i="1"/>
  <c r="DO277" i="1"/>
  <c r="CA243" i="1"/>
  <c r="CM243" i="1"/>
  <c r="CW243" i="1" s="1"/>
  <c r="DD243" i="1" s="1"/>
  <c r="DR243" i="1" s="1"/>
  <c r="DU243" i="1" s="1"/>
  <c r="DA63" i="2"/>
  <c r="DA62" i="2" s="1"/>
  <c r="DA292" i="1"/>
  <c r="BL338" i="1"/>
  <c r="BL339" i="1"/>
  <c r="BL218" i="1"/>
  <c r="BL220" i="1" s="1"/>
  <c r="BL335" i="1" s="1"/>
  <c r="BL336" i="1"/>
  <c r="DM16" i="2"/>
  <c r="DO69" i="1"/>
  <c r="DO16" i="2" s="1"/>
  <c r="BZ276" i="1"/>
  <c r="CO276" i="1" s="1"/>
  <c r="CJ276" i="1"/>
  <c r="AK238" i="1"/>
  <c r="AS239" i="1"/>
  <c r="AS238" i="1" s="1"/>
  <c r="BP199" i="1"/>
  <c r="BX199" i="1" s="1"/>
  <c r="BJ199" i="1"/>
  <c r="BP197" i="1"/>
  <c r="BX197" i="1" s="1"/>
  <c r="BJ197" i="1"/>
  <c r="BP195" i="1"/>
  <c r="BX195" i="1" s="1"/>
  <c r="BJ195" i="1"/>
  <c r="BP193" i="1"/>
  <c r="BX193" i="1" s="1"/>
  <c r="BJ193" i="1"/>
  <c r="BP191" i="1"/>
  <c r="BX191" i="1" s="1"/>
  <c r="BJ191" i="1"/>
  <c r="BP189" i="1"/>
  <c r="BX189" i="1" s="1"/>
  <c r="BJ189" i="1"/>
  <c r="BP183" i="1"/>
  <c r="BX183" i="1" s="1"/>
  <c r="BJ183" i="1"/>
  <c r="BP181" i="1"/>
  <c r="BX181" i="1" s="1"/>
  <c r="BJ181" i="1"/>
  <c r="BA16" i="2"/>
  <c r="BC69" i="1"/>
  <c r="Z63" i="1"/>
  <c r="Q62" i="1"/>
  <c r="BF53" i="1"/>
  <c r="BC53" i="1"/>
  <c r="AJ42" i="1"/>
  <c r="AD42" i="1"/>
  <c r="DN31" i="1"/>
  <c r="DN13" i="2" s="1"/>
  <c r="DO32" i="1"/>
  <c r="AD27" i="1"/>
  <c r="AJ27" i="1"/>
  <c r="AD20" i="1"/>
  <c r="AJ20" i="1"/>
  <c r="CJ13" i="1"/>
  <c r="CJ10" i="1" s="1"/>
  <c r="CH10" i="1"/>
  <c r="BP302" i="1"/>
  <c r="BX302" i="1" s="1"/>
  <c r="BJ302" i="1"/>
  <c r="H60" i="2"/>
  <c r="CT18" i="2"/>
  <c r="CT17" i="2" s="1"/>
  <c r="CT71" i="1"/>
  <c r="AR182" i="1"/>
  <c r="AM182" i="1"/>
  <c r="DN50" i="1"/>
  <c r="P17" i="2"/>
  <c r="DP296" i="1"/>
  <c r="DP293" i="1" s="1"/>
  <c r="CK293" i="1"/>
  <c r="CA287" i="1"/>
  <c r="CM287" i="1"/>
  <c r="CW287" i="1" s="1"/>
  <c r="DD287" i="1" s="1"/>
  <c r="DR287" i="1" s="1"/>
  <c r="BS269" i="1"/>
  <c r="BZ269" i="1"/>
  <c r="CO269" i="1" s="1"/>
  <c r="DP239" i="1"/>
  <c r="DP238" i="1" s="1"/>
  <c r="CK238" i="1"/>
  <c r="AM275" i="1"/>
  <c r="AR275" i="1"/>
  <c r="BC258" i="1"/>
  <c r="Q297" i="1"/>
  <c r="Q64" i="2" s="1"/>
  <c r="Z298" i="1"/>
  <c r="CV278" i="1"/>
  <c r="DO280" i="1"/>
  <c r="BI102" i="1"/>
  <c r="BR102" i="1"/>
  <c r="BK102" i="1"/>
  <c r="BU60" i="2"/>
  <c r="AB272" i="1"/>
  <c r="BQ267" i="1"/>
  <c r="BY268" i="1"/>
  <c r="AL76" i="1"/>
  <c r="AT76" i="1" s="1"/>
  <c r="AC76" i="1"/>
  <c r="AE76" i="1"/>
  <c r="BI87" i="1"/>
  <c r="BR87" i="1"/>
  <c r="BK87" i="1"/>
  <c r="CH40" i="2"/>
  <c r="CH41" i="2"/>
  <c r="CH294" i="1"/>
  <c r="CH293" i="1" s="1"/>
  <c r="H41" i="2"/>
  <c r="H40" i="2"/>
  <c r="H38" i="2" s="1"/>
  <c r="H205" i="1"/>
  <c r="H294" i="1"/>
  <c r="R33" i="2"/>
  <c r="DC77" i="1"/>
  <c r="DC73" i="1" s="1"/>
  <c r="DC18" i="2" s="1"/>
  <c r="DA73" i="1"/>
  <c r="DA18" i="2" s="1"/>
  <c r="DL16" i="2"/>
  <c r="CA289" i="1"/>
  <c r="CM289" i="1"/>
  <c r="CW289" i="1" s="1"/>
  <c r="DD289" i="1" s="1"/>
  <c r="DR289" i="1" s="1"/>
  <c r="DU289" i="1" s="1"/>
  <c r="BJ237" i="1"/>
  <c r="BP237" i="1"/>
  <c r="BX237" i="1" s="1"/>
  <c r="BA235" i="1"/>
  <c r="BA232" i="1" s="1"/>
  <c r="BA51" i="2" s="1"/>
  <c r="DC37" i="2"/>
  <c r="DC34" i="2" s="1"/>
  <c r="DC202" i="1"/>
  <c r="DC179" i="1" s="1"/>
  <c r="DC217" i="1" s="1"/>
  <c r="D29" i="2"/>
  <c r="BP144" i="1"/>
  <c r="BX144" i="1" s="1"/>
  <c r="BJ144" i="1"/>
  <c r="BP142" i="1"/>
  <c r="BX142" i="1" s="1"/>
  <c r="BJ142" i="1"/>
  <c r="BC131" i="1"/>
  <c r="BH131" i="1" s="1"/>
  <c r="AL131" i="1"/>
  <c r="AT131" i="1" s="1"/>
  <c r="CL128" i="1"/>
  <c r="BE127" i="1"/>
  <c r="BE27" i="2" s="1"/>
  <c r="BJ125" i="1"/>
  <c r="BP125" i="1"/>
  <c r="CT26" i="2"/>
  <c r="L62" i="1"/>
  <c r="S67" i="1"/>
  <c r="AB67" i="1" s="1"/>
  <c r="BI65" i="1"/>
  <c r="BK65" i="1"/>
  <c r="BR65" i="1"/>
  <c r="AQ62" i="1"/>
  <c r="BC63" i="1"/>
  <c r="AE24" i="1"/>
  <c r="AC24" i="1"/>
  <c r="AS39" i="2"/>
  <c r="AS72" i="1"/>
  <c r="S37" i="2"/>
  <c r="AB203" i="1"/>
  <c r="S202" i="1"/>
  <c r="CH156" i="1"/>
  <c r="CH30" i="2" s="1"/>
  <c r="DG81" i="1"/>
  <c r="DG175" i="1" s="1"/>
  <c r="DG216" i="1" s="1"/>
  <c r="AY81" i="1"/>
  <c r="AY175" i="1" s="1"/>
  <c r="AY216" i="1" s="1"/>
  <c r="CM274" i="1"/>
  <c r="CW274" i="1" s="1"/>
  <c r="DD274" i="1" s="1"/>
  <c r="DR274" i="1" s="1"/>
  <c r="DU274" i="1" s="1"/>
  <c r="N15" i="2"/>
  <c r="N213" i="1"/>
  <c r="CL62" i="1"/>
  <c r="DQ63" i="1"/>
  <c r="DQ62" i="1" s="1"/>
  <c r="AB52" i="1"/>
  <c r="BC48" i="1"/>
  <c r="BH48" i="1" s="1"/>
  <c r="BF48" i="1"/>
  <c r="CJ47" i="1"/>
  <c r="CJ45" i="1" s="1"/>
  <c r="CJ44" i="1" s="1"/>
  <c r="CJ14" i="2" s="1"/>
  <c r="CH45" i="1"/>
  <c r="CE15" i="2"/>
  <c r="CE213" i="1"/>
  <c r="CL52" i="1"/>
  <c r="BE50" i="1"/>
  <c r="AB28" i="1"/>
  <c r="S26" i="1"/>
  <c r="H12" i="2"/>
  <c r="H11" i="2" s="1"/>
  <c r="H8" i="1"/>
  <c r="DQ12" i="1"/>
  <c r="DL10" i="1"/>
  <c r="AR188" i="1"/>
  <c r="AM188" i="1"/>
  <c r="BZ158" i="1"/>
  <c r="CO158" i="1" s="1"/>
  <c r="BS158" i="1"/>
  <c r="DQ179" i="1"/>
  <c r="DQ217" i="1" s="1"/>
  <c r="AF338" i="1"/>
  <c r="AF339" i="1"/>
  <c r="AF336" i="1"/>
  <c r="AF218" i="1"/>
  <c r="AF220" i="1" s="1"/>
  <c r="AF335" i="1" s="1"/>
  <c r="BU316" i="1"/>
  <c r="BW318" i="1"/>
  <c r="BW66" i="2"/>
  <c r="CJ306" i="1"/>
  <c r="CJ66" i="2" s="1"/>
  <c r="AK299" i="1"/>
  <c r="AS299" i="1" s="1"/>
  <c r="BG299" i="1"/>
  <c r="BQ299" i="1" s="1"/>
  <c r="BY299" i="1" s="1"/>
  <c r="CN299" i="1" s="1"/>
  <c r="CX299" i="1" s="1"/>
  <c r="DE299" i="1" s="1"/>
  <c r="DS299" i="1" s="1"/>
  <c r="AA297" i="1"/>
  <c r="AA64" i="2" s="1"/>
  <c r="BG40" i="2"/>
  <c r="BG38" i="2" s="1"/>
  <c r="BG294" i="1"/>
  <c r="BG293" i="1" s="1"/>
  <c r="BQ207" i="1"/>
  <c r="BG41" i="2"/>
  <c r="CH37" i="2"/>
  <c r="CH34" i="2" s="1"/>
  <c r="CH33" i="2" s="1"/>
  <c r="CH202" i="1"/>
  <c r="AI297" i="1"/>
  <c r="AI64" i="2" s="1"/>
  <c r="BC298" i="1"/>
  <c r="DL60" i="2"/>
  <c r="BC37" i="2"/>
  <c r="BH203" i="1"/>
  <c r="BC202" i="1"/>
  <c r="CS218" i="1"/>
  <c r="CS220" i="1" s="1"/>
  <c r="BF280" i="1"/>
  <c r="BA278" i="1"/>
  <c r="CY319" i="1"/>
  <c r="DF319" i="1" s="1"/>
  <c r="DT319" i="1" s="1"/>
  <c r="CA291" i="1"/>
  <c r="CM291" i="1"/>
  <c r="CW291" i="1" s="1"/>
  <c r="DD291" i="1" s="1"/>
  <c r="DR291" i="1" s="1"/>
  <c r="DU291" i="1" s="1"/>
  <c r="AK287" i="1"/>
  <c r="AS287" i="1" s="1"/>
  <c r="BG287" i="1"/>
  <c r="BQ287" i="1" s="1"/>
  <c r="BY287" i="1" s="1"/>
  <c r="CN287" i="1" s="1"/>
  <c r="CX287" i="1" s="1"/>
  <c r="DE287" i="1" s="1"/>
  <c r="DS287" i="1" s="1"/>
  <c r="CR325" i="1"/>
  <c r="CW325" i="1"/>
  <c r="DD325" i="1" s="1"/>
  <c r="CT316" i="1"/>
  <c r="CV318" i="1"/>
  <c r="J60" i="2"/>
  <c r="DO246" i="1"/>
  <c r="DO299" i="1"/>
  <c r="BG278" i="1"/>
  <c r="BQ279" i="1"/>
  <c r="CT60" i="2"/>
  <c r="S270" i="1"/>
  <c r="AB270" i="1" s="1"/>
  <c r="L261" i="1"/>
  <c r="E33" i="2"/>
  <c r="BP198" i="1"/>
  <c r="BX198" i="1" s="1"/>
  <c r="BJ198" i="1"/>
  <c r="BP194" i="1"/>
  <c r="BX194" i="1" s="1"/>
  <c r="BJ194" i="1"/>
  <c r="BP186" i="1"/>
  <c r="BX186" i="1" s="1"/>
  <c r="BJ186" i="1"/>
  <c r="BP182" i="1"/>
  <c r="BX182" i="1" s="1"/>
  <c r="BJ182" i="1"/>
  <c r="DO168" i="1"/>
  <c r="BH272" i="1"/>
  <c r="BG264" i="1"/>
  <c r="BQ265" i="1"/>
  <c r="AV60" i="2"/>
  <c r="Y60" i="2"/>
  <c r="BQ242" i="1"/>
  <c r="BG241" i="1"/>
  <c r="DA232" i="1"/>
  <c r="DA51" i="2" s="1"/>
  <c r="DA49" i="2" s="1"/>
  <c r="DA234" i="1"/>
  <c r="DA231" i="1" s="1"/>
  <c r="DA230" i="1" s="1"/>
  <c r="AI63" i="2"/>
  <c r="AI62" i="2" s="1"/>
  <c r="AI292" i="1"/>
  <c r="DJ39" i="2"/>
  <c r="DJ38" i="2" s="1"/>
  <c r="DJ33" i="2" s="1"/>
  <c r="DO206" i="1"/>
  <c r="DJ205" i="1"/>
  <c r="DJ72" i="1"/>
  <c r="CL66" i="2"/>
  <c r="DQ306" i="1"/>
  <c r="DQ66" i="2" s="1"/>
  <c r="AE302" i="1"/>
  <c r="AL302" i="1"/>
  <c r="AT302" i="1" s="1"/>
  <c r="BC301" i="1"/>
  <c r="AR307" i="1"/>
  <c r="AM307" i="1"/>
  <c r="P66" i="2"/>
  <c r="S306" i="1"/>
  <c r="DC261" i="1"/>
  <c r="DC257" i="1" s="1"/>
  <c r="DO262" i="1"/>
  <c r="DO261" i="1" s="1"/>
  <c r="N327" i="1"/>
  <c r="P327" i="1" s="1"/>
  <c r="P316" i="1"/>
  <c r="Q316" i="1"/>
  <c r="Q39" i="2"/>
  <c r="Q38" i="2" s="1"/>
  <c r="Q205" i="1"/>
  <c r="Q72" i="1"/>
  <c r="Z206" i="1"/>
  <c r="CW320" i="1"/>
  <c r="DD320" i="1" s="1"/>
  <c r="CR320" i="1"/>
  <c r="BZ308" i="1"/>
  <c r="CO308" i="1" s="1"/>
  <c r="BS308" i="1"/>
  <c r="AA300" i="1"/>
  <c r="AA65" i="2" s="1"/>
  <c r="AK301" i="1"/>
  <c r="BG301" i="1"/>
  <c r="CA269" i="1"/>
  <c r="CM269" i="1"/>
  <c r="CW269" i="1" s="1"/>
  <c r="DD269" i="1" s="1"/>
  <c r="DR269" i="1" s="1"/>
  <c r="DU269" i="1" s="1"/>
  <c r="CM266" i="1"/>
  <c r="CW266" i="1" s="1"/>
  <c r="DD266" i="1" s="1"/>
  <c r="DR266" i="1" s="1"/>
  <c r="DU266" i="1" s="1"/>
  <c r="CA266" i="1"/>
  <c r="BA264" i="1"/>
  <c r="AQ244" i="1"/>
  <c r="BC245" i="1"/>
  <c r="CC300" i="1"/>
  <c r="CC65" i="2" s="1"/>
  <c r="BD63" i="2"/>
  <c r="BD62" i="2" s="1"/>
  <c r="BD292" i="1"/>
  <c r="BO63" i="2"/>
  <c r="CJ285" i="1"/>
  <c r="S286" i="1"/>
  <c r="L285" i="1"/>
  <c r="CJ281" i="1"/>
  <c r="S274" i="1"/>
  <c r="AB274" i="1" s="1"/>
  <c r="CA270" i="1"/>
  <c r="CM270" i="1"/>
  <c r="CW270" i="1" s="1"/>
  <c r="DD270" i="1" s="1"/>
  <c r="DR270" i="1" s="1"/>
  <c r="DU270" i="1" s="1"/>
  <c r="CH257" i="1"/>
  <c r="Q60" i="2"/>
  <c r="D60" i="2"/>
  <c r="BD233" i="1"/>
  <c r="BD50" i="2" s="1"/>
  <c r="BD49" i="2" s="1"/>
  <c r="BD234" i="1"/>
  <c r="BD231" i="1" s="1"/>
  <c r="BD230" i="1" s="1"/>
  <c r="CT232" i="1"/>
  <c r="CT51" i="2" s="1"/>
  <c r="CT49" i="2" s="1"/>
  <c r="CT234" i="1"/>
  <c r="CT231" i="1" s="1"/>
  <c r="CT230" i="1" s="1"/>
  <c r="CV35" i="2"/>
  <c r="DO204" i="1"/>
  <c r="DO35" i="2" s="1"/>
  <c r="DO34" i="2" s="1"/>
  <c r="BU179" i="1"/>
  <c r="BU217" i="1" s="1"/>
  <c r="CL179" i="1"/>
  <c r="CL217" i="1" s="1"/>
  <c r="T24" i="2"/>
  <c r="T23" i="2" s="1"/>
  <c r="T22" i="2" s="1"/>
  <c r="DO319" i="1"/>
  <c r="BZ307" i="1"/>
  <c r="CO307" i="1" s="1"/>
  <c r="CJ307" i="1"/>
  <c r="BG297" i="1"/>
  <c r="BG64" i="2" s="1"/>
  <c r="BQ298" i="1"/>
  <c r="CJ245" i="1"/>
  <c r="CJ244" i="1" s="1"/>
  <c r="BO244" i="1"/>
  <c r="BF245" i="1"/>
  <c r="BA244" i="1"/>
  <c r="DO239" i="1"/>
  <c r="DO238" i="1" s="1"/>
  <c r="DJ238" i="1"/>
  <c r="AI233" i="1"/>
  <c r="AI50" i="2" s="1"/>
  <c r="AI49" i="2" s="1"/>
  <c r="AI234" i="1"/>
  <c r="AI231" i="1" s="1"/>
  <c r="AI230" i="1" s="1"/>
  <c r="G294" i="1"/>
  <c r="E296" i="1"/>
  <c r="G296" i="1" s="1"/>
  <c r="H296" i="1" s="1"/>
  <c r="AE296" i="1" s="1"/>
  <c r="AG60" i="2"/>
  <c r="CJ241" i="1"/>
  <c r="DL63" i="2"/>
  <c r="DL62" i="2" s="1"/>
  <c r="DL292" i="1"/>
  <c r="DC40" i="2"/>
  <c r="DC41" i="2"/>
  <c r="DC294" i="1"/>
  <c r="DC293" i="1" s="1"/>
  <c r="DO207" i="1"/>
  <c r="CH39" i="2"/>
  <c r="CH38" i="2" s="1"/>
  <c r="CH205" i="1"/>
  <c r="CH72" i="1"/>
  <c r="BI159" i="1"/>
  <c r="BR159" i="1"/>
  <c r="CL156" i="1"/>
  <c r="CL30" i="2" s="1"/>
  <c r="DQ157" i="1"/>
  <c r="DQ156" i="1" s="1"/>
  <c r="DQ30" i="2" s="1"/>
  <c r="BR155" i="1"/>
  <c r="BK155" i="1"/>
  <c r="BW149" i="1"/>
  <c r="CJ151" i="1"/>
  <c r="CC29" i="2"/>
  <c r="CC28" i="2" s="1"/>
  <c r="CC148" i="1"/>
  <c r="V81" i="1"/>
  <c r="V175" i="1" s="1"/>
  <c r="V216" i="1" s="1"/>
  <c r="J29" i="2"/>
  <c r="J28" i="2" s="1"/>
  <c r="J148" i="1"/>
  <c r="CD26" i="2"/>
  <c r="CD24" i="2" s="1"/>
  <c r="CD23" i="2" s="1"/>
  <c r="CD22" i="2" s="1"/>
  <c r="CD81" i="1"/>
  <c r="CD175" i="1" s="1"/>
  <c r="CD216" i="1" s="1"/>
  <c r="AK19" i="2"/>
  <c r="Y16" i="2"/>
  <c r="BE69" i="1"/>
  <c r="BE156" i="1"/>
  <c r="BE30" i="2" s="1"/>
  <c r="DM29" i="2"/>
  <c r="B148" i="1"/>
  <c r="B341" i="1" s="1"/>
  <c r="BE297" i="1"/>
  <c r="BE64" i="2" s="1"/>
  <c r="CL299" i="1"/>
  <c r="AE291" i="1"/>
  <c r="AL291" i="1"/>
  <c r="AT291" i="1" s="1"/>
  <c r="BH291" i="1"/>
  <c r="BR291" i="1" s="1"/>
  <c r="AJ262" i="1"/>
  <c r="AD262" i="1"/>
  <c r="Z261" i="1"/>
  <c r="AD261" i="1" s="1"/>
  <c r="DO307" i="1"/>
  <c r="DC66" i="2"/>
  <c r="DJ258" i="1"/>
  <c r="DJ257" i="1" s="1"/>
  <c r="DO259" i="1"/>
  <c r="DO258" i="1" s="1"/>
  <c r="BY246" i="1"/>
  <c r="CN246" i="1" s="1"/>
  <c r="CX246" i="1" s="1"/>
  <c r="DE246" i="1" s="1"/>
  <c r="DS246" i="1" s="1"/>
  <c r="BQ244" i="1"/>
  <c r="CL245" i="1"/>
  <c r="BE244" i="1"/>
  <c r="Z241" i="1"/>
  <c r="AJ242" i="1"/>
  <c r="BF242" i="1"/>
  <c r="D234" i="1"/>
  <c r="D231" i="1" s="1"/>
  <c r="D230" i="1" s="1"/>
  <c r="D233" i="1"/>
  <c r="D50" i="2" s="1"/>
  <c r="D49" i="2" s="1"/>
  <c r="CJ236" i="1"/>
  <c r="CJ235" i="1" s="1"/>
  <c r="CJ232" i="1" s="1"/>
  <c r="CJ51" i="2" s="1"/>
  <c r="BO235" i="1"/>
  <c r="BO232" i="1" s="1"/>
  <c r="BO51" i="2" s="1"/>
  <c r="G37" i="2"/>
  <c r="G34" i="2" s="1"/>
  <c r="G33" i="2" s="1"/>
  <c r="G202" i="1"/>
  <c r="BN26" i="2"/>
  <c r="BN24" i="2" s="1"/>
  <c r="BN23" i="2" s="1"/>
  <c r="BN22" i="2" s="1"/>
  <c r="BN81" i="1"/>
  <c r="BN175" i="1" s="1"/>
  <c r="BN216" i="1" s="1"/>
  <c r="Z112" i="1"/>
  <c r="S112" i="1"/>
  <c r="AB112" i="1" s="1"/>
  <c r="BH76" i="1"/>
  <c r="CC12" i="2"/>
  <c r="CC11" i="2" s="1"/>
  <c r="CC10" i="2" s="1"/>
  <c r="CC8" i="1"/>
  <c r="DO245" i="1"/>
  <c r="DO244" i="1" s="1"/>
  <c r="DJ244" i="1"/>
  <c r="BG238" i="1"/>
  <c r="BQ239" i="1"/>
  <c r="H232" i="1"/>
  <c r="H51" i="2" s="1"/>
  <c r="H49" i="2" s="1"/>
  <c r="H234" i="1"/>
  <c r="H231" i="1" s="1"/>
  <c r="H230" i="1" s="1"/>
  <c r="P41" i="2"/>
  <c r="P40" i="2"/>
  <c r="P294" i="1"/>
  <c r="P293" i="1" s="1"/>
  <c r="P205" i="1"/>
  <c r="P359" i="1" s="1"/>
  <c r="S207" i="1"/>
  <c r="BP185" i="1"/>
  <c r="BX185" i="1" s="1"/>
  <c r="BJ185" i="1"/>
  <c r="J31" i="2"/>
  <c r="J24" i="2" s="1"/>
  <c r="J23" i="2" s="1"/>
  <c r="J22" i="2" s="1"/>
  <c r="J219" i="1"/>
  <c r="K24" i="2"/>
  <c r="K23" i="2" s="1"/>
  <c r="K22" i="2" s="1"/>
  <c r="DM156" i="1"/>
  <c r="DM30" i="2" s="1"/>
  <c r="AM144" i="1"/>
  <c r="AR144" i="1"/>
  <c r="AJ64" i="1"/>
  <c r="AD64" i="1"/>
  <c r="AD59" i="1"/>
  <c r="AJ59" i="1"/>
  <c r="AR59" i="1" s="1"/>
  <c r="AT59" i="1" s="1"/>
  <c r="AJ55" i="1"/>
  <c r="AR55" i="1" s="1"/>
  <c r="AT55" i="1" s="1"/>
  <c r="AD55" i="1"/>
  <c r="BE47" i="1"/>
  <c r="CL47" i="1" s="1"/>
  <c r="DQ47" i="1" s="1"/>
  <c r="AD47" i="1"/>
  <c r="AJ36" i="1"/>
  <c r="AD36" i="1"/>
  <c r="AK28" i="1"/>
  <c r="AS28" i="1" s="1"/>
  <c r="DN19" i="1"/>
  <c r="DN9" i="1" s="1"/>
  <c r="BE14" i="1"/>
  <c r="CL14" i="1" s="1"/>
  <c r="DQ14" i="1" s="1"/>
  <c r="Y10" i="1"/>
  <c r="AD14" i="1"/>
  <c r="DP269" i="1"/>
  <c r="DP267" i="1" s="1"/>
  <c r="CK267" i="1"/>
  <c r="AU58" i="2"/>
  <c r="BW235" i="1"/>
  <c r="CE33" i="2"/>
  <c r="AE172" i="1"/>
  <c r="AL172" i="1"/>
  <c r="AT172" i="1" s="1"/>
  <c r="AC172" i="1"/>
  <c r="BH172" i="1"/>
  <c r="CE30" i="2"/>
  <c r="CE148" i="1"/>
  <c r="BH128" i="1"/>
  <c r="CP124" i="1"/>
  <c r="CQ124" i="1"/>
  <c r="CY124" i="1"/>
  <c r="DF124" i="1" s="1"/>
  <c r="DT124" i="1" s="1"/>
  <c r="DW124" i="1" s="1"/>
  <c r="CR124" i="1"/>
  <c r="G25" i="2"/>
  <c r="P15" i="2"/>
  <c r="P213" i="1"/>
  <c r="AB64" i="1"/>
  <c r="S62" i="1"/>
  <c r="DA44" i="1"/>
  <c r="DA14" i="2" s="1"/>
  <c r="AO12" i="2"/>
  <c r="AO11" i="2" s="1"/>
  <c r="AO8" i="1"/>
  <c r="DG9" i="1"/>
  <c r="AB236" i="1"/>
  <c r="S235" i="1"/>
  <c r="S232" i="1" s="1"/>
  <c r="CJ169" i="1"/>
  <c r="CJ168" i="1" s="1"/>
  <c r="BO168" i="1"/>
  <c r="CA160" i="1"/>
  <c r="CM160" i="1"/>
  <c r="CW160" i="1" s="1"/>
  <c r="DD160" i="1" s="1"/>
  <c r="DR160" i="1" s="1"/>
  <c r="DE128" i="1"/>
  <c r="BI86" i="1"/>
  <c r="BR86" i="1"/>
  <c r="BK86" i="1"/>
  <c r="DH25" i="2"/>
  <c r="CE83" i="1"/>
  <c r="CC15" i="2"/>
  <c r="CC213" i="1"/>
  <c r="U15" i="2"/>
  <c r="U213" i="1"/>
  <c r="AE55" i="1"/>
  <c r="AL55" i="1"/>
  <c r="AM55" i="1" s="1"/>
  <c r="AC55" i="1"/>
  <c r="BC51" i="1"/>
  <c r="BA50" i="1"/>
  <c r="BF51" i="1"/>
  <c r="DQ25" i="1"/>
  <c r="DM19" i="1"/>
  <c r="AP12" i="2"/>
  <c r="AP11" i="2" s="1"/>
  <c r="AP10" i="2" s="1"/>
  <c r="AP8" i="1"/>
  <c r="CJ149" i="1"/>
  <c r="BV218" i="1"/>
  <c r="BV220" i="1" s="1"/>
  <c r="AS74" i="1"/>
  <c r="AS73" i="1" s="1"/>
  <c r="AS18" i="2" s="1"/>
  <c r="AK73" i="1"/>
  <c r="AK18" i="2" s="1"/>
  <c r="AK17" i="2" s="1"/>
  <c r="Y26" i="1"/>
  <c r="E12" i="2"/>
  <c r="E11" i="2" s="1"/>
  <c r="E8" i="1"/>
  <c r="E359" i="1" s="1"/>
  <c r="P38" i="2"/>
  <c r="BC119" i="1"/>
  <c r="CV26" i="2"/>
  <c r="BP100" i="1"/>
  <c r="BX100" i="1" s="1"/>
  <c r="BJ100" i="1"/>
  <c r="AI71" i="1"/>
  <c r="DA15" i="2"/>
  <c r="DA213" i="1"/>
  <c r="BP65" i="1"/>
  <c r="BX65" i="1" s="1"/>
  <c r="BJ65" i="1"/>
  <c r="DJ15" i="2"/>
  <c r="DJ213" i="1"/>
  <c r="AA35" i="1"/>
  <c r="S35" i="1"/>
  <c r="AB35" i="1" s="1"/>
  <c r="R31" i="1"/>
  <c r="R13" i="2" s="1"/>
  <c r="DO33" i="1"/>
  <c r="DM31" i="1"/>
  <c r="DM13" i="2" s="1"/>
  <c r="BP33" i="1"/>
  <c r="BJ33" i="1"/>
  <c r="Y31" i="1"/>
  <c r="Y13" i="2" s="1"/>
  <c r="BE32" i="1"/>
  <c r="BC27" i="1"/>
  <c r="BA26" i="1"/>
  <c r="BF27" i="1"/>
  <c r="AJ12" i="1"/>
  <c r="AB12" i="1"/>
  <c r="AD12" i="1"/>
  <c r="AR189" i="1"/>
  <c r="AM189" i="1"/>
  <c r="P118" i="1"/>
  <c r="P117" i="1" s="1"/>
  <c r="P93" i="1" s="1"/>
  <c r="P26" i="2" s="1"/>
  <c r="S119" i="1"/>
  <c r="O12" i="2"/>
  <c r="O11" i="2" s="1"/>
  <c r="O10" i="2" s="1"/>
  <c r="O8" i="1"/>
  <c r="BH161" i="1"/>
  <c r="AT136" i="1"/>
  <c r="DN93" i="1"/>
  <c r="AM75" i="1"/>
  <c r="AR75" i="1"/>
  <c r="DM50" i="1"/>
  <c r="CG31" i="1"/>
  <c r="CG13" i="2" s="1"/>
  <c r="BJ14" i="1"/>
  <c r="BP14" i="1"/>
  <c r="DJ77" i="1"/>
  <c r="DM77" i="1"/>
  <c r="DM73" i="1" s="1"/>
  <c r="DH73" i="1"/>
  <c r="BP154" i="1"/>
  <c r="BX154" i="1" s="1"/>
  <c r="BJ154" i="1"/>
  <c r="DM10" i="1"/>
  <c r="DO11" i="1"/>
  <c r="BK186" i="1"/>
  <c r="BI186" i="1"/>
  <c r="BR186" i="1"/>
  <c r="Q77" i="1"/>
  <c r="Z77" i="1" s="1"/>
  <c r="L77" i="1"/>
  <c r="S77" i="1" s="1"/>
  <c r="AB77" i="1" s="1"/>
  <c r="J73" i="1"/>
  <c r="BG55" i="1"/>
  <c r="BQ55" i="1" s="1"/>
  <c r="BY55" i="1" s="1"/>
  <c r="CN55" i="1" s="1"/>
  <c r="CX55" i="1" s="1"/>
  <c r="DE55" i="1" s="1"/>
  <c r="DS55" i="1" s="1"/>
  <c r="BB50" i="1"/>
  <c r="AA54" i="1"/>
  <c r="S54" i="1"/>
  <c r="AB54" i="1" s="1"/>
  <c r="R50" i="1"/>
  <c r="BC47" i="1"/>
  <c r="BF47" i="1"/>
  <c r="BA45" i="1"/>
  <c r="Z29" i="1"/>
  <c r="S29" i="1"/>
  <c r="AB29" i="1" s="1"/>
  <c r="Q26" i="1"/>
  <c r="DJ9" i="1"/>
  <c r="E31" i="2"/>
  <c r="E219" i="1"/>
  <c r="CA67" i="1"/>
  <c r="CM67" i="1"/>
  <c r="CW67" i="1" s="1"/>
  <c r="DD67" i="1" s="1"/>
  <c r="DR67" i="1" s="1"/>
  <c r="AA15" i="2"/>
  <c r="AA213" i="1"/>
  <c r="G44" i="1"/>
  <c r="G14" i="2" s="1"/>
  <c r="C13" i="2"/>
  <c r="C11" i="2" s="1"/>
  <c r="C10" i="2" s="1"/>
  <c r="C8" i="1"/>
  <c r="J12" i="2"/>
  <c r="J11" i="2" s="1"/>
  <c r="J10" i="2" s="1"/>
  <c r="J8" i="1"/>
  <c r="DM66" i="2"/>
  <c r="DO303" i="1"/>
  <c r="CV305" i="1"/>
  <c r="CV300" i="1" s="1"/>
  <c r="CV65" i="2" s="1"/>
  <c r="CT300" i="1"/>
  <c r="CT65" i="2" s="1"/>
  <c r="BZ284" i="1"/>
  <c r="CO284" i="1" s="1"/>
  <c r="BS284" i="1"/>
  <c r="BP304" i="1"/>
  <c r="BX304" i="1" s="1"/>
  <c r="BJ304" i="1"/>
  <c r="BF303" i="1"/>
  <c r="BA300" i="1"/>
  <c r="BA65" i="2" s="1"/>
  <c r="AG63" i="2"/>
  <c r="AG62" i="2" s="1"/>
  <c r="AG292" i="1"/>
  <c r="S243" i="1"/>
  <c r="L241" i="1"/>
  <c r="DM234" i="1"/>
  <c r="DM231" i="1" s="1"/>
  <c r="DM230" i="1" s="1"/>
  <c r="DM233" i="1"/>
  <c r="DM50" i="2" s="1"/>
  <c r="DM49" i="2" s="1"/>
  <c r="DJ31" i="2"/>
  <c r="DJ219" i="1"/>
  <c r="AK169" i="1"/>
  <c r="BG169" i="1"/>
  <c r="AA168" i="1"/>
  <c r="CB218" i="1"/>
  <c r="CB220" i="1" s="1"/>
  <c r="CB336" i="1"/>
  <c r="H331" i="1"/>
  <c r="F331" i="1"/>
  <c r="G331" i="1"/>
  <c r="G340" i="1" s="1"/>
  <c r="J331" i="1"/>
  <c r="J337" i="1" s="1"/>
  <c r="DA316" i="1"/>
  <c r="DC318" i="1"/>
  <c r="DJ300" i="1"/>
  <c r="DJ65" i="2" s="1"/>
  <c r="DO301" i="1"/>
  <c r="BC285" i="1"/>
  <c r="L267" i="1"/>
  <c r="S268" i="1"/>
  <c r="AX261" i="1"/>
  <c r="BC262" i="1"/>
  <c r="CV257" i="1"/>
  <c r="U60" i="2"/>
  <c r="CC234" i="1"/>
  <c r="CC231" i="1" s="1"/>
  <c r="CC230" i="1" s="1"/>
  <c r="CC233" i="1"/>
  <c r="CC50" i="2" s="1"/>
  <c r="CC49" i="2" s="1"/>
  <c r="W39" i="2"/>
  <c r="W38" i="2" s="1"/>
  <c r="W33" i="2" s="1"/>
  <c r="W205" i="1"/>
  <c r="W72" i="1"/>
  <c r="AS165" i="1"/>
  <c r="BW162" i="1"/>
  <c r="BU156" i="1"/>
  <c r="BU30" i="2" s="1"/>
  <c r="AL145" i="1"/>
  <c r="AT145" i="1" s="1"/>
  <c r="AC145" i="1"/>
  <c r="AE145" i="1"/>
  <c r="BK142" i="1"/>
  <c r="BI142" i="1"/>
  <c r="BR142" i="1"/>
  <c r="BK140" i="1"/>
  <c r="BR140" i="1"/>
  <c r="BI140" i="1"/>
  <c r="BK138" i="1"/>
  <c r="BI138" i="1"/>
  <c r="BR138" i="1"/>
  <c r="BK136" i="1"/>
  <c r="BR136" i="1"/>
  <c r="BI136" i="1"/>
  <c r="CS24" i="2"/>
  <c r="CS23" i="2" s="1"/>
  <c r="CS22" i="2" s="1"/>
  <c r="CL272" i="1"/>
  <c r="Z246" i="1"/>
  <c r="Q244" i="1"/>
  <c r="CV37" i="2"/>
  <c r="CV202" i="1"/>
  <c r="CV179" i="1" s="1"/>
  <c r="CV217" i="1" s="1"/>
  <c r="AO31" i="2"/>
  <c r="AO219" i="1"/>
  <c r="AR171" i="1"/>
  <c r="AM171" i="1"/>
  <c r="DP31" i="2"/>
  <c r="DP219" i="1"/>
  <c r="DK218" i="1"/>
  <c r="DK220" i="1" s="1"/>
  <c r="BP141" i="1"/>
  <c r="BX141" i="1" s="1"/>
  <c r="BJ141" i="1"/>
  <c r="AJ132" i="1"/>
  <c r="AD132" i="1"/>
  <c r="C93" i="1"/>
  <c r="D116" i="1"/>
  <c r="D93" i="1" s="1"/>
  <c r="CE93" i="1"/>
  <c r="CE26" i="2" s="1"/>
  <c r="B25" i="2"/>
  <c r="B337" i="1"/>
  <c r="B81" i="1"/>
  <c r="B175" i="1" s="1"/>
  <c r="B216" i="1" s="1"/>
  <c r="Z76" i="1"/>
  <c r="Q73" i="1"/>
  <c r="Q18" i="2" s="1"/>
  <c r="BK240" i="1"/>
  <c r="BR240" i="1"/>
  <c r="BI240" i="1"/>
  <c r="BP187" i="1"/>
  <c r="BX187" i="1" s="1"/>
  <c r="BJ187" i="1"/>
  <c r="AE181" i="1"/>
  <c r="AE179" i="1" s="1"/>
  <c r="AL181" i="1"/>
  <c r="AT181" i="1" s="1"/>
  <c r="AC181" i="1"/>
  <c r="BH181" i="1"/>
  <c r="DP166" i="1"/>
  <c r="DP164" i="1" s="1"/>
  <c r="DP32" i="2" s="1"/>
  <c r="CK164" i="1"/>
  <c r="CK32" i="2" s="1"/>
  <c r="BP136" i="1"/>
  <c r="BX136" i="1" s="1"/>
  <c r="BJ136" i="1"/>
  <c r="D119" i="1"/>
  <c r="AP26" i="2"/>
  <c r="AP24" i="2" s="1"/>
  <c r="AP23" i="2" s="1"/>
  <c r="AP22" i="2" s="1"/>
  <c r="AP81" i="1"/>
  <c r="AP175" i="1" s="1"/>
  <c r="AP216" i="1" s="1"/>
  <c r="AX77" i="1"/>
  <c r="BA77" i="1"/>
  <c r="AV73" i="1"/>
  <c r="CH16" i="2"/>
  <c r="CJ69" i="1"/>
  <c r="CJ16" i="2" s="1"/>
  <c r="AM273" i="1"/>
  <c r="AR273" i="1"/>
  <c r="CJ304" i="1"/>
  <c r="BS287" i="1"/>
  <c r="BZ287" i="1"/>
  <c r="CO287" i="1" s="1"/>
  <c r="BC282" i="1"/>
  <c r="AX281" i="1"/>
  <c r="DM257" i="1"/>
  <c r="W234" i="1"/>
  <c r="W231" i="1" s="1"/>
  <c r="W230" i="1" s="1"/>
  <c r="W233" i="1"/>
  <c r="W50" i="2" s="1"/>
  <c r="W49" i="2" s="1"/>
  <c r="S239" i="1"/>
  <c r="L238" i="1"/>
  <c r="BC237" i="1"/>
  <c r="AX235" i="1"/>
  <c r="BG205" i="1"/>
  <c r="E340" i="1"/>
  <c r="DM31" i="2"/>
  <c r="DM219" i="1"/>
  <c r="DG24" i="2"/>
  <c r="DG23" i="2" s="1"/>
  <c r="DG22" i="2" s="1"/>
  <c r="DO165" i="1"/>
  <c r="DJ164" i="1"/>
  <c r="DJ32" i="2" s="1"/>
  <c r="AC154" i="1"/>
  <c r="AL154" i="1"/>
  <c r="AT154" i="1" s="1"/>
  <c r="DQ149" i="1"/>
  <c r="BD29" i="2"/>
  <c r="BD28" i="2" s="1"/>
  <c r="BD148" i="1"/>
  <c r="F341" i="1"/>
  <c r="F81" i="1"/>
  <c r="F175" i="1" s="1"/>
  <c r="F216" i="1" s="1"/>
  <c r="DO146" i="1"/>
  <c r="DJ41" i="2"/>
  <c r="BP138" i="1"/>
  <c r="BX138" i="1" s="1"/>
  <c r="BJ138" i="1"/>
  <c r="AQ127" i="1"/>
  <c r="AQ27" i="2" s="1"/>
  <c r="BC135" i="1"/>
  <c r="BH135" i="1" s="1"/>
  <c r="BC133" i="1"/>
  <c r="BH133" i="1" s="1"/>
  <c r="AL133" i="1"/>
  <c r="AT133" i="1" s="1"/>
  <c r="AJ125" i="1"/>
  <c r="AD125" i="1"/>
  <c r="DP122" i="1"/>
  <c r="DP121" i="1" s="1"/>
  <c r="CK121" i="1"/>
  <c r="CK117" i="1" s="1"/>
  <c r="CK93" i="1" s="1"/>
  <c r="CK26" i="2" s="1"/>
  <c r="R121" i="1"/>
  <c r="AA122" i="1"/>
  <c r="H120" i="1"/>
  <c r="AE120" i="1" s="1"/>
  <c r="AC120" i="1"/>
  <c r="CJ84" i="1"/>
  <c r="CJ83" i="1" s="1"/>
  <c r="BO83" i="1"/>
  <c r="AU336" i="1"/>
  <c r="AU338" i="1"/>
  <c r="AU339" i="1"/>
  <c r="AU218" i="1"/>
  <c r="AU220" i="1" s="1"/>
  <c r="AU335" i="1" s="1"/>
  <c r="BC75" i="1"/>
  <c r="BH75" i="1" s="1"/>
  <c r="AT75" i="1"/>
  <c r="CJ318" i="1"/>
  <c r="DM318" i="1"/>
  <c r="AR299" i="1"/>
  <c r="AM299" i="1"/>
  <c r="G304" i="1"/>
  <c r="G300" i="1" s="1"/>
  <c r="G65" i="2" s="1"/>
  <c r="E300" i="1"/>
  <c r="E65" i="2" s="1"/>
  <c r="AS286" i="1"/>
  <c r="AS285" i="1" s="1"/>
  <c r="AK285" i="1"/>
  <c r="CJ258" i="1"/>
  <c r="CJ257" i="1" s="1"/>
  <c r="BA63" i="2"/>
  <c r="BA62" i="2" s="1"/>
  <c r="AN26" i="2"/>
  <c r="AN81" i="1"/>
  <c r="AN175" i="1" s="1"/>
  <c r="AN216" i="1" s="1"/>
  <c r="BH112" i="1"/>
  <c r="AJ108" i="1"/>
  <c r="AD108" i="1"/>
  <c r="Z98" i="1"/>
  <c r="S98" i="1"/>
  <c r="AB98" i="1" s="1"/>
  <c r="AJ288" i="1"/>
  <c r="AD288" i="1"/>
  <c r="AJ279" i="1"/>
  <c r="AD279" i="1"/>
  <c r="Z278" i="1"/>
  <c r="AD278" i="1" s="1"/>
  <c r="BF279" i="1"/>
  <c r="AR200" i="1"/>
  <c r="AM200" i="1"/>
  <c r="AR192" i="1"/>
  <c r="AM192" i="1"/>
  <c r="BK132" i="1"/>
  <c r="BI132" i="1"/>
  <c r="BR132" i="1"/>
  <c r="CJ116" i="1"/>
  <c r="BX115" i="1"/>
  <c r="BS115" i="1"/>
  <c r="Z113" i="1"/>
  <c r="S113" i="1"/>
  <c r="AB113" i="1" s="1"/>
  <c r="AC103" i="1"/>
  <c r="AL103" i="1"/>
  <c r="AT103" i="1" s="1"/>
  <c r="AE103" i="1"/>
  <c r="BH103" i="1"/>
  <c r="AJ90" i="1"/>
  <c r="AD90" i="1"/>
  <c r="AD86" i="1"/>
  <c r="AJ86" i="1"/>
  <c r="CL73" i="1"/>
  <c r="CL18" i="2" s="1"/>
  <c r="DQ74" i="1"/>
  <c r="DQ73" i="1" s="1"/>
  <c r="DQ18" i="2" s="1"/>
  <c r="AA71" i="1"/>
  <c r="CI50" i="1"/>
  <c r="CJ51" i="1"/>
  <c r="CJ50" i="1" s="1"/>
  <c r="BE45" i="1"/>
  <c r="BE44" i="1" s="1"/>
  <c r="BE14" i="2" s="1"/>
  <c r="CL46" i="1"/>
  <c r="AE42" i="1"/>
  <c r="AC42" i="1"/>
  <c r="BG39" i="1"/>
  <c r="BQ39" i="1" s="1"/>
  <c r="BY39" i="1" s="1"/>
  <c r="CN39" i="1" s="1"/>
  <c r="CX39" i="1" s="1"/>
  <c r="DE39" i="1" s="1"/>
  <c r="DS39" i="1" s="1"/>
  <c r="BC39" i="1"/>
  <c r="BH39" i="1" s="1"/>
  <c r="BC32" i="1"/>
  <c r="BA31" i="1"/>
  <c r="BA13" i="2" s="1"/>
  <c r="BF32" i="1"/>
  <c r="DQ21" i="1"/>
  <c r="BA19" i="1"/>
  <c r="BC20" i="1"/>
  <c r="BF20" i="1"/>
  <c r="AR18" i="1"/>
  <c r="BP16" i="1"/>
  <c r="BJ16" i="1"/>
  <c r="K12" i="2"/>
  <c r="K11" i="2" s="1"/>
  <c r="K10" i="2" s="1"/>
  <c r="K8" i="1"/>
  <c r="BJ12" i="1"/>
  <c r="BP12" i="1"/>
  <c r="AZ12" i="2"/>
  <c r="AZ11" i="2" s="1"/>
  <c r="AZ10" i="2" s="1"/>
  <c r="AZ8" i="1"/>
  <c r="CT9" i="1"/>
  <c r="H35" i="2"/>
  <c r="H203" i="1"/>
  <c r="BK198" i="1"/>
  <c r="BI198" i="1"/>
  <c r="BR198" i="1"/>
  <c r="BZ187" i="1"/>
  <c r="CO187" i="1" s="1"/>
  <c r="BS187" i="1"/>
  <c r="BK182" i="1"/>
  <c r="BI182" i="1"/>
  <c r="BR182" i="1"/>
  <c r="W30" i="2"/>
  <c r="W148" i="1"/>
  <c r="AQ149" i="1"/>
  <c r="BC150" i="1"/>
  <c r="BK139" i="1"/>
  <c r="BI139" i="1"/>
  <c r="BR139" i="1"/>
  <c r="DO127" i="1"/>
  <c r="DO27" i="2" s="1"/>
  <c r="BG116" i="1"/>
  <c r="BF108" i="1"/>
  <c r="AZ81" i="1"/>
  <c r="AZ175" i="1" s="1"/>
  <c r="AZ216" i="1" s="1"/>
  <c r="S74" i="1"/>
  <c r="AJ49" i="1"/>
  <c r="AR49" i="1" s="1"/>
  <c r="AT49" i="1" s="1"/>
  <c r="AD49" i="1"/>
  <c r="BF49" i="1"/>
  <c r="CS9" i="1"/>
  <c r="DC12" i="2"/>
  <c r="DC11" i="2" s="1"/>
  <c r="DC8" i="1"/>
  <c r="L63" i="2"/>
  <c r="BZ193" i="1"/>
  <c r="CO193" i="1" s="1"/>
  <c r="BS193" i="1"/>
  <c r="AV29" i="2"/>
  <c r="AV28" i="2" s="1"/>
  <c r="AV148" i="1"/>
  <c r="AD52" i="1"/>
  <c r="Y50" i="1"/>
  <c r="DA19" i="2"/>
  <c r="DA71" i="1"/>
  <c r="AR194" i="1"/>
  <c r="AM194" i="1"/>
  <c r="AM138" i="1"/>
  <c r="AR138" i="1"/>
  <c r="CM133" i="1"/>
  <c r="CW133" i="1" s="1"/>
  <c r="DD133" i="1" s="1"/>
  <c r="DR133" i="1" s="1"/>
  <c r="CA133" i="1"/>
  <c r="CM131" i="1"/>
  <c r="CW131" i="1" s="1"/>
  <c r="DD131" i="1" s="1"/>
  <c r="DR131" i="1" s="1"/>
  <c r="CA131" i="1"/>
  <c r="AJ124" i="1"/>
  <c r="AD124" i="1"/>
  <c r="BF124" i="1"/>
  <c r="BP124" i="1" s="1"/>
  <c r="DO122" i="1"/>
  <c r="DO121" i="1" s="1"/>
  <c r="DJ121" i="1"/>
  <c r="AA116" i="1"/>
  <c r="S116" i="1"/>
  <c r="DI26" i="2"/>
  <c r="DI24" i="2" s="1"/>
  <c r="DI23" i="2" s="1"/>
  <c r="DI22" i="2" s="1"/>
  <c r="DI81" i="1"/>
  <c r="DI175" i="1" s="1"/>
  <c r="DI216" i="1" s="1"/>
  <c r="AC89" i="1"/>
  <c r="AL89" i="1"/>
  <c r="AT89" i="1" s="1"/>
  <c r="AE89" i="1"/>
  <c r="AJ87" i="1"/>
  <c r="BF87" i="1"/>
  <c r="AD87" i="1"/>
  <c r="AC86" i="1"/>
  <c r="AL86" i="1"/>
  <c r="AT86" i="1" s="1"/>
  <c r="AE86" i="1"/>
  <c r="AI25" i="2"/>
  <c r="DM15" i="2"/>
  <c r="DM213" i="1"/>
  <c r="BC59" i="1"/>
  <c r="BH59" i="1" s="1"/>
  <c r="BF59" i="1"/>
  <c r="BP43" i="1"/>
  <c r="BJ43" i="1"/>
  <c r="DO21" i="1"/>
  <c r="DO19" i="1" s="1"/>
  <c r="CI10" i="1"/>
  <c r="AG12" i="2"/>
  <c r="AG11" i="2" s="1"/>
  <c r="AG10" i="2" s="1"/>
  <c r="AG8" i="1"/>
  <c r="D9" i="1"/>
  <c r="V12" i="2"/>
  <c r="V11" i="2" s="1"/>
  <c r="V10" i="2" s="1"/>
  <c r="V8" i="1"/>
  <c r="AR260" i="1"/>
  <c r="AM260" i="1"/>
  <c r="AM153" i="1"/>
  <c r="AR153" i="1"/>
  <c r="CJ63" i="1"/>
  <c r="CJ62" i="1" s="1"/>
  <c r="BO62" i="1"/>
  <c r="Y45" i="1"/>
  <c r="Y44" i="1" s="1"/>
  <c r="Y14" i="2" s="1"/>
  <c r="BP39" i="1"/>
  <c r="BJ39" i="1"/>
  <c r="BH35" i="1"/>
  <c r="BE19" i="1"/>
  <c r="CL20" i="1"/>
  <c r="CL19" i="1" s="1"/>
  <c r="AW12" i="2"/>
  <c r="AW11" i="2" s="1"/>
  <c r="AW10" i="2" s="1"/>
  <c r="AW8" i="1"/>
  <c r="BS289" i="1"/>
  <c r="BZ289" i="1"/>
  <c r="CO289" i="1" s="1"/>
  <c r="CL149" i="1"/>
  <c r="DJ118" i="1"/>
  <c r="DJ117" i="1" s="1"/>
  <c r="DO120" i="1"/>
  <c r="BH67" i="1"/>
  <c r="BR67" i="1" s="1"/>
  <c r="BC43" i="1"/>
  <c r="BH43" i="1" s="1"/>
  <c r="BG43" i="1"/>
  <c r="BQ43" i="1" s="1"/>
  <c r="BY43" i="1" s="1"/>
  <c r="CN43" i="1" s="1"/>
  <c r="CX43" i="1" s="1"/>
  <c r="DE43" i="1" s="1"/>
  <c r="DS43" i="1" s="1"/>
  <c r="CV9" i="1"/>
  <c r="AR67" i="1"/>
  <c r="AM67" i="1"/>
  <c r="R44" i="1"/>
  <c r="R14" i="2" s="1"/>
  <c r="BF132" i="1"/>
  <c r="AJ74" i="1"/>
  <c r="AD74" i="1"/>
  <c r="Z73" i="1"/>
  <c r="BK196" i="1"/>
  <c r="BI196" i="1"/>
  <c r="BR196" i="1"/>
  <c r="P31" i="2"/>
  <c r="P219" i="1"/>
  <c r="G18" i="2"/>
  <c r="G17" i="2" s="1"/>
  <c r="G71" i="1"/>
  <c r="BP58" i="1"/>
  <c r="BJ58" i="1"/>
  <c r="AR24" i="1"/>
  <c r="AT24" i="1" s="1"/>
  <c r="AL24" i="1"/>
  <c r="AM24" i="1" s="1"/>
  <c r="DB12" i="2"/>
  <c r="DB11" i="2" s="1"/>
  <c r="DB10" i="2" s="1"/>
  <c r="DB8" i="1"/>
  <c r="BJ120" i="1"/>
  <c r="BP120" i="1"/>
  <c r="BA316" i="1"/>
  <c r="AV327" i="1"/>
  <c r="AX316" i="1"/>
  <c r="AX63" i="2"/>
  <c r="CJ279" i="1"/>
  <c r="CJ278" i="1" s="1"/>
  <c r="BO278" i="1"/>
  <c r="BC279" i="1"/>
  <c r="AX278" i="1"/>
  <c r="BF268" i="1"/>
  <c r="BA267" i="1"/>
  <c r="DH63" i="2"/>
  <c r="DH62" i="2" s="1"/>
  <c r="DH292" i="1"/>
  <c r="B293" i="1"/>
  <c r="D294" i="1"/>
  <c r="D293" i="1" s="1"/>
  <c r="D179" i="1"/>
  <c r="D217" i="1" s="1"/>
  <c r="D340" i="1" s="1"/>
  <c r="BC265" i="1"/>
  <c r="AQ264" i="1"/>
  <c r="CM311" i="1"/>
  <c r="CW311" i="1" s="1"/>
  <c r="DD311" i="1" s="1"/>
  <c r="DR311" i="1" s="1"/>
  <c r="DU311" i="1" s="1"/>
  <c r="CA311" i="1"/>
  <c r="AL309" i="1"/>
  <c r="AT309" i="1" s="1"/>
  <c r="AE309" i="1"/>
  <c r="BH309" i="1"/>
  <c r="BR309" i="1" s="1"/>
  <c r="BE39" i="2"/>
  <c r="BE205" i="1"/>
  <c r="BE72" i="1"/>
  <c r="CL206" i="1"/>
  <c r="BE37" i="2"/>
  <c r="BE202" i="1"/>
  <c r="CL203" i="1"/>
  <c r="BP190" i="1"/>
  <c r="BX190" i="1" s="1"/>
  <c r="BJ190" i="1"/>
  <c r="T218" i="1"/>
  <c r="T220" i="1" s="1"/>
  <c r="AZ234" i="1"/>
  <c r="AZ233" i="1"/>
  <c r="AZ50" i="2" s="1"/>
  <c r="CA208" i="1"/>
  <c r="CM208" i="1"/>
  <c r="CW208" i="1" s="1"/>
  <c r="DD208" i="1" s="1"/>
  <c r="DR208" i="1" s="1"/>
  <c r="DU208" i="1" s="1"/>
  <c r="BB62" i="2"/>
  <c r="DA60" i="2"/>
  <c r="BP170" i="1"/>
  <c r="BX170" i="1" s="1"/>
  <c r="BJ170" i="1"/>
  <c r="CK31" i="2"/>
  <c r="CK219" i="1"/>
  <c r="AK161" i="1"/>
  <c r="AA156" i="1"/>
  <c r="AA30" i="2" s="1"/>
  <c r="BG161" i="1"/>
  <c r="BQ161" i="1" s="1"/>
  <c r="BY161" i="1" s="1"/>
  <c r="CN161" i="1" s="1"/>
  <c r="CX161" i="1" s="1"/>
  <c r="DE161" i="1" s="1"/>
  <c r="DS161" i="1" s="1"/>
  <c r="BH145" i="1"/>
  <c r="BR145" i="1" s="1"/>
  <c r="AR136" i="1"/>
  <c r="AM136" i="1"/>
  <c r="AJ130" i="1"/>
  <c r="AD130" i="1"/>
  <c r="BE121" i="1"/>
  <c r="BE117" i="1" s="1"/>
  <c r="CL122" i="1"/>
  <c r="CL118" i="1"/>
  <c r="DQ119" i="1"/>
  <c r="DQ118" i="1" s="1"/>
  <c r="DA25" i="2"/>
  <c r="DA81" i="1"/>
  <c r="DA175" i="1" s="1"/>
  <c r="DA216" i="1" s="1"/>
  <c r="DB218" i="1"/>
  <c r="DB220" i="1" s="1"/>
  <c r="S316" i="1"/>
  <c r="BJ283" i="1"/>
  <c r="BP283" i="1"/>
  <c r="BX283" i="1" s="1"/>
  <c r="CN245" i="1"/>
  <c r="BY244" i="1"/>
  <c r="CJ234" i="1"/>
  <c r="AJ291" i="1"/>
  <c r="AC291" i="1"/>
  <c r="AK241" i="1"/>
  <c r="AS242" i="1"/>
  <c r="AS241" i="1" s="1"/>
  <c r="S318" i="1"/>
  <c r="CL279" i="1"/>
  <c r="BE278" i="1"/>
  <c r="AT277" i="1"/>
  <c r="AK260" i="1"/>
  <c r="AA258" i="1"/>
  <c r="AA257" i="1" s="1"/>
  <c r="U234" i="1"/>
  <c r="U231" i="1" s="1"/>
  <c r="U230" i="1" s="1"/>
  <c r="U233" i="1"/>
  <c r="U50" i="2" s="1"/>
  <c r="U49" i="2" s="1"/>
  <c r="BQ39" i="2"/>
  <c r="BY206" i="1"/>
  <c r="BQ205" i="1"/>
  <c r="BQ72" i="1"/>
  <c r="AX39" i="2"/>
  <c r="AX38" i="2" s="1"/>
  <c r="AX33" i="2" s="1"/>
  <c r="BC206" i="1"/>
  <c r="AX205" i="1"/>
  <c r="AX72" i="1"/>
  <c r="AV31" i="2"/>
  <c r="AV219" i="1"/>
  <c r="DC31" i="2"/>
  <c r="DC219" i="1"/>
  <c r="CL166" i="1"/>
  <c r="BE164" i="1"/>
  <c r="BE32" i="2" s="1"/>
  <c r="DM164" i="1"/>
  <c r="DM32" i="2" s="1"/>
  <c r="AJ158" i="1"/>
  <c r="AD158" i="1"/>
  <c r="H157" i="1"/>
  <c r="D156" i="1"/>
  <c r="D30" i="2" s="1"/>
  <c r="CM152" i="1"/>
  <c r="CW152" i="1" s="1"/>
  <c r="DD152" i="1" s="1"/>
  <c r="DR152" i="1" s="1"/>
  <c r="DU152" i="1" s="1"/>
  <c r="CA152" i="1"/>
  <c r="CV29" i="2"/>
  <c r="DP150" i="1"/>
  <c r="DP149" i="1" s="1"/>
  <c r="CK149" i="1"/>
  <c r="AD84" i="1"/>
  <c r="AD83" i="1" s="1"/>
  <c r="Z83" i="1"/>
  <c r="AJ84" i="1"/>
  <c r="AX12" i="2"/>
  <c r="AX11" i="2" s="1"/>
  <c r="AX10" i="2" s="1"/>
  <c r="CK212" i="1"/>
  <c r="CK211" i="1"/>
  <c r="CK359" i="1"/>
  <c r="AV12" i="2"/>
  <c r="AV11" i="2" s="1"/>
  <c r="AV10" i="2" s="1"/>
  <c r="AV8" i="1"/>
  <c r="AV359" i="1" s="1"/>
  <c r="U316" i="1"/>
  <c r="W318" i="1"/>
  <c r="DO318" i="1"/>
  <c r="AA66" i="2"/>
  <c r="BG306" i="1"/>
  <c r="AK306" i="1"/>
  <c r="S265" i="1"/>
  <c r="L264" i="1"/>
  <c r="CK257" i="1"/>
  <c r="AF58" i="2"/>
  <c r="CN236" i="1"/>
  <c r="S169" i="1"/>
  <c r="L168" i="1"/>
  <c r="AE161" i="1"/>
  <c r="AL161" i="1"/>
  <c r="AT161" i="1" s="1"/>
  <c r="AC161" i="1"/>
  <c r="CK41" i="2"/>
  <c r="DP146" i="1"/>
  <c r="DP41" i="2" s="1"/>
  <c r="DM25" i="2"/>
  <c r="AC288" i="1"/>
  <c r="AL288" i="1"/>
  <c r="AT288" i="1" s="1"/>
  <c r="AE288" i="1"/>
  <c r="BH288" i="1"/>
  <c r="BR288" i="1" s="1"/>
  <c r="AE279" i="1"/>
  <c r="AL279" i="1"/>
  <c r="AB278" i="1"/>
  <c r="AC279" i="1"/>
  <c r="AQ241" i="1"/>
  <c r="BC243" i="1"/>
  <c r="BZ197" i="1"/>
  <c r="CO197" i="1" s="1"/>
  <c r="BS197" i="1"/>
  <c r="Z172" i="1"/>
  <c r="Q168" i="1"/>
  <c r="CZ24" i="2"/>
  <c r="CZ23" i="2" s="1"/>
  <c r="CZ22" i="2" s="1"/>
  <c r="BB121" i="1"/>
  <c r="BB117" i="1" s="1"/>
  <c r="BB93" i="1" s="1"/>
  <c r="CI93" i="1"/>
  <c r="BP103" i="1"/>
  <c r="BX103" i="1" s="1"/>
  <c r="BJ103" i="1"/>
  <c r="AZ44" i="1"/>
  <c r="AZ14" i="2" s="1"/>
  <c r="CT44" i="1"/>
  <c r="CT14" i="2" s="1"/>
  <c r="BG36" i="1"/>
  <c r="BQ36" i="1" s="1"/>
  <c r="BY36" i="1" s="1"/>
  <c r="CN36" i="1" s="1"/>
  <c r="CX36" i="1" s="1"/>
  <c r="DE36" i="1" s="1"/>
  <c r="DS36" i="1" s="1"/>
  <c r="BB31" i="1"/>
  <c r="BB13" i="2" s="1"/>
  <c r="BL13" i="2"/>
  <c r="BL8" i="1"/>
  <c r="AA14" i="1"/>
  <c r="S14" i="1"/>
  <c r="R10" i="1"/>
  <c r="CE9" i="1"/>
  <c r="D33" i="2"/>
  <c r="AM159" i="1"/>
  <c r="AR159" i="1"/>
  <c r="AT138" i="1"/>
  <c r="L127" i="1"/>
  <c r="L27" i="2" s="1"/>
  <c r="CC117" i="1"/>
  <c r="CC93" i="1" s="1"/>
  <c r="CC26" i="2" s="1"/>
  <c r="AJ102" i="1"/>
  <c r="AD102" i="1"/>
  <c r="BI88" i="1"/>
  <c r="BR88" i="1"/>
  <c r="BK88" i="1"/>
  <c r="DO85" i="1"/>
  <c r="DO83" i="1" s="1"/>
  <c r="DJ83" i="1"/>
  <c r="CC25" i="2"/>
  <c r="CC358" i="1"/>
  <c r="CC81" i="1"/>
  <c r="BO18" i="2"/>
  <c r="BO17" i="2" s="1"/>
  <c r="BO71" i="1"/>
  <c r="AG18" i="2"/>
  <c r="AG17" i="2" s="1"/>
  <c r="AG71" i="1"/>
  <c r="AE51" i="1"/>
  <c r="AL51" i="1"/>
  <c r="AC51" i="1"/>
  <c r="DN44" i="1"/>
  <c r="DN14" i="2" s="1"/>
  <c r="AE39" i="1"/>
  <c r="AC39" i="1"/>
  <c r="CJ31" i="1"/>
  <c r="CJ13" i="2" s="1"/>
  <c r="AA30" i="1"/>
  <c r="AA26" i="1" s="1"/>
  <c r="S30" i="1"/>
  <c r="AB30" i="1" s="1"/>
  <c r="R26" i="1"/>
  <c r="CQ273" i="1"/>
  <c r="CY273" i="1"/>
  <c r="DF273" i="1" s="1"/>
  <c r="DT273" i="1" s="1"/>
  <c r="CR273" i="1"/>
  <c r="CP273" i="1"/>
  <c r="BD24" i="2"/>
  <c r="BD23" i="2" s="1"/>
  <c r="BD22" i="2" s="1"/>
  <c r="AD95" i="1"/>
  <c r="AJ95" i="1"/>
  <c r="BF95" i="1"/>
  <c r="AO25" i="2"/>
  <c r="AO358" i="1"/>
  <c r="BY20" i="1"/>
  <c r="CP296" i="1"/>
  <c r="CR296" i="1"/>
  <c r="CY296" i="1"/>
  <c r="DF296" i="1" s="1"/>
  <c r="DT296" i="1" s="1"/>
  <c r="BC35" i="2"/>
  <c r="BC34" i="2" s="1"/>
  <c r="BZ199" i="1"/>
  <c r="CO199" i="1" s="1"/>
  <c r="BS199" i="1"/>
  <c r="CM155" i="1"/>
  <c r="CW155" i="1" s="1"/>
  <c r="DD155" i="1" s="1"/>
  <c r="DR155" i="1" s="1"/>
  <c r="DU155" i="1" s="1"/>
  <c r="CA155" i="1"/>
  <c r="N29" i="2"/>
  <c r="N28" i="2" s="1"/>
  <c r="N148" i="1"/>
  <c r="AR145" i="1"/>
  <c r="AM145" i="1"/>
  <c r="AB137" i="1"/>
  <c r="S127" i="1"/>
  <c r="S27" i="2" s="1"/>
  <c r="AR116" i="1"/>
  <c r="AM116" i="1"/>
  <c r="DL26" i="2"/>
  <c r="DL81" i="1"/>
  <c r="DL175" i="1" s="1"/>
  <c r="DL216" i="1" s="1"/>
  <c r="AG15" i="2"/>
  <c r="AG213" i="1"/>
  <c r="E62" i="1"/>
  <c r="G63" i="1"/>
  <c r="G62" i="1" s="1"/>
  <c r="Z46" i="1"/>
  <c r="Q45" i="1"/>
  <c r="Q44" i="1" s="1"/>
  <c r="Q14" i="2" s="1"/>
  <c r="S46" i="1"/>
  <c r="DH9" i="1"/>
  <c r="AS27" i="1"/>
  <c r="DQ27" i="1"/>
  <c r="DQ26" i="1" s="1"/>
  <c r="DL26" i="1"/>
  <c r="Q66" i="2"/>
  <c r="Z306" i="1"/>
  <c r="CA323" i="1"/>
  <c r="CM323" i="1"/>
  <c r="S304" i="1"/>
  <c r="AB304" i="1" s="1"/>
  <c r="BH304" i="1" s="1"/>
  <c r="L300" i="1"/>
  <c r="L65" i="2" s="1"/>
  <c r="Z301" i="1"/>
  <c r="BZ310" i="1"/>
  <c r="CO310" i="1" s="1"/>
  <c r="BS310" i="1"/>
  <c r="CA326" i="1"/>
  <c r="CM326" i="1"/>
  <c r="DO298" i="1"/>
  <c r="DO297" i="1" s="1"/>
  <c r="DO64" i="2" s="1"/>
  <c r="DJ297" i="1"/>
  <c r="DJ64" i="2" s="1"/>
  <c r="BG37" i="2"/>
  <c r="BQ203" i="1"/>
  <c r="BG202" i="1"/>
  <c r="DL6" i="2"/>
  <c r="DP6" i="2"/>
  <c r="DQ6" i="2" s="1"/>
  <c r="CH66" i="2"/>
  <c r="BA305" i="1"/>
  <c r="AX305" i="1"/>
  <c r="BC305" i="1" s="1"/>
  <c r="BH305" i="1" s="1"/>
  <c r="Q305" i="1"/>
  <c r="Z305" i="1" s="1"/>
  <c r="AJ305" i="1" s="1"/>
  <c r="L305" i="1"/>
  <c r="S305" i="1" s="1"/>
  <c r="AB305" i="1" s="1"/>
  <c r="J300" i="1"/>
  <c r="J65" i="2" s="1"/>
  <c r="CL300" i="1"/>
  <c r="CL65" i="2" s="1"/>
  <c r="D300" i="1"/>
  <c r="D65" i="2" s="1"/>
  <c r="CE327" i="1"/>
  <c r="AR295" i="1"/>
  <c r="AM295" i="1"/>
  <c r="BA285" i="1"/>
  <c r="BF286" i="1"/>
  <c r="BW267" i="1"/>
  <c r="CJ268" i="1"/>
  <c r="CJ267" i="1" s="1"/>
  <c r="CL264" i="1"/>
  <c r="DQ265" i="1"/>
  <c r="DQ264" i="1" s="1"/>
  <c r="BS263" i="1"/>
  <c r="BZ263" i="1"/>
  <c r="CO263" i="1" s="1"/>
  <c r="AZ359" i="1"/>
  <c r="CL35" i="2"/>
  <c r="DQ204" i="1"/>
  <c r="DQ35" i="2" s="1"/>
  <c r="AO33" i="2"/>
  <c r="DH179" i="1"/>
  <c r="DH217" i="1" s="1"/>
  <c r="BF319" i="1"/>
  <c r="BP319" i="1" s="1"/>
  <c r="BX319" i="1" s="1"/>
  <c r="BF298" i="1"/>
  <c r="BA297" i="1"/>
  <c r="BA64" i="2" s="1"/>
  <c r="DJ63" i="2"/>
  <c r="CV285" i="1"/>
  <c r="DO286" i="1"/>
  <c r="DO285" i="1" s="1"/>
  <c r="BW285" i="1"/>
  <c r="DO283" i="1"/>
  <c r="CV281" i="1"/>
  <c r="BR283" i="1"/>
  <c r="BI283" i="1"/>
  <c r="BQ282" i="1"/>
  <c r="BG281" i="1"/>
  <c r="BR280" i="1"/>
  <c r="BI280" i="1"/>
  <c r="BF272" i="1"/>
  <c r="CJ269" i="1"/>
  <c r="BO267" i="1"/>
  <c r="BT263" i="1"/>
  <c r="CG263" i="1" s="1"/>
  <c r="CL263" i="1" s="1"/>
  <c r="DQ263" i="1" s="1"/>
  <c r="CJ263" i="1"/>
  <c r="CV261" i="1"/>
  <c r="BE261" i="1"/>
  <c r="BE257" i="1" s="1"/>
  <c r="S259" i="1"/>
  <c r="L258" i="1"/>
  <c r="L257" i="1" s="1"/>
  <c r="CC63" i="2"/>
  <c r="CC62" i="2" s="1"/>
  <c r="CC292" i="1"/>
  <c r="BG35" i="2"/>
  <c r="BQ204" i="1"/>
  <c r="BQ181" i="1"/>
  <c r="BG179" i="1"/>
  <c r="BG217" i="1" s="1"/>
  <c r="M218" i="1"/>
  <c r="M220" i="1" s="1"/>
  <c r="BC160" i="1"/>
  <c r="BH160" i="1" s="1"/>
  <c r="CE300" i="1"/>
  <c r="CE65" i="2" s="1"/>
  <c r="AS298" i="1"/>
  <c r="AS297" i="1" s="1"/>
  <c r="AS64" i="2" s="1"/>
  <c r="AK297" i="1"/>
  <c r="AK64" i="2" s="1"/>
  <c r="CL287" i="1"/>
  <c r="DQ287" i="1" s="1"/>
  <c r="AE287" i="1"/>
  <c r="AL287" i="1"/>
  <c r="AT287" i="1" s="1"/>
  <c r="AC287" i="1"/>
  <c r="DM278" i="1"/>
  <c r="BF277" i="1"/>
  <c r="BP277" i="1" s="1"/>
  <c r="BX277" i="1" s="1"/>
  <c r="CF58" i="2"/>
  <c r="BW60" i="2"/>
  <c r="BQ259" i="1"/>
  <c r="BG258" i="1"/>
  <c r="I60" i="2"/>
  <c r="I59" i="2" s="1"/>
  <c r="I58" i="2" s="1"/>
  <c r="I256" i="1"/>
  <c r="AE240" i="1"/>
  <c r="AL240" i="1"/>
  <c r="AT240" i="1" s="1"/>
  <c r="AQ233" i="1"/>
  <c r="AQ50" i="2" s="1"/>
  <c r="AQ234" i="1"/>
  <c r="Z236" i="1"/>
  <c r="Q235" i="1"/>
  <c r="Q232" i="1" s="1"/>
  <c r="Q51" i="2" s="1"/>
  <c r="CE63" i="2"/>
  <c r="BU63" i="2"/>
  <c r="BU62" i="2" s="1"/>
  <c r="BU292" i="1"/>
  <c r="AQ40" i="2"/>
  <c r="AQ41" i="2"/>
  <c r="AQ294" i="1"/>
  <c r="AQ293" i="1" s="1"/>
  <c r="Y63" i="2"/>
  <c r="Y62" i="2" s="1"/>
  <c r="Y292" i="1"/>
  <c r="R63" i="2"/>
  <c r="R62" i="2" s="1"/>
  <c r="R292" i="1"/>
  <c r="CC33" i="2"/>
  <c r="R31" i="2"/>
  <c r="R219" i="1"/>
  <c r="AN24" i="2"/>
  <c r="AN23" i="2" s="1"/>
  <c r="AN22" i="2" s="1"/>
  <c r="AJ166" i="1"/>
  <c r="AD166" i="1"/>
  <c r="AR160" i="1"/>
  <c r="AM160" i="1"/>
  <c r="CH299" i="1"/>
  <c r="BO299" i="1"/>
  <c r="CJ299" i="1" s="1"/>
  <c r="BP299" i="1"/>
  <c r="BX299" i="1" s="1"/>
  <c r="DC285" i="1"/>
  <c r="DO279" i="1"/>
  <c r="DO278" i="1" s="1"/>
  <c r="DJ278" i="1"/>
  <c r="AK272" i="1"/>
  <c r="BG272" i="1"/>
  <c r="BZ266" i="1"/>
  <c r="CO266" i="1" s="1"/>
  <c r="BS266" i="1"/>
  <c r="BT58" i="2"/>
  <c r="DQ259" i="1"/>
  <c r="DQ258" i="1" s="1"/>
  <c r="AX257" i="1"/>
  <c r="CL239" i="1"/>
  <c r="BE238" i="1"/>
  <c r="AQ51" i="2"/>
  <c r="AK235" i="1"/>
  <c r="AK232" i="1" s="1"/>
  <c r="AK51" i="2" s="1"/>
  <c r="AS236" i="1"/>
  <c r="AS235" i="1" s="1"/>
  <c r="AS232" i="1" s="1"/>
  <c r="AS51" i="2" s="1"/>
  <c r="CG63" i="2"/>
  <c r="CG62" i="2" s="1"/>
  <c r="CG292" i="1"/>
  <c r="S165" i="1"/>
  <c r="L164" i="1"/>
  <c r="L32" i="2" s="1"/>
  <c r="DC149" i="1"/>
  <c r="DO151" i="1"/>
  <c r="BU29" i="2"/>
  <c r="BI146" i="1"/>
  <c r="BR146" i="1"/>
  <c r="BK146" i="1"/>
  <c r="BK141" i="1"/>
  <c r="BR141" i="1"/>
  <c r="BI141" i="1"/>
  <c r="BH137" i="1"/>
  <c r="BB292" i="1"/>
  <c r="DN62" i="2"/>
  <c r="D285" i="1"/>
  <c r="H286" i="1"/>
  <c r="H285" i="1" s="1"/>
  <c r="BC268" i="1"/>
  <c r="CE258" i="1"/>
  <c r="CE257" i="1" s="1"/>
  <c r="DM41" i="2"/>
  <c r="DM40" i="2"/>
  <c r="DM294" i="1"/>
  <c r="DM293" i="1" s="1"/>
  <c r="AQ39" i="2"/>
  <c r="AQ205" i="1"/>
  <c r="AQ72" i="1"/>
  <c r="AA35" i="2"/>
  <c r="AA34" i="2" s="1"/>
  <c r="AK204" i="1"/>
  <c r="AQ31" i="2"/>
  <c r="AQ219" i="1"/>
  <c r="BW31" i="2"/>
  <c r="BW219" i="1"/>
  <c r="AI168" i="1"/>
  <c r="BC169" i="1"/>
  <c r="BL24" i="2"/>
  <c r="BL23" i="2" s="1"/>
  <c r="BL22" i="2" s="1"/>
  <c r="X218" i="1"/>
  <c r="X220" i="1" s="1"/>
  <c r="AJ154" i="1"/>
  <c r="AD154" i="1"/>
  <c r="DJ149" i="1"/>
  <c r="DO150" i="1"/>
  <c r="DO149" i="1" s="1"/>
  <c r="AU341" i="1"/>
  <c r="AA29" i="2"/>
  <c r="AA28" i="2" s="1"/>
  <c r="AA148" i="1"/>
  <c r="BP137" i="1"/>
  <c r="BX137" i="1" s="1"/>
  <c r="BJ137" i="1"/>
  <c r="AJ134" i="1"/>
  <c r="AD134" i="1"/>
  <c r="CO120" i="1"/>
  <c r="DC26" i="2"/>
  <c r="BI110" i="1"/>
  <c r="BR110" i="1"/>
  <c r="BK110" i="1"/>
  <c r="BB16" i="2"/>
  <c r="BG69" i="1"/>
  <c r="CT15" i="2"/>
  <c r="CT213" i="1"/>
  <c r="AJ286" i="1"/>
  <c r="AD286" i="1"/>
  <c r="Z285" i="1"/>
  <c r="AD285" i="1" s="1"/>
  <c r="AR269" i="1"/>
  <c r="AM269" i="1"/>
  <c r="CT63" i="2"/>
  <c r="CT62" i="2" s="1"/>
  <c r="CT292" i="1"/>
  <c r="BO33" i="2"/>
  <c r="AG31" i="2"/>
  <c r="AG219" i="1"/>
  <c r="AI156" i="1"/>
  <c r="BE93" i="1"/>
  <c r="BE26" i="2" s="1"/>
  <c r="BF102" i="1"/>
  <c r="AJ65" i="1"/>
  <c r="AD65" i="1"/>
  <c r="DO14" i="1"/>
  <c r="AG327" i="1"/>
  <c r="AI327" i="1" s="1"/>
  <c r="AI316" i="1"/>
  <c r="S301" i="1"/>
  <c r="AE289" i="1"/>
  <c r="AL289" i="1"/>
  <c r="AT289" i="1" s="1"/>
  <c r="AC289" i="1"/>
  <c r="AR270" i="1"/>
  <c r="AM270" i="1"/>
  <c r="AD258" i="1"/>
  <c r="Z257" i="1"/>
  <c r="CV241" i="1"/>
  <c r="CV233" i="1"/>
  <c r="CV50" i="2" s="1"/>
  <c r="BH324" i="1"/>
  <c r="BR324" i="1" s="1"/>
  <c r="BZ324" i="1" s="1"/>
  <c r="CO324" i="1" s="1"/>
  <c r="CY324" i="1" s="1"/>
  <c r="DF324" i="1" s="1"/>
  <c r="DT324" i="1" s="1"/>
  <c r="Z318" i="1"/>
  <c r="AJ318" i="1" s="1"/>
  <c r="AR318" i="1" s="1"/>
  <c r="BA281" i="1"/>
  <c r="BF282" i="1"/>
  <c r="BG267" i="1"/>
  <c r="AS267" i="1"/>
  <c r="R257" i="1"/>
  <c r="DH60" i="2"/>
  <c r="J234" i="1"/>
  <c r="J231" i="1" s="1"/>
  <c r="J230" i="1" s="1"/>
  <c r="J233" i="1"/>
  <c r="J50" i="2" s="1"/>
  <c r="J49" i="2" s="1"/>
  <c r="AA234" i="1"/>
  <c r="AA231" i="1" s="1"/>
  <c r="AA230" i="1" s="1"/>
  <c r="AA233" i="1"/>
  <c r="AA50" i="2" s="1"/>
  <c r="AA49" i="2" s="1"/>
  <c r="AN340" i="1"/>
  <c r="BA39" i="2"/>
  <c r="BA38" i="2" s="1"/>
  <c r="BA205" i="1"/>
  <c r="BF206" i="1"/>
  <c r="BA72" i="1"/>
  <c r="S35" i="2"/>
  <c r="S34" i="2" s="1"/>
  <c r="AB204" i="1"/>
  <c r="BH204" i="1" s="1"/>
  <c r="DM37" i="2"/>
  <c r="DM34" i="2" s="1"/>
  <c r="DM33" i="2" s="1"/>
  <c r="DM202" i="1"/>
  <c r="BC173" i="1"/>
  <c r="BH173" i="1" s="1"/>
  <c r="BR173" i="1" s="1"/>
  <c r="AE171" i="1"/>
  <c r="AL171" i="1"/>
  <c r="AT171" i="1" s="1"/>
  <c r="AC171" i="1"/>
  <c r="CE31" i="2"/>
  <c r="CE219" i="1"/>
  <c r="AE166" i="1"/>
  <c r="AL166" i="1"/>
  <c r="AT166" i="1" s="1"/>
  <c r="AC166" i="1"/>
  <c r="DJ162" i="1"/>
  <c r="DO162" i="1" s="1"/>
  <c r="DM162" i="1"/>
  <c r="Q156" i="1"/>
  <c r="Q30" i="2" s="1"/>
  <c r="Z157" i="1"/>
  <c r="AG29" i="2"/>
  <c r="CH149" i="1"/>
  <c r="L29" i="2"/>
  <c r="L28" i="2" s="1"/>
  <c r="L148" i="1"/>
  <c r="BA143" i="1"/>
  <c r="BF143" i="1" s="1"/>
  <c r="AV127" i="1"/>
  <c r="AV27" i="2" s="1"/>
  <c r="AX143" i="1"/>
  <c r="BK129" i="1"/>
  <c r="BR129" i="1"/>
  <c r="BI129" i="1"/>
  <c r="DO118" i="1"/>
  <c r="DO117" i="1" s="1"/>
  <c r="W93" i="1"/>
  <c r="W26" i="2" s="1"/>
  <c r="BK108" i="1"/>
  <c r="BI108" i="1"/>
  <c r="BR108" i="1"/>
  <c r="Z104" i="1"/>
  <c r="S104" i="1"/>
  <c r="AB104" i="1" s="1"/>
  <c r="AJ91" i="1"/>
  <c r="AD91" i="1"/>
  <c r="BM25" i="2"/>
  <c r="DC62" i="1"/>
  <c r="DO63" i="1"/>
  <c r="DO62" i="1" s="1"/>
  <c r="DJ44" i="1"/>
  <c r="DJ14" i="2" s="1"/>
  <c r="CC44" i="1"/>
  <c r="CC14" i="2" s="1"/>
  <c r="BM9" i="1"/>
  <c r="BG46" i="1"/>
  <c r="BB45" i="1"/>
  <c r="BB44" i="1" s="1"/>
  <c r="BB14" i="2" s="1"/>
  <c r="BG11" i="1"/>
  <c r="BB10" i="1"/>
  <c r="BM327" i="1"/>
  <c r="BO316" i="1"/>
  <c r="DM316" i="1"/>
  <c r="DH327" i="1"/>
  <c r="DJ316" i="1"/>
  <c r="U62" i="2"/>
  <c r="S261" i="1"/>
  <c r="AB262" i="1"/>
  <c r="BP260" i="1"/>
  <c r="BX260" i="1" s="1"/>
  <c r="BJ260" i="1"/>
  <c r="AQ60" i="2"/>
  <c r="AY58" i="2"/>
  <c r="AM245" i="1"/>
  <c r="AR245" i="1"/>
  <c r="DC233" i="1"/>
  <c r="DC50" i="2" s="1"/>
  <c r="DC49" i="2" s="1"/>
  <c r="BG237" i="1"/>
  <c r="CR208" i="1"/>
  <c r="CP208" i="1"/>
  <c r="CY208" i="1"/>
  <c r="DF208" i="1" s="1"/>
  <c r="DT208" i="1" s="1"/>
  <c r="CQ208" i="1"/>
  <c r="BA41" i="2"/>
  <c r="BE34" i="2"/>
  <c r="CV31" i="2"/>
  <c r="CV219" i="1"/>
  <c r="BA168" i="1"/>
  <c r="BF169" i="1"/>
  <c r="BT24" i="2"/>
  <c r="BT23" i="2" s="1"/>
  <c r="BT22" i="2" s="1"/>
  <c r="P162" i="1"/>
  <c r="S162" i="1" s="1"/>
  <c r="AB162" i="1" s="1"/>
  <c r="Q162" i="1"/>
  <c r="Z162" i="1" s="1"/>
  <c r="CJ157" i="1"/>
  <c r="BW156" i="1"/>
  <c r="BW30" i="2" s="1"/>
  <c r="AK29" i="2"/>
  <c r="AF341" i="1"/>
  <c r="BP140" i="1"/>
  <c r="BX140" i="1" s="1"/>
  <c r="BJ140" i="1"/>
  <c r="Z114" i="1"/>
  <c r="S114" i="1"/>
  <c r="AB114" i="1" s="1"/>
  <c r="BH114" i="1" s="1"/>
  <c r="AJ100" i="1"/>
  <c r="AD100" i="1"/>
  <c r="CK83" i="1"/>
  <c r="DP90" i="1"/>
  <c r="DP83" i="1" s="1"/>
  <c r="W77" i="1"/>
  <c r="W73" i="1" s="1"/>
  <c r="W18" i="2" s="1"/>
  <c r="U73" i="1"/>
  <c r="BC57" i="1"/>
  <c r="AD51" i="1"/>
  <c r="AJ51" i="1"/>
  <c r="AD38" i="1"/>
  <c r="AJ38" i="1"/>
  <c r="BC34" i="1"/>
  <c r="AJ15" i="1"/>
  <c r="AB15" i="1"/>
  <c r="AD15" i="1"/>
  <c r="BE300" i="1"/>
  <c r="BE65" i="2" s="1"/>
  <c r="BA258" i="1"/>
  <c r="BA257" i="1" s="1"/>
  <c r="BF259" i="1"/>
  <c r="DC244" i="1"/>
  <c r="BR242" i="1"/>
  <c r="BK242" i="1"/>
  <c r="BI242" i="1"/>
  <c r="BM234" i="1"/>
  <c r="BM231" i="1" s="1"/>
  <c r="BM230" i="1" s="1"/>
  <c r="DM38" i="2"/>
  <c r="BK200" i="1"/>
  <c r="BI200" i="1"/>
  <c r="BR200" i="1"/>
  <c r="AR191" i="1"/>
  <c r="AM191" i="1"/>
  <c r="CZ218" i="1"/>
  <c r="CZ220" i="1" s="1"/>
  <c r="Y29" i="2"/>
  <c r="Y28" i="2" s="1"/>
  <c r="Y148" i="1"/>
  <c r="Y341" i="1" s="1"/>
  <c r="CJ123" i="1"/>
  <c r="CJ121" i="1" s="1"/>
  <c r="BO121" i="1"/>
  <c r="BO117" i="1" s="1"/>
  <c r="BO93" i="1" s="1"/>
  <c r="BO26" i="2" s="1"/>
  <c r="Y26" i="2"/>
  <c r="Y81" i="1"/>
  <c r="Y175" i="1" s="1"/>
  <c r="Y216" i="1" s="1"/>
  <c r="N358" i="1"/>
  <c r="N25" i="2"/>
  <c r="N24" i="2" s="1"/>
  <c r="N23" i="2" s="1"/>
  <c r="N22" i="2" s="1"/>
  <c r="AD88" i="1"/>
  <c r="AJ88" i="1"/>
  <c r="AS25" i="2"/>
  <c r="BF76" i="1"/>
  <c r="E18" i="2"/>
  <c r="E17" i="2" s="1"/>
  <c r="E71" i="1"/>
  <c r="BF64" i="1"/>
  <c r="AC63" i="1"/>
  <c r="AB62" i="1"/>
  <c r="AL63" i="1"/>
  <c r="AE56" i="1"/>
  <c r="AC56" i="1"/>
  <c r="AL56" i="1"/>
  <c r="AM56" i="1" s="1"/>
  <c r="BC54" i="1"/>
  <c r="BH54" i="1" s="1"/>
  <c r="BF54" i="1"/>
  <c r="DQ52" i="1"/>
  <c r="DQ43" i="1"/>
  <c r="BC42" i="1"/>
  <c r="BH42" i="1" s="1"/>
  <c r="BF42" i="1"/>
  <c r="DQ33" i="1"/>
  <c r="BB26" i="1"/>
  <c r="BG27" i="1"/>
  <c r="AE25" i="1"/>
  <c r="AC25" i="1"/>
  <c r="AF12" i="2"/>
  <c r="AF11" i="2" s="1"/>
  <c r="AF10" i="2" s="1"/>
  <c r="AF8" i="1"/>
  <c r="AR198" i="1"/>
  <c r="AM198" i="1"/>
  <c r="BK190" i="1"/>
  <c r="BI190" i="1"/>
  <c r="BR190" i="1"/>
  <c r="BM31" i="2"/>
  <c r="BM24" i="2" s="1"/>
  <c r="BM23" i="2" s="1"/>
  <c r="BM22" i="2" s="1"/>
  <c r="BM219" i="1"/>
  <c r="AO29" i="2"/>
  <c r="AO28" i="2" s="1"/>
  <c r="AO148" i="1"/>
  <c r="AO81" i="1" s="1"/>
  <c r="AO175" i="1" s="1"/>
  <c r="AO216" i="1" s="1"/>
  <c r="AG127" i="1"/>
  <c r="AG27" i="2" s="1"/>
  <c r="R117" i="1"/>
  <c r="R93" i="1" s="1"/>
  <c r="AC102" i="1"/>
  <c r="AL102" i="1"/>
  <c r="AT102" i="1" s="1"/>
  <c r="AE102" i="1"/>
  <c r="BF88" i="1"/>
  <c r="CH83" i="1"/>
  <c r="BA83" i="1"/>
  <c r="BF84" i="1"/>
  <c r="W15" i="2"/>
  <c r="W213" i="1"/>
  <c r="AJ60" i="1"/>
  <c r="AR60" i="1" s="1"/>
  <c r="AT60" i="1" s="1"/>
  <c r="AD60" i="1"/>
  <c r="BC55" i="1"/>
  <c r="BH55" i="1" s="1"/>
  <c r="BF55" i="1"/>
  <c r="DQ51" i="1"/>
  <c r="DL50" i="1"/>
  <c r="DL44" i="1" s="1"/>
  <c r="DL14" i="2" s="1"/>
  <c r="AA47" i="1"/>
  <c r="S47" i="1"/>
  <c r="AB47" i="1" s="1"/>
  <c r="S34" i="1"/>
  <c r="Z34" i="1"/>
  <c r="BF34" i="1" s="1"/>
  <c r="CJ19" i="1"/>
  <c r="DO13" i="1"/>
  <c r="AR196" i="1"/>
  <c r="AM196" i="1"/>
  <c r="BZ185" i="1"/>
  <c r="CO185" i="1" s="1"/>
  <c r="BS185" i="1"/>
  <c r="BF158" i="1"/>
  <c r="BP158" i="1" s="1"/>
  <c r="BX158" i="1" s="1"/>
  <c r="AX149" i="1"/>
  <c r="BC154" i="1"/>
  <c r="BH154" i="1" s="1"/>
  <c r="BO29" i="2"/>
  <c r="AD111" i="1"/>
  <c r="AJ111" i="1"/>
  <c r="AC95" i="1"/>
  <c r="AL95" i="1"/>
  <c r="AT95" i="1" s="1"/>
  <c r="AE95" i="1"/>
  <c r="AQ25" i="2"/>
  <c r="BQ74" i="1"/>
  <c r="BG73" i="1"/>
  <c r="BF60" i="1"/>
  <c r="DQ39" i="1"/>
  <c r="BC33" i="1"/>
  <c r="BH33" i="1" s="1"/>
  <c r="BG33" i="1"/>
  <c r="DQ28" i="1"/>
  <c r="DQ16" i="1"/>
  <c r="G9" i="1"/>
  <c r="AM266" i="1"/>
  <c r="AR266" i="1"/>
  <c r="DC39" i="2"/>
  <c r="DC38" i="2" s="1"/>
  <c r="DC205" i="1"/>
  <c r="DC72" i="1"/>
  <c r="BK194" i="1"/>
  <c r="BI194" i="1"/>
  <c r="BR194" i="1"/>
  <c r="AR185" i="1"/>
  <c r="AM185" i="1"/>
  <c r="AR173" i="1"/>
  <c r="AM173" i="1"/>
  <c r="N156" i="1"/>
  <c r="N30" i="2" s="1"/>
  <c r="AZ29" i="2"/>
  <c r="AZ28" i="2" s="1"/>
  <c r="AZ24" i="2" s="1"/>
  <c r="AZ23" i="2" s="1"/>
  <c r="AZ22" i="2" s="1"/>
  <c r="AZ148" i="1"/>
  <c r="AZ341" i="1" s="1"/>
  <c r="AE143" i="1"/>
  <c r="AC143" i="1"/>
  <c r="AL143" i="1"/>
  <c r="AT143" i="1" s="1"/>
  <c r="AJ141" i="1"/>
  <c r="AD141" i="1"/>
  <c r="CH127" i="1"/>
  <c r="CH27" i="2" s="1"/>
  <c r="BC123" i="1"/>
  <c r="BH123" i="1" s="1"/>
  <c r="BR123" i="1" s="1"/>
  <c r="BZ123" i="1" s="1"/>
  <c r="CO123" i="1" s="1"/>
  <c r="AX121" i="1"/>
  <c r="AX117" i="1" s="1"/>
  <c r="AX93" i="1" s="1"/>
  <c r="AX26" i="2" s="1"/>
  <c r="BW121" i="1"/>
  <c r="BW117" i="1" s="1"/>
  <c r="BW93" i="1" s="1"/>
  <c r="AJ110" i="1"/>
  <c r="AD110" i="1"/>
  <c r="AJ94" i="1"/>
  <c r="AD94" i="1"/>
  <c r="AD93" i="1" s="1"/>
  <c r="AJ89" i="1"/>
  <c r="BF89" i="1"/>
  <c r="AD89" i="1"/>
  <c r="AC88" i="1"/>
  <c r="AL88" i="1"/>
  <c r="AT88" i="1" s="1"/>
  <c r="AE88" i="1"/>
  <c r="AC85" i="1"/>
  <c r="AL85" i="1"/>
  <c r="AT85" i="1" s="1"/>
  <c r="AE85" i="1"/>
  <c r="AG25" i="2"/>
  <c r="BF74" i="1"/>
  <c r="BA73" i="1"/>
  <c r="BA18" i="2" s="1"/>
  <c r="Q16" i="2"/>
  <c r="Z69" i="1"/>
  <c r="S69" i="1"/>
  <c r="B15" i="2"/>
  <c r="B213" i="1"/>
  <c r="DQ59" i="1"/>
  <c r="DO52" i="1"/>
  <c r="DQ48" i="1"/>
  <c r="I44" i="1"/>
  <c r="I14" i="2" s="1"/>
  <c r="L45" i="1"/>
  <c r="L44" i="1" s="1"/>
  <c r="L14" i="2" s="1"/>
  <c r="DO43" i="1"/>
  <c r="DJ31" i="1"/>
  <c r="DJ13" i="2" s="1"/>
  <c r="CH26" i="1"/>
  <c r="AJ25" i="1"/>
  <c r="AD25" i="1"/>
  <c r="AA23" i="1"/>
  <c r="S23" i="1"/>
  <c r="AB23" i="1" s="1"/>
  <c r="BH23" i="1" s="1"/>
  <c r="AE21" i="1"/>
  <c r="AC21" i="1"/>
  <c r="CI19" i="1"/>
  <c r="R19" i="1"/>
  <c r="BC15" i="1"/>
  <c r="BH15" i="1" s="1"/>
  <c r="BF15" i="1"/>
  <c r="BC12" i="1"/>
  <c r="BH12" i="1" s="1"/>
  <c r="BG12" i="1"/>
  <c r="BQ12" i="1" s="1"/>
  <c r="BY12" i="1" s="1"/>
  <c r="CN12" i="1" s="1"/>
  <c r="CX12" i="1" s="1"/>
  <c r="DE12" i="1" s="1"/>
  <c r="DS12" i="1" s="1"/>
  <c r="AN12" i="2"/>
  <c r="AN11" i="2" s="1"/>
  <c r="AN10" i="2" s="1"/>
  <c r="AN8" i="1"/>
  <c r="S11" i="1"/>
  <c r="Z11" i="1"/>
  <c r="Q10" i="1"/>
  <c r="AH12" i="2"/>
  <c r="AH11" i="2" s="1"/>
  <c r="AH10" i="2" s="1"/>
  <c r="AH8" i="1"/>
  <c r="CL6" i="1"/>
  <c r="DK6" i="1"/>
  <c r="AJ181" i="1"/>
  <c r="AD181" i="1"/>
  <c r="AD179" i="1" s="1"/>
  <c r="CV156" i="1"/>
  <c r="CV30" i="2" s="1"/>
  <c r="Z119" i="1"/>
  <c r="Q118" i="1"/>
  <c r="Z109" i="1"/>
  <c r="S109" i="1"/>
  <c r="AB109" i="1" s="1"/>
  <c r="BH109" i="1" s="1"/>
  <c r="BF90" i="1"/>
  <c r="BP90" i="1" s="1"/>
  <c r="BX90" i="1" s="1"/>
  <c r="CM90" i="1" s="1"/>
  <c r="CW90" i="1" s="1"/>
  <c r="DD90" i="1" s="1"/>
  <c r="DR90" i="1" s="1"/>
  <c r="BA62" i="1"/>
  <c r="DQ56" i="1"/>
  <c r="S53" i="1"/>
  <c r="AB53" i="1" s="1"/>
  <c r="Z53" i="1"/>
  <c r="BO50" i="1"/>
  <c r="BO44" i="1" s="1"/>
  <c r="BO14" i="2" s="1"/>
  <c r="DO39" i="1"/>
  <c r="BJ35" i="1"/>
  <c r="BP35" i="1"/>
  <c r="BE26" i="1"/>
  <c r="CF44" i="2"/>
  <c r="CF47" i="2"/>
  <c r="CF55" i="2" s="1"/>
  <c r="CF9" i="2"/>
  <c r="AR187" i="1"/>
  <c r="AM187" i="1"/>
  <c r="AJ169" i="1"/>
  <c r="AD169" i="1"/>
  <c r="Z168" i="1"/>
  <c r="W28" i="2"/>
  <c r="DM117" i="1"/>
  <c r="DM93" i="1" s="1"/>
  <c r="CF81" i="1"/>
  <c r="CF175" i="1" s="1"/>
  <c r="CF216" i="1" s="1"/>
  <c r="N73" i="1"/>
  <c r="AA16" i="2"/>
  <c r="AK69" i="1"/>
  <c r="S57" i="1"/>
  <c r="AB57" i="1" s="1"/>
  <c r="Z57" i="1"/>
  <c r="BF57" i="1" s="1"/>
  <c r="CH50" i="1"/>
  <c r="DM45" i="1"/>
  <c r="DM44" i="1" s="1"/>
  <c r="DM14" i="2" s="1"/>
  <c r="DO46" i="1"/>
  <c r="DO45" i="1" s="1"/>
  <c r="E44" i="1"/>
  <c r="E14" i="2" s="1"/>
  <c r="BC38" i="1"/>
  <c r="BH38" i="1" s="1"/>
  <c r="BF38" i="1"/>
  <c r="BW26" i="1"/>
  <c r="CU9" i="1"/>
  <c r="AY10" i="2"/>
  <c r="BC49" i="1"/>
  <c r="BH49" i="1" s="1"/>
  <c r="CH19" i="1"/>
  <c r="AT52" i="1"/>
  <c r="CE28" i="2"/>
  <c r="BF134" i="1"/>
  <c r="DP12" i="2"/>
  <c r="DP11" i="2" s="1"/>
  <c r="DP10" i="2" s="1"/>
  <c r="DP8" i="1"/>
  <c r="BQ51" i="1"/>
  <c r="BC24" i="1"/>
  <c r="BH24" i="1" s="1"/>
  <c r="BF24" i="1"/>
  <c r="AA18" i="1"/>
  <c r="S18" i="1"/>
  <c r="DQ15" i="1"/>
  <c r="S13" i="1"/>
  <c r="Z13" i="1"/>
  <c r="CD12" i="2"/>
  <c r="CD11" i="2" s="1"/>
  <c r="CD10" i="2" s="1"/>
  <c r="CD8" i="1"/>
  <c r="DC230" i="1"/>
  <c r="P19" i="2"/>
  <c r="P71" i="1"/>
  <c r="BZ191" i="1"/>
  <c r="CO191" i="1" s="1"/>
  <c r="BS191" i="1"/>
  <c r="AR186" i="1"/>
  <c r="AM186" i="1"/>
  <c r="AL173" i="1"/>
  <c r="AT173" i="1" s="1"/>
  <c r="AC173" i="1"/>
  <c r="AE173" i="1"/>
  <c r="BI171" i="1"/>
  <c r="BR171" i="1"/>
  <c r="BK171" i="1"/>
  <c r="P149" i="1"/>
  <c r="S150" i="1"/>
  <c r="AM142" i="1"/>
  <c r="AR142" i="1"/>
  <c r="BP139" i="1"/>
  <c r="BX139" i="1" s="1"/>
  <c r="BJ139" i="1"/>
  <c r="CM129" i="1"/>
  <c r="CW129" i="1" s="1"/>
  <c r="DD129" i="1" s="1"/>
  <c r="DR129" i="1" s="1"/>
  <c r="CA129" i="1"/>
  <c r="CJ128" i="1"/>
  <c r="CJ127" i="1" s="1"/>
  <c r="CJ27" i="2" s="1"/>
  <c r="BO127" i="1"/>
  <c r="BO27" i="2" s="1"/>
  <c r="AC124" i="1"/>
  <c r="AL124" i="1"/>
  <c r="AT124" i="1" s="1"/>
  <c r="AE124" i="1"/>
  <c r="D121" i="1"/>
  <c r="H122" i="1"/>
  <c r="H121" i="1" s="1"/>
  <c r="BP111" i="1"/>
  <c r="BX111" i="1" s="1"/>
  <c r="BJ111" i="1"/>
  <c r="Z101" i="1"/>
  <c r="BF101" i="1" s="1"/>
  <c r="S101" i="1"/>
  <c r="AB101" i="1" s="1"/>
  <c r="AC87" i="1"/>
  <c r="AL87" i="1"/>
  <c r="AT87" i="1" s="1"/>
  <c r="AE87" i="1"/>
  <c r="AJ85" i="1"/>
  <c r="BF85" i="1"/>
  <c r="AD85" i="1"/>
  <c r="BB25" i="2"/>
  <c r="S83" i="1"/>
  <c r="AB84" i="1"/>
  <c r="AE65" i="1"/>
  <c r="AC65" i="1"/>
  <c r="AL65" i="1"/>
  <c r="AT65" i="1" s="1"/>
  <c r="CI15" i="2"/>
  <c r="CI213" i="1"/>
  <c r="AI15" i="2"/>
  <c r="AI213" i="1"/>
  <c r="DQ60" i="1"/>
  <c r="AL59" i="1"/>
  <c r="AM59" i="1" s="1"/>
  <c r="AC59" i="1"/>
  <c r="BC56" i="1"/>
  <c r="BH56" i="1" s="1"/>
  <c r="BG56" i="1"/>
  <c r="BQ56" i="1" s="1"/>
  <c r="BY56" i="1" s="1"/>
  <c r="CN56" i="1" s="1"/>
  <c r="CX56" i="1" s="1"/>
  <c r="DE56" i="1" s="1"/>
  <c r="DS56" i="1" s="1"/>
  <c r="DQ49" i="1"/>
  <c r="AC43" i="1"/>
  <c r="AE43" i="1"/>
  <c r="BC41" i="1"/>
  <c r="BH41" i="1" s="1"/>
  <c r="BF41" i="1"/>
  <c r="S40" i="1"/>
  <c r="AB40" i="1" s="1"/>
  <c r="Z40" i="1"/>
  <c r="AA37" i="1"/>
  <c r="S37" i="1"/>
  <c r="AB37" i="1" s="1"/>
  <c r="AE33" i="1"/>
  <c r="AC33" i="1"/>
  <c r="BC30" i="1"/>
  <c r="BH30" i="1" s="1"/>
  <c r="BF30" i="1"/>
  <c r="L26" i="1"/>
  <c r="DO27" i="1"/>
  <c r="DO26" i="1" s="1"/>
  <c r="DM26" i="1"/>
  <c r="DI9" i="1"/>
  <c r="M12" i="2"/>
  <c r="M11" i="2" s="1"/>
  <c r="M10" i="2" s="1"/>
  <c r="M8" i="1"/>
  <c r="BD9" i="1"/>
  <c r="W9" i="1"/>
  <c r="DK211" i="1"/>
  <c r="DK227" i="1"/>
  <c r="DK252" i="1" s="1"/>
  <c r="DK212" i="1"/>
  <c r="F12" i="2"/>
  <c r="F11" i="2" s="1"/>
  <c r="F10" i="2" s="1"/>
  <c r="F8" i="1"/>
  <c r="CA166" i="1"/>
  <c r="CM166" i="1"/>
  <c r="CW166" i="1" s="1"/>
  <c r="DD166" i="1" s="1"/>
  <c r="DR166" i="1" s="1"/>
  <c r="CJ118" i="1"/>
  <c r="CH62" i="1"/>
  <c r="BJ37" i="1"/>
  <c r="BP37" i="1"/>
  <c r="BJ28" i="1"/>
  <c r="BP28" i="1"/>
  <c r="BJ23" i="1"/>
  <c r="BP23" i="1"/>
  <c r="Z22" i="1"/>
  <c r="S22" i="1"/>
  <c r="B9" i="1"/>
  <c r="BZ275" i="1"/>
  <c r="CO275" i="1" s="1"/>
  <c r="BS275" i="1"/>
  <c r="AR195" i="1"/>
  <c r="AM195" i="1"/>
  <c r="G31" i="2"/>
  <c r="G24" i="2" s="1"/>
  <c r="G23" i="2" s="1"/>
  <c r="G219" i="1"/>
  <c r="AR155" i="1"/>
  <c r="AM155" i="1"/>
  <c r="BS152" i="1"/>
  <c r="BZ152" i="1"/>
  <c r="CO152" i="1" s="1"/>
  <c r="G29" i="2"/>
  <c r="G28" i="2" s="1"/>
  <c r="G148" i="1"/>
  <c r="G341" i="1" s="1"/>
  <c r="AT140" i="1"/>
  <c r="DJ93" i="1"/>
  <c r="DJ26" i="2" s="1"/>
  <c r="DO116" i="1"/>
  <c r="DO93" i="1" s="1"/>
  <c r="DO26" i="2" s="1"/>
  <c r="Z105" i="1"/>
  <c r="S105" i="1"/>
  <c r="AB105" i="1" s="1"/>
  <c r="W25" i="2"/>
  <c r="W24" i="2" s="1"/>
  <c r="W23" i="2" s="1"/>
  <c r="W22" i="2" s="1"/>
  <c r="H77" i="1"/>
  <c r="H73" i="1" s="1"/>
  <c r="BP66" i="1"/>
  <c r="BX66" i="1" s="1"/>
  <c r="BJ66" i="1"/>
  <c r="AS63" i="1"/>
  <c r="AS62" i="1" s="1"/>
  <c r="AK62" i="1"/>
  <c r="DO50" i="1"/>
  <c r="BN12" i="2"/>
  <c r="BN11" i="2" s="1"/>
  <c r="BN10" i="2" s="1"/>
  <c r="BN8" i="1"/>
  <c r="BT8" i="1"/>
  <c r="BR111" i="1"/>
  <c r="BK111" i="1"/>
  <c r="BI111" i="1"/>
  <c r="CB334" i="1"/>
  <c r="CB333" i="1"/>
  <c r="CB227" i="1"/>
  <c r="CB252" i="1" s="1"/>
  <c r="CB212" i="1"/>
  <c r="CB211" i="1"/>
  <c r="AR120" i="1"/>
  <c r="AM120" i="1"/>
  <c r="DO265" i="1"/>
  <c r="DO264" i="1" s="1"/>
  <c r="DJ264" i="1"/>
  <c r="CV66" i="2"/>
  <c r="DO306" i="1"/>
  <c r="DO66" i="2" s="1"/>
  <c r="CH300" i="1"/>
  <c r="CH65" i="2" s="1"/>
  <c r="AJ277" i="1"/>
  <c r="AD277" i="1"/>
  <c r="BA35" i="2"/>
  <c r="BA34" i="2" s="1"/>
  <c r="BF204" i="1"/>
  <c r="BR303" i="1"/>
  <c r="BI303" i="1"/>
  <c r="BZ295" i="1"/>
  <c r="CO295" i="1" s="1"/>
  <c r="BS295" i="1"/>
  <c r="AJ274" i="1"/>
  <c r="AD274" i="1"/>
  <c r="G271" i="1"/>
  <c r="CA263" i="1"/>
  <c r="CM263" i="1"/>
  <c r="CW263" i="1" s="1"/>
  <c r="DD263" i="1" s="1"/>
  <c r="DR263" i="1" s="1"/>
  <c r="B60" i="2"/>
  <c r="DG256" i="1"/>
  <c r="L244" i="1"/>
  <c r="S245" i="1"/>
  <c r="BM63" i="2"/>
  <c r="BM62" i="2" s="1"/>
  <c r="BM292" i="1"/>
  <c r="W63" i="2"/>
  <c r="W62" i="2" s="1"/>
  <c r="W292" i="1"/>
  <c r="J63" i="2"/>
  <c r="J62" i="2" s="1"/>
  <c r="J292" i="1"/>
  <c r="CJ39" i="2"/>
  <c r="CJ205" i="1"/>
  <c r="CJ72" i="1"/>
  <c r="Q37" i="2"/>
  <c r="Q202" i="1"/>
  <c r="Z203" i="1"/>
  <c r="AW218" i="1"/>
  <c r="AW220" i="1" s="1"/>
  <c r="BA66" i="2"/>
  <c r="BF306" i="1"/>
  <c r="DO281" i="1"/>
  <c r="AS281" i="1"/>
  <c r="AR280" i="1"/>
  <c r="AM280" i="1"/>
  <c r="AM278" i="1" s="1"/>
  <c r="CJ274" i="1"/>
  <c r="AJ268" i="1"/>
  <c r="AD268" i="1"/>
  <c r="Z267" i="1"/>
  <c r="AD267" i="1" s="1"/>
  <c r="AM263" i="1"/>
  <c r="AR263" i="1"/>
  <c r="DP257" i="1"/>
  <c r="BB60" i="2"/>
  <c r="AN58" i="2"/>
  <c r="DO243" i="1"/>
  <c r="DO241" i="1" s="1"/>
  <c r="DJ241" i="1"/>
  <c r="CH234" i="1"/>
  <c r="CH231" i="1" s="1"/>
  <c r="CH230" i="1" s="1"/>
  <c r="CH233" i="1"/>
  <c r="CH50" i="2" s="1"/>
  <c r="CH49" i="2" s="1"/>
  <c r="BC238" i="1"/>
  <c r="DO237" i="1"/>
  <c r="DO235" i="1" s="1"/>
  <c r="DO232" i="1" s="1"/>
  <c r="DO51" i="2" s="1"/>
  <c r="CV235" i="1"/>
  <c r="BW40" i="2"/>
  <c r="BW38" i="2" s="1"/>
  <c r="BW41" i="2"/>
  <c r="BW294" i="1"/>
  <c r="BW293" i="1" s="1"/>
  <c r="CJ207" i="1"/>
  <c r="BE41" i="2"/>
  <c r="BE40" i="2"/>
  <c r="BE294" i="1"/>
  <c r="BE293" i="1" s="1"/>
  <c r="CL207" i="1"/>
  <c r="AA40" i="2"/>
  <c r="AA38" i="2" s="1"/>
  <c r="AA41" i="2"/>
  <c r="AA294" i="1"/>
  <c r="AA293" i="1" s="1"/>
  <c r="AK207" i="1"/>
  <c r="AA205" i="1"/>
  <c r="CG38" i="2"/>
  <c r="BM33" i="2"/>
  <c r="BW37" i="2"/>
  <c r="BW34" i="2" s="1"/>
  <c r="BW202" i="1"/>
  <c r="BW179" i="1" s="1"/>
  <c r="BW217" i="1" s="1"/>
  <c r="CJ203" i="1"/>
  <c r="AQ37" i="2"/>
  <c r="AQ34" i="2" s="1"/>
  <c r="AQ202" i="1"/>
  <c r="AQ179" i="1" s="1"/>
  <c r="AQ217" i="1" s="1"/>
  <c r="AA37" i="2"/>
  <c r="AK203" i="1"/>
  <c r="AA202" i="1"/>
  <c r="BP200" i="1"/>
  <c r="BX200" i="1" s="1"/>
  <c r="BJ200" i="1"/>
  <c r="BP196" i="1"/>
  <c r="BX196" i="1" s="1"/>
  <c r="BJ196" i="1"/>
  <c r="BP192" i="1"/>
  <c r="BX192" i="1" s="1"/>
  <c r="BJ192" i="1"/>
  <c r="BP188" i="1"/>
  <c r="BX188" i="1" s="1"/>
  <c r="BJ188" i="1"/>
  <c r="BP184" i="1"/>
  <c r="BX184" i="1" s="1"/>
  <c r="BJ184" i="1"/>
  <c r="AK181" i="1"/>
  <c r="AA179" i="1"/>
  <c r="AA217" i="1" s="1"/>
  <c r="BE168" i="1"/>
  <c r="CL169" i="1"/>
  <c r="Z164" i="1"/>
  <c r="AJ165" i="1"/>
  <c r="AD165" i="1"/>
  <c r="CB331" i="1"/>
  <c r="BT341" i="1"/>
  <c r="CH297" i="1"/>
  <c r="CH64" i="2" s="1"/>
  <c r="CJ298" i="1"/>
  <c r="BP296" i="1"/>
  <c r="BX296" i="1" s="1"/>
  <c r="DQ285" i="1"/>
  <c r="DO269" i="1"/>
  <c r="AK264" i="1"/>
  <c r="AS265" i="1"/>
  <c r="AS264" i="1" s="1"/>
  <c r="CL262" i="1"/>
  <c r="BF262" i="1"/>
  <c r="BA261" i="1"/>
  <c r="E60" i="2"/>
  <c r="E59" i="2" s="1"/>
  <c r="E256" i="1"/>
  <c r="W60" i="2"/>
  <c r="BW244" i="1"/>
  <c r="DP245" i="1"/>
  <c r="DP244" i="1" s="1"/>
  <c r="CK244" i="1"/>
  <c r="CE238" i="1"/>
  <c r="AU340" i="1"/>
  <c r="AC208" i="1"/>
  <c r="AJ208" i="1"/>
  <c r="AD208" i="1"/>
  <c r="AZ63" i="2"/>
  <c r="AZ62" i="2" s="1"/>
  <c r="AZ292" i="1"/>
  <c r="DH38" i="2"/>
  <c r="DH33" i="2" s="1"/>
  <c r="U38" i="2"/>
  <c r="U33" i="2" s="1"/>
  <c r="DL33" i="2"/>
  <c r="DA24" i="2"/>
  <c r="DA23" i="2" s="1"/>
  <c r="CV162" i="1"/>
  <c r="CT156" i="1"/>
  <c r="BK153" i="1"/>
  <c r="BR153" i="1"/>
  <c r="CG29" i="2"/>
  <c r="CG28" i="2" s="1"/>
  <c r="CG24" i="2" s="1"/>
  <c r="CG23" i="2" s="1"/>
  <c r="CG22" i="2" s="1"/>
  <c r="CG148" i="1"/>
  <c r="S298" i="1"/>
  <c r="L297" i="1"/>
  <c r="L64" i="2" s="1"/>
  <c r="BE264" i="1"/>
  <c r="CC60" i="2"/>
  <c r="CJ243" i="1"/>
  <c r="CJ233" i="1" s="1"/>
  <c r="CJ50" i="2" s="1"/>
  <c r="CJ49" i="2" s="1"/>
  <c r="BU38" i="2"/>
  <c r="BU33" i="2" s="1"/>
  <c r="P37" i="2"/>
  <c r="P34" i="2" s="1"/>
  <c r="P33" i="2" s="1"/>
  <c r="P202" i="1"/>
  <c r="AE170" i="1"/>
  <c r="AL170" i="1"/>
  <c r="AT170" i="1" s="1"/>
  <c r="AC170" i="1"/>
  <c r="AX31" i="2"/>
  <c r="AX219" i="1"/>
  <c r="DO166" i="1"/>
  <c r="DL29" i="2"/>
  <c r="DL28" i="2" s="1"/>
  <c r="DL24" i="2" s="1"/>
  <c r="DL23" i="2" s="1"/>
  <c r="DL22" i="2" s="1"/>
  <c r="DL148" i="1"/>
  <c r="BK151" i="1"/>
  <c r="BR151" i="1"/>
  <c r="Q149" i="1"/>
  <c r="Z150" i="1"/>
  <c r="BB28" i="2"/>
  <c r="AR146" i="1"/>
  <c r="AM146" i="1"/>
  <c r="AC144" i="1"/>
  <c r="AL144" i="1"/>
  <c r="AT144" i="1" s="1"/>
  <c r="AE144" i="1"/>
  <c r="AR140" i="1"/>
  <c r="AM140" i="1"/>
  <c r="Q127" i="1"/>
  <c r="Q27" i="2" s="1"/>
  <c r="Z128" i="1"/>
  <c r="Z122" i="1"/>
  <c r="Q121" i="1"/>
  <c r="AQ93" i="1"/>
  <c r="AQ26" i="2" s="1"/>
  <c r="BE25" i="2"/>
  <c r="BE337" i="1"/>
  <c r="O81" i="1"/>
  <c r="O175" i="1" s="1"/>
  <c r="O216" i="1" s="1"/>
  <c r="CG81" i="1"/>
  <c r="CG175" i="1" s="1"/>
  <c r="CG216" i="1" s="1"/>
  <c r="J15" i="2"/>
  <c r="J213" i="1"/>
  <c r="L327" i="1"/>
  <c r="S327" i="1" s="1"/>
  <c r="Q327" i="1"/>
  <c r="CL285" i="1"/>
  <c r="AB282" i="1"/>
  <c r="S281" i="1"/>
  <c r="BO233" i="1"/>
  <c r="BO50" i="2" s="1"/>
  <c r="BO49" i="2" s="1"/>
  <c r="BO234" i="1"/>
  <c r="BO231" i="1" s="1"/>
  <c r="BO230" i="1" s="1"/>
  <c r="CV41" i="2"/>
  <c r="CV40" i="2"/>
  <c r="CV38" i="2" s="1"/>
  <c r="CV294" i="1"/>
  <c r="CV293" i="1" s="1"/>
  <c r="AS29" i="2"/>
  <c r="B28" i="2"/>
  <c r="AM143" i="1"/>
  <c r="AR143" i="1"/>
  <c r="AR139" i="1"/>
  <c r="AM139" i="1"/>
  <c r="BR125" i="1"/>
  <c r="BZ125" i="1" s="1"/>
  <c r="CO125" i="1" s="1"/>
  <c r="BI125" i="1"/>
  <c r="CH93" i="1"/>
  <c r="CH26" i="2" s="1"/>
  <c r="BF113" i="1"/>
  <c r="Z106" i="1"/>
  <c r="S106" i="1"/>
  <c r="AB106" i="1" s="1"/>
  <c r="BH96" i="1"/>
  <c r="BJ94" i="1"/>
  <c r="BP94" i="1"/>
  <c r="BX94" i="1" s="1"/>
  <c r="DK358" i="1"/>
  <c r="BL337" i="1"/>
  <c r="D77" i="1"/>
  <c r="D73" i="1" s="1"/>
  <c r="B73" i="1"/>
  <c r="AJ66" i="1"/>
  <c r="AD66" i="1"/>
  <c r="CL21" i="1"/>
  <c r="AM302" i="1"/>
  <c r="AR302" i="1"/>
  <c r="AJ289" i="1"/>
  <c r="AD289" i="1"/>
  <c r="AR259" i="1"/>
  <c r="AM259" i="1"/>
  <c r="AJ258" i="1"/>
  <c r="CK235" i="1"/>
  <c r="DP236" i="1"/>
  <c r="DP235" i="1" s="1"/>
  <c r="DP232" i="1" s="1"/>
  <c r="BS311" i="1"/>
  <c r="BZ311" i="1"/>
  <c r="CO311" i="1" s="1"/>
  <c r="BO305" i="1"/>
  <c r="CJ305" i="1" s="1"/>
  <c r="CH305" i="1"/>
  <c r="BQ286" i="1"/>
  <c r="BG285" i="1"/>
  <c r="DQ282" i="1"/>
  <c r="DQ281" i="1" s="1"/>
  <c r="CL281" i="1"/>
  <c r="AK279" i="1"/>
  <c r="AA278" i="1"/>
  <c r="AK267" i="1"/>
  <c r="AI60" i="2"/>
  <c r="AS246" i="1"/>
  <c r="AS244" i="1" s="1"/>
  <c r="AK244" i="1"/>
  <c r="B234" i="1"/>
  <c r="B231" i="1" s="1"/>
  <c r="B230" i="1" s="1"/>
  <c r="B233" i="1"/>
  <c r="B50" i="2" s="1"/>
  <c r="B49" i="2" s="1"/>
  <c r="Q238" i="1"/>
  <c r="Z239" i="1"/>
  <c r="R232" i="1"/>
  <c r="R51" i="2" s="1"/>
  <c r="R49" i="2" s="1"/>
  <c r="R234" i="1"/>
  <c r="R231" i="1" s="1"/>
  <c r="R230" i="1" s="1"/>
  <c r="N232" i="1"/>
  <c r="N51" i="2" s="1"/>
  <c r="N49" i="2" s="1"/>
  <c r="N234" i="1"/>
  <c r="N231" i="1" s="1"/>
  <c r="N230" i="1" s="1"/>
  <c r="CA173" i="1"/>
  <c r="CM173" i="1"/>
  <c r="CW173" i="1" s="1"/>
  <c r="DD173" i="1" s="1"/>
  <c r="DR173" i="1" s="1"/>
  <c r="DU173" i="1" s="1"/>
  <c r="BP171" i="1"/>
  <c r="BX171" i="1" s="1"/>
  <c r="BJ171" i="1"/>
  <c r="CC31" i="2"/>
  <c r="CC24" i="2" s="1"/>
  <c r="CC23" i="2" s="1"/>
  <c r="CC22" i="2" s="1"/>
  <c r="CC219" i="1"/>
  <c r="CC175" i="1"/>
  <c r="CC216" i="1" s="1"/>
  <c r="AL158" i="1"/>
  <c r="AT158" i="1" s="1"/>
  <c r="AC158" i="1"/>
  <c r="AE158" i="1"/>
  <c r="BQ157" i="1"/>
  <c r="BP153" i="1"/>
  <c r="BX153" i="1" s="1"/>
  <c r="BJ153" i="1"/>
  <c r="BM29" i="2"/>
  <c r="BM28" i="2" s="1"/>
  <c r="BM148" i="1"/>
  <c r="R29" i="2"/>
  <c r="R28" i="2" s="1"/>
  <c r="R148" i="1"/>
  <c r="BP135" i="1"/>
  <c r="BX135" i="1" s="1"/>
  <c r="BJ135" i="1"/>
  <c r="BQ129" i="1"/>
  <c r="BG127" i="1"/>
  <c r="BG27" i="2" s="1"/>
  <c r="S122" i="1"/>
  <c r="L121" i="1"/>
  <c r="L117" i="1" s="1"/>
  <c r="L93" i="1" s="1"/>
  <c r="L26" i="2" s="1"/>
  <c r="DP117" i="1"/>
  <c r="DP93" i="1" s="1"/>
  <c r="DP26" i="2" s="1"/>
  <c r="BC116" i="1"/>
  <c r="BF106" i="1"/>
  <c r="BF104" i="1"/>
  <c r="BK100" i="1"/>
  <c r="BI100" i="1"/>
  <c r="BR100" i="1"/>
  <c r="Z96" i="1"/>
  <c r="S96" i="1"/>
  <c r="AB96" i="1" s="1"/>
  <c r="BJ91" i="1"/>
  <c r="BP91" i="1"/>
  <c r="BX91" i="1" s="1"/>
  <c r="BU25" i="2"/>
  <c r="L83" i="1"/>
  <c r="CC73" i="1"/>
  <c r="CE77" i="1"/>
  <c r="CE73" i="1" s="1"/>
  <c r="AQ73" i="1"/>
  <c r="AQ18" i="2" s="1"/>
  <c r="BC74" i="1"/>
  <c r="BI66" i="1"/>
  <c r="BK66" i="1"/>
  <c r="BR66" i="1"/>
  <c r="BH64" i="1"/>
  <c r="AL48" i="1"/>
  <c r="AM48" i="1" s="1"/>
  <c r="AE48" i="1"/>
  <c r="AC48" i="1"/>
  <c r="Q19" i="1"/>
  <c r="BU9" i="1"/>
  <c r="DJ305" i="1"/>
  <c r="DM305" i="1"/>
  <c r="DM300" i="1" s="1"/>
  <c r="DM65" i="2" s="1"/>
  <c r="U292" i="1"/>
  <c r="AR283" i="1"/>
  <c r="AM283" i="1"/>
  <c r="AR282" i="1"/>
  <c r="AR281" i="1" s="1"/>
  <c r="AJ281" i="1"/>
  <c r="AM281" i="1" s="1"/>
  <c r="AM282" i="1"/>
  <c r="Z265" i="1"/>
  <c r="Q264" i="1"/>
  <c r="BK246" i="1"/>
  <c r="BR246" i="1"/>
  <c r="BI246" i="1"/>
  <c r="DQ235" i="1"/>
  <c r="DQ232" i="1" s="1"/>
  <c r="L179" i="1"/>
  <c r="L217" i="1" s="1"/>
  <c r="AR170" i="1"/>
  <c r="AM170" i="1"/>
  <c r="BT338" i="1"/>
  <c r="BT339" i="1"/>
  <c r="BT336" i="1"/>
  <c r="BT218" i="1"/>
  <c r="BT220" i="1" s="1"/>
  <c r="BT335" i="1" s="1"/>
  <c r="BO164" i="1"/>
  <c r="BO32" i="2" s="1"/>
  <c r="CJ165" i="1"/>
  <c r="CJ164" i="1" s="1"/>
  <c r="CJ32" i="2" s="1"/>
  <c r="DO159" i="1"/>
  <c r="DO156" i="1" s="1"/>
  <c r="DO30" i="2" s="1"/>
  <c r="BP146" i="1"/>
  <c r="BX146" i="1" s="1"/>
  <c r="BJ146" i="1"/>
  <c r="BJ110" i="1"/>
  <c r="BP110" i="1"/>
  <c r="BX110" i="1" s="1"/>
  <c r="BK91" i="1"/>
  <c r="BR91" i="1"/>
  <c r="BI91" i="1"/>
  <c r="Q83" i="1"/>
  <c r="CB358" i="1"/>
  <c r="BW77" i="1"/>
  <c r="BW73" i="1" s="1"/>
  <c r="BU73" i="1"/>
  <c r="AD32" i="1"/>
  <c r="AJ32" i="1"/>
  <c r="BC13" i="1"/>
  <c r="BW50" i="2"/>
  <c r="BM49" i="2"/>
  <c r="AL237" i="1"/>
  <c r="AT237" i="1" s="1"/>
  <c r="AE237" i="1"/>
  <c r="DM205" i="1"/>
  <c r="AR199" i="1"/>
  <c r="AM199" i="1"/>
  <c r="BZ189" i="1"/>
  <c r="CO189" i="1" s="1"/>
  <c r="BS189" i="1"/>
  <c r="BK184" i="1"/>
  <c r="BI184" i="1"/>
  <c r="BR184" i="1"/>
  <c r="AR184" i="1"/>
  <c r="AM184" i="1"/>
  <c r="AK166" i="1"/>
  <c r="AS166" i="1" s="1"/>
  <c r="BG166" i="1"/>
  <c r="AR151" i="1"/>
  <c r="AM151" i="1"/>
  <c r="BE29" i="2"/>
  <c r="BE28" i="2" s="1"/>
  <c r="BE148" i="1"/>
  <c r="BE341" i="1" s="1"/>
  <c r="BK134" i="1"/>
  <c r="BI134" i="1"/>
  <c r="BR134" i="1"/>
  <c r="BK130" i="1"/>
  <c r="BI130" i="1"/>
  <c r="BR130" i="1"/>
  <c r="DC127" i="1"/>
  <c r="DC27" i="2" s="1"/>
  <c r="BX123" i="1"/>
  <c r="BS123" i="1"/>
  <c r="AD103" i="1"/>
  <c r="AJ103" i="1"/>
  <c r="Z97" i="1"/>
  <c r="S97" i="1"/>
  <c r="AB97" i="1" s="1"/>
  <c r="BH89" i="1"/>
  <c r="BI85" i="1"/>
  <c r="BR85" i="1"/>
  <c r="BK85" i="1"/>
  <c r="AK25" i="2"/>
  <c r="AV25" i="2"/>
  <c r="AV358" i="1"/>
  <c r="BM18" i="2"/>
  <c r="BM17" i="2" s="1"/>
  <c r="BM71" i="1"/>
  <c r="BQ63" i="1"/>
  <c r="BG62" i="1"/>
  <c r="AA58" i="1"/>
  <c r="S58" i="1"/>
  <c r="AB58" i="1" s="1"/>
  <c r="BP56" i="1"/>
  <c r="BJ56" i="1"/>
  <c r="BJ52" i="1"/>
  <c r="BP52" i="1"/>
  <c r="D14" i="2"/>
  <c r="AJ39" i="1"/>
  <c r="AD39" i="1"/>
  <c r="DL31" i="1"/>
  <c r="DL13" i="2" s="1"/>
  <c r="AE32" i="1"/>
  <c r="AC32" i="1"/>
  <c r="AJ28" i="1"/>
  <c r="AD28" i="1"/>
  <c r="CL26" i="1"/>
  <c r="BP25" i="1"/>
  <c r="BJ25" i="1"/>
  <c r="DL19" i="1"/>
  <c r="AE20" i="1"/>
  <c r="AC20" i="1"/>
  <c r="BB19" i="1"/>
  <c r="AJ16" i="1"/>
  <c r="AB16" i="1"/>
  <c r="AD16" i="1"/>
  <c r="CZ12" i="2"/>
  <c r="CZ11" i="2" s="1"/>
  <c r="CZ10" i="2" s="1"/>
  <c r="CZ8" i="1"/>
  <c r="DA9" i="1"/>
  <c r="BW9" i="1"/>
  <c r="AQ9" i="1"/>
  <c r="BV9" i="1"/>
  <c r="X10" i="2"/>
  <c r="BZ195" i="1"/>
  <c r="CO195" i="1" s="1"/>
  <c r="BS195" i="1"/>
  <c r="AR190" i="1"/>
  <c r="AM190" i="1"/>
  <c r="Y340" i="1"/>
  <c r="CH168" i="1"/>
  <c r="BF150" i="1"/>
  <c r="BA149" i="1"/>
  <c r="AT142" i="1"/>
  <c r="AI127" i="1"/>
  <c r="AI27" i="2" s="1"/>
  <c r="BF119" i="1"/>
  <c r="BA118" i="1"/>
  <c r="BA117" i="1" s="1"/>
  <c r="BA93" i="1" s="1"/>
  <c r="BA26" i="2" s="1"/>
  <c r="AH26" i="2"/>
  <c r="AH24" i="2" s="1"/>
  <c r="AH23" i="2" s="1"/>
  <c r="AH22" i="2" s="1"/>
  <c r="AH81" i="1"/>
  <c r="AH175" i="1" s="1"/>
  <c r="AH216" i="1" s="1"/>
  <c r="BF109" i="1"/>
  <c r="BF86" i="1"/>
  <c r="DC25" i="2"/>
  <c r="AX83" i="1"/>
  <c r="BC84" i="1"/>
  <c r="AZ337" i="1"/>
  <c r="CJ77" i="1"/>
  <c r="BE15" i="2"/>
  <c r="BE213" i="1"/>
  <c r="BW50" i="1"/>
  <c r="BW44" i="1" s="1"/>
  <c r="BW14" i="2" s="1"/>
  <c r="DC44" i="1"/>
  <c r="DC14" i="2" s="1"/>
  <c r="AA41" i="1"/>
  <c r="S41" i="1"/>
  <c r="AB41" i="1" s="1"/>
  <c r="DQ24" i="1"/>
  <c r="U9" i="1"/>
  <c r="AI9" i="1"/>
  <c r="BK188" i="1"/>
  <c r="BI188" i="1"/>
  <c r="BR188" i="1"/>
  <c r="AZ340" i="1"/>
  <c r="Y24" i="2"/>
  <c r="Y23" i="2" s="1"/>
  <c r="Y22" i="2" s="1"/>
  <c r="BY165" i="1"/>
  <c r="BA162" i="1"/>
  <c r="BF162" i="1" s="1"/>
  <c r="BP162" i="1" s="1"/>
  <c r="BX162" i="1" s="1"/>
  <c r="AX162" i="1"/>
  <c r="BC162" i="1" s="1"/>
  <c r="BC157" i="1"/>
  <c r="DE120" i="1"/>
  <c r="CX118" i="1"/>
  <c r="AC111" i="1"/>
  <c r="AL111" i="1"/>
  <c r="AT111" i="1" s="1"/>
  <c r="AE111" i="1"/>
  <c r="DQ83" i="1"/>
  <c r="DO60" i="1"/>
  <c r="DQ36" i="1"/>
  <c r="BO26" i="1"/>
  <c r="BO9" i="1" s="1"/>
  <c r="BC21" i="1"/>
  <c r="BH21" i="1" s="1"/>
  <c r="BG21" i="1"/>
  <c r="I9" i="1"/>
  <c r="AK11" i="1"/>
  <c r="AA10" i="1"/>
  <c r="DA38" i="2"/>
  <c r="DA33" i="2" s="1"/>
  <c r="S39" i="2"/>
  <c r="AB206" i="1"/>
  <c r="S205" i="1"/>
  <c r="S72" i="1"/>
  <c r="AR193" i="1"/>
  <c r="AM193" i="1"/>
  <c r="BZ183" i="1"/>
  <c r="CO183" i="1" s="1"/>
  <c r="BS183" i="1"/>
  <c r="BH170" i="1"/>
  <c r="BF161" i="1"/>
  <c r="CA151" i="1"/>
  <c r="CM151" i="1"/>
  <c r="CW151" i="1" s="1"/>
  <c r="DD151" i="1" s="1"/>
  <c r="DR151" i="1" s="1"/>
  <c r="AT146" i="1"/>
  <c r="BH144" i="1"/>
  <c r="AE141" i="1"/>
  <c r="AC141" i="1"/>
  <c r="AL141" i="1"/>
  <c r="AT141" i="1" s="1"/>
  <c r="AE139" i="1"/>
  <c r="AL139" i="1"/>
  <c r="AT139" i="1" s="1"/>
  <c r="AC139" i="1"/>
  <c r="AJ137" i="1"/>
  <c r="AD137" i="1"/>
  <c r="CL116" i="1"/>
  <c r="AC110" i="1"/>
  <c r="AL110" i="1"/>
  <c r="AT110" i="1" s="1"/>
  <c r="AE110" i="1"/>
  <c r="S107" i="1"/>
  <c r="AB107" i="1" s="1"/>
  <c r="Z107" i="1"/>
  <c r="AC94" i="1"/>
  <c r="AL94" i="1"/>
  <c r="AT94" i="1" s="1"/>
  <c r="AE94" i="1"/>
  <c r="J25" i="2"/>
  <c r="J358" i="1"/>
  <c r="J81" i="1"/>
  <c r="J175" i="1" s="1"/>
  <c r="J216" i="1" s="1"/>
  <c r="BQ84" i="1"/>
  <c r="BG83" i="1"/>
  <c r="AF337" i="1"/>
  <c r="AQ77" i="1"/>
  <c r="AO73" i="1"/>
  <c r="BW15" i="2"/>
  <c r="BW213" i="1"/>
  <c r="D62" i="1"/>
  <c r="D210" i="1" s="1"/>
  <c r="H63" i="1"/>
  <c r="H62" i="1" s="1"/>
  <c r="AJ56" i="1"/>
  <c r="AR56" i="1" s="1"/>
  <c r="AT56" i="1" s="1"/>
  <c r="AD56" i="1"/>
  <c r="BG52" i="1"/>
  <c r="BQ52" i="1" s="1"/>
  <c r="BY52" i="1" s="1"/>
  <c r="CN52" i="1" s="1"/>
  <c r="CX52" i="1" s="1"/>
  <c r="DE52" i="1" s="1"/>
  <c r="DS52" i="1" s="1"/>
  <c r="CL50" i="1"/>
  <c r="CI44" i="1"/>
  <c r="CI14" i="2" s="1"/>
  <c r="W44" i="1"/>
  <c r="W14" i="2" s="1"/>
  <c r="DQ42" i="1"/>
  <c r="AR41" i="1"/>
  <c r="AX31" i="1"/>
  <c r="AX13" i="2" s="1"/>
  <c r="AR30" i="1"/>
  <c r="CJ26" i="1"/>
  <c r="AE27" i="1"/>
  <c r="AC27" i="1"/>
  <c r="AB26" i="1"/>
  <c r="BC25" i="1"/>
  <c r="BH25" i="1" s="1"/>
  <c r="BG25" i="1"/>
  <c r="BQ25" i="1" s="1"/>
  <c r="BY25" i="1" s="1"/>
  <c r="CN25" i="1" s="1"/>
  <c r="CX25" i="1" s="1"/>
  <c r="DE25" i="1" s="1"/>
  <c r="DS25" i="1" s="1"/>
  <c r="BJ21" i="1"/>
  <c r="BP21" i="1"/>
  <c r="S17" i="1"/>
  <c r="Z17" i="1"/>
  <c r="AU12" i="2"/>
  <c r="AU11" i="2" s="1"/>
  <c r="AU10" i="2" s="1"/>
  <c r="AU8" i="1"/>
  <c r="L10" i="1"/>
  <c r="L9" i="1" s="1"/>
  <c r="DK10" i="2"/>
  <c r="AR197" i="1"/>
  <c r="AM197" i="1"/>
  <c r="N117" i="1"/>
  <c r="N93" i="1" s="1"/>
  <c r="N26" i="2" s="1"/>
  <c r="Z99" i="1"/>
  <c r="S99" i="1"/>
  <c r="AB99" i="1" s="1"/>
  <c r="BH90" i="1"/>
  <c r="BR90" i="1" s="1"/>
  <c r="BM15" i="2"/>
  <c r="BM213" i="1"/>
  <c r="DO57" i="1"/>
  <c r="BH37" i="1"/>
  <c r="CF212" i="1"/>
  <c r="CF211" i="1"/>
  <c r="P164" i="1"/>
  <c r="P32" i="2" s="1"/>
  <c r="BO162" i="1"/>
  <c r="CH162" i="1"/>
  <c r="E29" i="2"/>
  <c r="E28" i="2" s="1"/>
  <c r="E148" i="1"/>
  <c r="E341" i="1" s="1"/>
  <c r="AT135" i="1"/>
  <c r="AE128" i="1"/>
  <c r="AE127" i="1" s="1"/>
  <c r="AB127" i="1"/>
  <c r="AC128" i="1"/>
  <c r="AL128" i="1"/>
  <c r="DH117" i="1"/>
  <c r="DH93" i="1" s="1"/>
  <c r="DH26" i="2" s="1"/>
  <c r="DH24" i="2" s="1"/>
  <c r="DH23" i="2" s="1"/>
  <c r="DH22" i="2" s="1"/>
  <c r="BR115" i="1"/>
  <c r="BZ115" i="1" s="1"/>
  <c r="CO115" i="1" s="1"/>
  <c r="U25" i="2"/>
  <c r="U24" i="2" s="1"/>
  <c r="U23" i="2" s="1"/>
  <c r="U22" i="2" s="1"/>
  <c r="CM75" i="1"/>
  <c r="CW75" i="1" s="1"/>
  <c r="DD75" i="1" s="1"/>
  <c r="DR75" i="1" s="1"/>
  <c r="CA75" i="1"/>
  <c r="CJ74" i="1"/>
  <c r="AO15" i="2"/>
  <c r="AO213" i="1"/>
  <c r="AK46" i="1"/>
  <c r="AA45" i="1"/>
  <c r="DO40" i="1"/>
  <c r="DQ38" i="1"/>
  <c r="BC36" i="1"/>
  <c r="BH36" i="1" s="1"/>
  <c r="BF36" i="1"/>
  <c r="BY32" i="1"/>
  <c r="DO29" i="1"/>
  <c r="CG19" i="1"/>
  <c r="CG9" i="1" s="1"/>
  <c r="DO17" i="1"/>
  <c r="AY211" i="1"/>
  <c r="AY212" i="1"/>
  <c r="AT66" i="1"/>
  <c r="BL11" i="2"/>
  <c r="BL10" i="2" s="1"/>
  <c r="BT11" i="2"/>
  <c r="BT10" i="2" s="1"/>
  <c r="CB10" i="2"/>
  <c r="BH95" i="1"/>
  <c r="T12" i="2"/>
  <c r="T11" i="2" s="1"/>
  <c r="T10" i="2" s="1"/>
  <c r="T8" i="1"/>
  <c r="BC60" i="1"/>
  <c r="BH60" i="1" s="1"/>
  <c r="CH31" i="1"/>
  <c r="CH13" i="2" s="1"/>
  <c r="J338" i="1" l="1"/>
  <c r="J336" i="1"/>
  <c r="J339" i="1"/>
  <c r="J218" i="1"/>
  <c r="J220" i="1" s="1"/>
  <c r="J335" i="1" s="1"/>
  <c r="BO12" i="2"/>
  <c r="BO11" i="2" s="1"/>
  <c r="BO8" i="1"/>
  <c r="BW18" i="2"/>
  <c r="BW17" i="2" s="1"/>
  <c r="BW71" i="1"/>
  <c r="BJ57" i="1"/>
  <c r="BP57" i="1"/>
  <c r="BJ34" i="1"/>
  <c r="BP34" i="1"/>
  <c r="BI304" i="1"/>
  <c r="BR304" i="1"/>
  <c r="BB26" i="2"/>
  <c r="BB81" i="1"/>
  <c r="BB175" i="1" s="1"/>
  <c r="BB216" i="1" s="1"/>
  <c r="AO218" i="1"/>
  <c r="AO220" i="1" s="1"/>
  <c r="DM26" i="2"/>
  <c r="BI109" i="1"/>
  <c r="BR109" i="1"/>
  <c r="BK109" i="1"/>
  <c r="BK23" i="1"/>
  <c r="BI23" i="1"/>
  <c r="BI114" i="1"/>
  <c r="BR114" i="1"/>
  <c r="BK114" i="1"/>
  <c r="C9" i="2"/>
  <c r="DN12" i="2"/>
  <c r="DN11" i="2" s="1"/>
  <c r="DN10" i="2" s="1"/>
  <c r="DN8" i="1"/>
  <c r="BE60" i="2"/>
  <c r="DM18" i="2"/>
  <c r="DM17" i="2" s="1"/>
  <c r="DM71" i="1"/>
  <c r="DC60" i="2"/>
  <c r="H18" i="2"/>
  <c r="H17" i="2" s="1"/>
  <c r="H71" i="1"/>
  <c r="BP101" i="1"/>
  <c r="BX101" i="1" s="1"/>
  <c r="BJ101" i="1"/>
  <c r="BW26" i="2"/>
  <c r="BW81" i="1"/>
  <c r="BW175" i="1" s="1"/>
  <c r="BW216" i="1" s="1"/>
  <c r="R26" i="2"/>
  <c r="R81" i="1"/>
  <c r="R175" i="1" s="1"/>
  <c r="R216" i="1" s="1"/>
  <c r="BH35" i="2"/>
  <c r="BK204" i="1"/>
  <c r="BK35" i="2" s="1"/>
  <c r="BK34" i="2" s="1"/>
  <c r="BR204" i="1"/>
  <c r="BI204" i="1"/>
  <c r="DO25" i="2"/>
  <c r="BT47" i="2"/>
  <c r="BT55" i="2" s="1"/>
  <c r="BT44" i="2"/>
  <c r="BT9" i="2"/>
  <c r="BK37" i="1"/>
  <c r="BI37" i="1"/>
  <c r="BI25" i="1"/>
  <c r="BK25" i="1"/>
  <c r="BG25" i="2"/>
  <c r="BJ161" i="1"/>
  <c r="BP161" i="1"/>
  <c r="BX161" i="1" s="1"/>
  <c r="AA9" i="1"/>
  <c r="DQ25" i="2"/>
  <c r="BA29" i="2"/>
  <c r="BA148" i="1"/>
  <c r="BW12" i="2"/>
  <c r="BW11" i="2" s="1"/>
  <c r="BW10" i="2" s="1"/>
  <c r="BW8" i="1"/>
  <c r="AL58" i="1"/>
  <c r="AM58" i="1" s="1"/>
  <c r="AE58" i="1"/>
  <c r="AC58" i="1"/>
  <c r="BS85" i="1"/>
  <c r="BZ85" i="1"/>
  <c r="CO85" i="1" s="1"/>
  <c r="BZ184" i="1"/>
  <c r="CO184" i="1" s="1"/>
  <c r="BS184" i="1"/>
  <c r="AL32" i="1"/>
  <c r="AR32" i="1"/>
  <c r="BK64" i="1"/>
  <c r="BI64" i="1"/>
  <c r="BR64" i="1"/>
  <c r="BC73" i="1"/>
  <c r="BC18" i="2" s="1"/>
  <c r="BJ104" i="1"/>
  <c r="BP104" i="1"/>
  <c r="BX104" i="1" s="1"/>
  <c r="BF261" i="1"/>
  <c r="BP262" i="1"/>
  <c r="BE31" i="2"/>
  <c r="BE24" i="2" s="1"/>
  <c r="BE23" i="2" s="1"/>
  <c r="BE219" i="1"/>
  <c r="AB245" i="1"/>
  <c r="S244" i="1"/>
  <c r="AJ105" i="1"/>
  <c r="AD105" i="1"/>
  <c r="CQ275" i="1"/>
  <c r="CY275" i="1"/>
  <c r="DF275" i="1" s="1"/>
  <c r="DT275" i="1" s="1"/>
  <c r="CR275" i="1"/>
  <c r="CP275" i="1"/>
  <c r="BX23" i="1"/>
  <c r="BS23" i="1"/>
  <c r="AK37" i="1"/>
  <c r="BG37" i="1"/>
  <c r="BQ37" i="1" s="1"/>
  <c r="BY37" i="1" s="1"/>
  <c r="CN37" i="1" s="1"/>
  <c r="CX37" i="1" s="1"/>
  <c r="DE37" i="1" s="1"/>
  <c r="DS37" i="1" s="1"/>
  <c r="AB150" i="1"/>
  <c r="S149" i="1"/>
  <c r="AJ13" i="1"/>
  <c r="AB13" i="1"/>
  <c r="AD13" i="1"/>
  <c r="AC53" i="1"/>
  <c r="AL53" i="1"/>
  <c r="AM53" i="1" s="1"/>
  <c r="AE53" i="1"/>
  <c r="DL6" i="1"/>
  <c r="DP6" i="1"/>
  <c r="DQ6" i="1" s="1"/>
  <c r="Q9" i="1"/>
  <c r="BK15" i="1"/>
  <c r="BI15" i="1"/>
  <c r="Z16" i="2"/>
  <c r="AD16" i="2" s="1"/>
  <c r="AJ69" i="1"/>
  <c r="AD69" i="1"/>
  <c r="BG18" i="2"/>
  <c r="BG17" i="2" s="1"/>
  <c r="BG71" i="1"/>
  <c r="U18" i="2"/>
  <c r="U17" i="2" s="1"/>
  <c r="U71" i="1"/>
  <c r="BP143" i="1"/>
  <c r="BX143" i="1" s="1"/>
  <c r="BJ143" i="1"/>
  <c r="Z156" i="1"/>
  <c r="AJ157" i="1"/>
  <c r="AD157" i="1"/>
  <c r="Z60" i="2"/>
  <c r="AD257" i="1"/>
  <c r="BG16" i="2"/>
  <c r="BQ69" i="1"/>
  <c r="CM137" i="1"/>
  <c r="CW137" i="1" s="1"/>
  <c r="DD137" i="1" s="1"/>
  <c r="DR137" i="1" s="1"/>
  <c r="CA137" i="1"/>
  <c r="AA33" i="2"/>
  <c r="CP266" i="1"/>
  <c r="CQ266" i="1"/>
  <c r="CR266" i="1"/>
  <c r="CY266" i="1"/>
  <c r="DF266" i="1" s="1"/>
  <c r="DT266" i="1" s="1"/>
  <c r="AQ63" i="2"/>
  <c r="AQ62" i="2" s="1"/>
  <c r="AQ292" i="1"/>
  <c r="AJ236" i="1"/>
  <c r="Z235" i="1"/>
  <c r="Z232" i="1" s="1"/>
  <c r="Z51" i="2" s="1"/>
  <c r="AD51" i="2" s="1"/>
  <c r="BQ258" i="1"/>
  <c r="BY259" i="1"/>
  <c r="L60" i="2"/>
  <c r="BF297" i="1"/>
  <c r="BJ298" i="1"/>
  <c r="BP298" i="1"/>
  <c r="CP263" i="1"/>
  <c r="CQ263" i="1"/>
  <c r="CY263" i="1"/>
  <c r="DF263" i="1" s="1"/>
  <c r="DT263" i="1" s="1"/>
  <c r="DW263" i="1" s="1"/>
  <c r="CR263" i="1"/>
  <c r="AM305" i="1"/>
  <c r="AR305" i="1"/>
  <c r="DH12" i="2"/>
  <c r="DH11" i="2" s="1"/>
  <c r="DH10" i="2" s="1"/>
  <c r="DH8" i="1"/>
  <c r="DL218" i="1"/>
  <c r="DL220" i="1" s="1"/>
  <c r="BP95" i="1"/>
  <c r="BX95" i="1" s="1"/>
  <c r="BJ95" i="1"/>
  <c r="AE278" i="1"/>
  <c r="AC278" i="1"/>
  <c r="AK66" i="2"/>
  <c r="AS306" i="1"/>
  <c r="AS66" i="2" s="1"/>
  <c r="DQ166" i="1"/>
  <c r="DQ164" i="1" s="1"/>
  <c r="DQ32" i="2" s="1"/>
  <c r="CL164" i="1"/>
  <c r="CL32" i="2" s="1"/>
  <c r="DQ279" i="1"/>
  <c r="DQ278" i="1" s="1"/>
  <c r="CL278" i="1"/>
  <c r="BF267" i="1"/>
  <c r="BP268" i="1"/>
  <c r="BC316" i="1"/>
  <c r="BP132" i="1"/>
  <c r="BX132" i="1" s="1"/>
  <c r="BJ132" i="1"/>
  <c r="CV12" i="2"/>
  <c r="CV11" i="2" s="1"/>
  <c r="CV10" i="2" s="1"/>
  <c r="CV8" i="1"/>
  <c r="AG212" i="1"/>
  <c r="AG211" i="1"/>
  <c r="AG359" i="1"/>
  <c r="DC212" i="1"/>
  <c r="BZ182" i="1"/>
  <c r="CO182" i="1" s="1"/>
  <c r="BS182" i="1"/>
  <c r="CP187" i="1"/>
  <c r="CQ187" i="1"/>
  <c r="CY187" i="1"/>
  <c r="DF187" i="1" s="1"/>
  <c r="DT187" i="1" s="1"/>
  <c r="DW187" i="1" s="1"/>
  <c r="CR187" i="1"/>
  <c r="K47" i="2"/>
  <c r="K55" i="2" s="1"/>
  <c r="K44" i="2"/>
  <c r="K9" i="2"/>
  <c r="CL45" i="1"/>
  <c r="CL44" i="1" s="1"/>
  <c r="CL14" i="2" s="1"/>
  <c r="DQ46" i="1"/>
  <c r="DQ45" i="1" s="1"/>
  <c r="AE113" i="1"/>
  <c r="AC113" i="1"/>
  <c r="AL113" i="1"/>
  <c r="AT113" i="1" s="1"/>
  <c r="AR279" i="1"/>
  <c r="AR278" i="1" s="1"/>
  <c r="AJ278" i="1"/>
  <c r="BK112" i="1"/>
  <c r="BR112" i="1"/>
  <c r="BI112" i="1"/>
  <c r="S238" i="1"/>
  <c r="AB239" i="1"/>
  <c r="DM60" i="2"/>
  <c r="BC77" i="1"/>
  <c r="BH77" i="1" s="1"/>
  <c r="BR77" i="1" s="1"/>
  <c r="BZ77" i="1" s="1"/>
  <c r="CO77" i="1" s="1"/>
  <c r="AX73" i="1"/>
  <c r="AX18" i="2" s="1"/>
  <c r="AX17" i="2" s="1"/>
  <c r="AX9" i="2" s="1"/>
  <c r="BK181" i="1"/>
  <c r="BK179" i="1" s="1"/>
  <c r="BK217" i="1" s="1"/>
  <c r="BR181" i="1"/>
  <c r="BI181" i="1"/>
  <c r="BZ138" i="1"/>
  <c r="CO138" i="1" s="1"/>
  <c r="BS138" i="1"/>
  <c r="AA31" i="2"/>
  <c r="AA219" i="1"/>
  <c r="AL77" i="1"/>
  <c r="AT77" i="1" s="1"/>
  <c r="AC77" i="1"/>
  <c r="AE77" i="1"/>
  <c r="BS86" i="1"/>
  <c r="BZ86" i="1"/>
  <c r="CO86" i="1" s="1"/>
  <c r="DG12" i="2"/>
  <c r="DG11" i="2" s="1"/>
  <c r="DG10" i="2" s="1"/>
  <c r="DG8" i="1"/>
  <c r="S15" i="2"/>
  <c r="S213" i="1"/>
  <c r="BK128" i="1"/>
  <c r="BK127" i="1" s="1"/>
  <c r="BK27" i="2" s="1"/>
  <c r="BH127" i="1"/>
  <c r="BI128" i="1"/>
  <c r="BR128" i="1"/>
  <c r="CC47" i="2"/>
  <c r="CC55" i="2" s="1"/>
  <c r="CC9" i="2"/>
  <c r="CC44" i="2"/>
  <c r="AJ112" i="1"/>
  <c r="AD112" i="1"/>
  <c r="DM148" i="1"/>
  <c r="BY298" i="1"/>
  <c r="BQ297" i="1"/>
  <c r="BQ64" i="2" s="1"/>
  <c r="CP308" i="1"/>
  <c r="CQ308" i="1"/>
  <c r="CY308" i="1"/>
  <c r="DF308" i="1" s="1"/>
  <c r="DT308" i="1" s="1"/>
  <c r="CR308" i="1"/>
  <c r="BH37" i="2"/>
  <c r="BI37" i="2" s="1"/>
  <c r="BK203" i="1"/>
  <c r="BK37" i="2" s="1"/>
  <c r="BH202" i="1"/>
  <c r="BR203" i="1"/>
  <c r="BI203" i="1"/>
  <c r="DL9" i="1"/>
  <c r="AC52" i="1"/>
  <c r="AE52" i="1"/>
  <c r="AL52" i="1"/>
  <c r="AM52" i="1" s="1"/>
  <c r="BZ65" i="1"/>
  <c r="CO65" i="1" s="1"/>
  <c r="BS65" i="1"/>
  <c r="CM144" i="1"/>
  <c r="CW144" i="1" s="1"/>
  <c r="DD144" i="1" s="1"/>
  <c r="DR144" i="1" s="1"/>
  <c r="CA144" i="1"/>
  <c r="CA237" i="1"/>
  <c r="CM237" i="1"/>
  <c r="CW237" i="1" s="1"/>
  <c r="DD237" i="1" s="1"/>
  <c r="DR237" i="1" s="1"/>
  <c r="DU237" i="1" s="1"/>
  <c r="CH63" i="2"/>
  <c r="CH62" i="2" s="1"/>
  <c r="CH292" i="1"/>
  <c r="DP233" i="1"/>
  <c r="DP50" i="2" s="1"/>
  <c r="DP234" i="1"/>
  <c r="DP231" i="1" s="1"/>
  <c r="DP230" i="1" s="1"/>
  <c r="BF69" i="1"/>
  <c r="BF96" i="1"/>
  <c r="AB157" i="1"/>
  <c r="S156" i="1"/>
  <c r="S30" i="2" s="1"/>
  <c r="CN32" i="1"/>
  <c r="CP115" i="1"/>
  <c r="CQ115" i="1"/>
  <c r="CY115" i="1"/>
  <c r="DF115" i="1" s="1"/>
  <c r="DT115" i="1" s="1"/>
  <c r="DW115" i="1" s="1"/>
  <c r="CR115" i="1"/>
  <c r="AC99" i="1"/>
  <c r="AL99" i="1"/>
  <c r="AT99" i="1" s="1"/>
  <c r="AE99" i="1"/>
  <c r="BH99" i="1"/>
  <c r="AU360" i="1"/>
  <c r="AU333" i="1"/>
  <c r="AU211" i="1"/>
  <c r="AU334" i="1"/>
  <c r="AU212" i="1"/>
  <c r="AU227" i="1"/>
  <c r="AU252" i="1" s="1"/>
  <c r="AU359" i="1"/>
  <c r="AU358" i="1"/>
  <c r="AO18" i="2"/>
  <c r="AO17" i="2" s="1"/>
  <c r="AO71" i="1"/>
  <c r="AO227" i="1" s="1"/>
  <c r="AO252" i="1" s="1"/>
  <c r="AJ107" i="1"/>
  <c r="AD107" i="1"/>
  <c r="BF107" i="1"/>
  <c r="DU151" i="1"/>
  <c r="DV151" i="1"/>
  <c r="AB39" i="2"/>
  <c r="AL206" i="1"/>
  <c r="AB205" i="1"/>
  <c r="AE206" i="1"/>
  <c r="AB72" i="1"/>
  <c r="BP109" i="1"/>
  <c r="BX109" i="1" s="1"/>
  <c r="BJ109" i="1"/>
  <c r="X47" i="2"/>
  <c r="X55" i="2" s="1"/>
  <c r="X44" i="2"/>
  <c r="X9" i="2"/>
  <c r="BH13" i="1"/>
  <c r="Q25" i="2"/>
  <c r="Q81" i="1"/>
  <c r="Q175" i="1" s="1"/>
  <c r="Q216" i="1" s="1"/>
  <c r="CA146" i="1"/>
  <c r="CM146" i="1"/>
  <c r="CW146" i="1" s="1"/>
  <c r="DD146" i="1" s="1"/>
  <c r="DR146" i="1" s="1"/>
  <c r="AJ265" i="1"/>
  <c r="AD265" i="1"/>
  <c r="Z264" i="1"/>
  <c r="AD264" i="1" s="1"/>
  <c r="BP106" i="1"/>
  <c r="BX106" i="1" s="1"/>
  <c r="BJ106" i="1"/>
  <c r="CA153" i="1"/>
  <c r="CM153" i="1"/>
  <c r="CW153" i="1" s="1"/>
  <c r="DD153" i="1" s="1"/>
  <c r="DR153" i="1" s="1"/>
  <c r="DU153" i="1" s="1"/>
  <c r="AM66" i="1"/>
  <c r="AR66" i="1"/>
  <c r="BI60" i="1"/>
  <c r="BK60" i="1"/>
  <c r="CB47" i="2"/>
  <c r="CB55" i="2" s="1"/>
  <c r="CB44" i="2"/>
  <c r="CB9" i="2"/>
  <c r="CG12" i="2"/>
  <c r="CG11" i="2" s="1"/>
  <c r="CG10" i="2" s="1"/>
  <c r="CG8" i="1"/>
  <c r="BP36" i="1"/>
  <c r="BJ36" i="1"/>
  <c r="CJ73" i="1"/>
  <c r="CJ18" i="2" s="1"/>
  <c r="AJ99" i="1"/>
  <c r="AD99" i="1"/>
  <c r="BF99" i="1"/>
  <c r="DQ116" i="1"/>
  <c r="I12" i="2"/>
  <c r="I11" i="2" s="1"/>
  <c r="I10" i="2" s="1"/>
  <c r="I8" i="1"/>
  <c r="CA162" i="1"/>
  <c r="CM162" i="1"/>
  <c r="CW162" i="1" s="1"/>
  <c r="DD162" i="1" s="1"/>
  <c r="DR162" i="1" s="1"/>
  <c r="DU162" i="1" s="1"/>
  <c r="AC41" i="1"/>
  <c r="AE41" i="1"/>
  <c r="BC83" i="1"/>
  <c r="BH84" i="1"/>
  <c r="CH31" i="2"/>
  <c r="CH219" i="1"/>
  <c r="CH175" i="1"/>
  <c r="CH216" i="1" s="1"/>
  <c r="CZ227" i="1"/>
  <c r="CZ252" i="1" s="1"/>
  <c r="CZ212" i="1"/>
  <c r="CZ211" i="1"/>
  <c r="CZ358" i="1"/>
  <c r="CZ359" i="1"/>
  <c r="AR16" i="1"/>
  <c r="AT16" i="1" s="1"/>
  <c r="AL16" i="1"/>
  <c r="AM16" i="1" s="1"/>
  <c r="BR25" i="1"/>
  <c r="BX25" i="1"/>
  <c r="BS25" i="1"/>
  <c r="BG15" i="2"/>
  <c r="BG213" i="1"/>
  <c r="BI89" i="1"/>
  <c r="BR89" i="1"/>
  <c r="BK89" i="1"/>
  <c r="BF13" i="1"/>
  <c r="BU18" i="2"/>
  <c r="BU17" i="2" s="1"/>
  <c r="BU71" i="1"/>
  <c r="CE18" i="2"/>
  <c r="CE17" i="2" s="1"/>
  <c r="CE71" i="1"/>
  <c r="AB122" i="1"/>
  <c r="S121" i="1"/>
  <c r="BG156" i="1"/>
  <c r="BG30" i="2" s="1"/>
  <c r="AS279" i="1"/>
  <c r="AS278" i="1" s="1"/>
  <c r="AK278" i="1"/>
  <c r="BQ285" i="1"/>
  <c r="BY286" i="1"/>
  <c r="CM94" i="1"/>
  <c r="CW94" i="1" s="1"/>
  <c r="DD94" i="1" s="1"/>
  <c r="DR94" i="1" s="1"/>
  <c r="CA94" i="1"/>
  <c r="CQ125" i="1"/>
  <c r="CP125" i="1"/>
  <c r="CR125" i="1"/>
  <c r="CY125" i="1"/>
  <c r="DF125" i="1" s="1"/>
  <c r="DT125" i="1" s="1"/>
  <c r="DW125" i="1" s="1"/>
  <c r="Q29" i="2"/>
  <c r="Q28" i="2" s="1"/>
  <c r="Q148" i="1"/>
  <c r="AM208" i="1"/>
  <c r="AR208" i="1"/>
  <c r="BO297" i="1"/>
  <c r="CG331" i="1"/>
  <c r="CB341" i="1"/>
  <c r="CB337" i="1"/>
  <c r="CB340" i="1"/>
  <c r="AK179" i="1"/>
  <c r="AK217" i="1" s="1"/>
  <c r="AS181" i="1"/>
  <c r="AS179" i="1" s="1"/>
  <c r="AS217" i="1" s="1"/>
  <c r="CM188" i="1"/>
  <c r="CW188" i="1" s="1"/>
  <c r="DD188" i="1" s="1"/>
  <c r="DR188" i="1" s="1"/>
  <c r="CA188" i="1"/>
  <c r="AK37" i="2"/>
  <c r="AK202" i="1"/>
  <c r="AS203" i="1"/>
  <c r="CJ37" i="2"/>
  <c r="CJ34" i="2" s="1"/>
  <c r="CJ202" i="1"/>
  <c r="CJ179" i="1" s="1"/>
  <c r="CJ217" i="1" s="1"/>
  <c r="AA63" i="2"/>
  <c r="AA62" i="2" s="1"/>
  <c r="AA292" i="1"/>
  <c r="CL40" i="2"/>
  <c r="CL41" i="2"/>
  <c r="CL294" i="1"/>
  <c r="CL293" i="1" s="1"/>
  <c r="DQ207" i="1"/>
  <c r="CJ41" i="2"/>
  <c r="CJ294" i="1"/>
  <c r="CJ293" i="1" s="1"/>
  <c r="CJ40" i="2"/>
  <c r="CJ38" i="2" s="1"/>
  <c r="BC233" i="1"/>
  <c r="BC50" i="2" s="1"/>
  <c r="DP60" i="2"/>
  <c r="BF66" i="2"/>
  <c r="BP306" i="1"/>
  <c r="BF35" i="2"/>
  <c r="BP204" i="1"/>
  <c r="BJ204" i="1"/>
  <c r="BJ35" i="2" s="1"/>
  <c r="CB214" i="1"/>
  <c r="CB224" i="1"/>
  <c r="CB222" i="1"/>
  <c r="CB343" i="1" s="1"/>
  <c r="BT360" i="1"/>
  <c r="BT334" i="1"/>
  <c r="BT333" i="1"/>
  <c r="BT227" i="1"/>
  <c r="BT252" i="1" s="1"/>
  <c r="BT212" i="1"/>
  <c r="BT211" i="1"/>
  <c r="BT358" i="1"/>
  <c r="BT359" i="1"/>
  <c r="AB22" i="1"/>
  <c r="S19" i="1"/>
  <c r="CH15" i="2"/>
  <c r="CH213" i="1"/>
  <c r="AC40" i="1"/>
  <c r="AE40" i="1"/>
  <c r="BI56" i="1"/>
  <c r="BK56" i="1"/>
  <c r="BP85" i="1"/>
  <c r="BX85" i="1" s="1"/>
  <c r="BJ85" i="1"/>
  <c r="DP9" i="2"/>
  <c r="CF218" i="1"/>
  <c r="T227" i="1"/>
  <c r="T252" i="1" s="1"/>
  <c r="T212" i="1"/>
  <c r="T211" i="1"/>
  <c r="T359" i="1"/>
  <c r="T358" i="1"/>
  <c r="BK36" i="1"/>
  <c r="BI36" i="1"/>
  <c r="AS46" i="1"/>
  <c r="AT128" i="1"/>
  <c r="CJ162" i="1"/>
  <c r="CJ156" i="1" s="1"/>
  <c r="BO156" i="1"/>
  <c r="CF214" i="1"/>
  <c r="CF222" i="1"/>
  <c r="CF224" i="1"/>
  <c r="DK44" i="2"/>
  <c r="DK47" i="2"/>
  <c r="DK55" i="2" s="1"/>
  <c r="DK9" i="2"/>
  <c r="AJ17" i="1"/>
  <c r="AB17" i="1"/>
  <c r="AD17" i="1"/>
  <c r="BF17" i="1"/>
  <c r="BI144" i="1"/>
  <c r="BK144" i="1"/>
  <c r="BR144" i="1"/>
  <c r="P156" i="1"/>
  <c r="P30" i="2" s="1"/>
  <c r="CP183" i="1"/>
  <c r="CQ183" i="1"/>
  <c r="CY183" i="1"/>
  <c r="DF183" i="1" s="1"/>
  <c r="DT183" i="1" s="1"/>
  <c r="DW183" i="1" s="1"/>
  <c r="CR183" i="1"/>
  <c r="S19" i="2"/>
  <c r="BQ21" i="1"/>
  <c r="AX156" i="1"/>
  <c r="AX30" i="2" s="1"/>
  <c r="CN165" i="1"/>
  <c r="BZ188" i="1"/>
  <c r="CO188" i="1" s="1"/>
  <c r="BS188" i="1"/>
  <c r="AI12" i="2"/>
  <c r="AI11" i="2" s="1"/>
  <c r="AI10" i="2" s="1"/>
  <c r="AI8" i="1"/>
  <c r="AK41" i="1"/>
  <c r="BG41" i="1"/>
  <c r="BQ41" i="1" s="1"/>
  <c r="BY41" i="1" s="1"/>
  <c r="CN41" i="1" s="1"/>
  <c r="CX41" i="1" s="1"/>
  <c r="DE41" i="1" s="1"/>
  <c r="DS41" i="1" s="1"/>
  <c r="AX25" i="2"/>
  <c r="DC358" i="1"/>
  <c r="CP195" i="1"/>
  <c r="CQ195" i="1"/>
  <c r="CY195" i="1"/>
  <c r="DF195" i="1" s="1"/>
  <c r="DT195" i="1" s="1"/>
  <c r="DW195" i="1" s="1"/>
  <c r="CR195" i="1"/>
  <c r="AQ12" i="2"/>
  <c r="AQ11" i="2" s="1"/>
  <c r="AQ8" i="1"/>
  <c r="CZ47" i="2"/>
  <c r="CZ55" i="2" s="1"/>
  <c r="CZ44" i="2"/>
  <c r="CZ9" i="2"/>
  <c r="DQ20" i="1"/>
  <c r="DQ19" i="1" s="1"/>
  <c r="BR56" i="1"/>
  <c r="BX56" i="1"/>
  <c r="BS56" i="1"/>
  <c r="BQ62" i="1"/>
  <c r="BY63" i="1"/>
  <c r="AV81" i="1"/>
  <c r="AV175" i="1" s="1"/>
  <c r="AV216" i="1" s="1"/>
  <c r="AE97" i="1"/>
  <c r="AC97" i="1"/>
  <c r="AL97" i="1"/>
  <c r="AT97" i="1" s="1"/>
  <c r="Z31" i="1"/>
  <c r="BZ91" i="1"/>
  <c r="CO91" i="1" s="1"/>
  <c r="BS91" i="1"/>
  <c r="BU12" i="2"/>
  <c r="BU11" i="2" s="1"/>
  <c r="BU10" i="2" s="1"/>
  <c r="BU8" i="1"/>
  <c r="CC18" i="2"/>
  <c r="CC17" i="2" s="1"/>
  <c r="CC71" i="1"/>
  <c r="AL96" i="1"/>
  <c r="AT96" i="1" s="1"/>
  <c r="AE96" i="1"/>
  <c r="AC96" i="1"/>
  <c r="BQ156" i="1"/>
  <c r="BQ30" i="2" s="1"/>
  <c r="BY157" i="1"/>
  <c r="DP51" i="2"/>
  <c r="AR258" i="1"/>
  <c r="D18" i="2"/>
  <c r="D17" i="2" s="1"/>
  <c r="D71" i="1"/>
  <c r="BP113" i="1"/>
  <c r="BX113" i="1" s="1"/>
  <c r="BJ113" i="1"/>
  <c r="CV63" i="2"/>
  <c r="CV62" i="2" s="1"/>
  <c r="CV292" i="1"/>
  <c r="Z327" i="1"/>
  <c r="AJ327" i="1" s="1"/>
  <c r="AR327" i="1" s="1"/>
  <c r="BS151" i="1"/>
  <c r="BZ151" i="1"/>
  <c r="CO151" i="1" s="1"/>
  <c r="BZ153" i="1"/>
  <c r="CO153" i="1" s="1"/>
  <c r="BS153" i="1"/>
  <c r="DA22" i="2"/>
  <c r="CJ297" i="1"/>
  <c r="CJ64" i="2" s="1"/>
  <c r="CL168" i="1"/>
  <c r="DQ169" i="1"/>
  <c r="DQ168" i="1" s="1"/>
  <c r="BE63" i="2"/>
  <c r="BE62" i="2" s="1"/>
  <c r="BE292" i="1"/>
  <c r="BW63" i="2"/>
  <c r="BW62" i="2" s="1"/>
  <c r="BW292" i="1"/>
  <c r="CV234" i="1"/>
  <c r="CV231" i="1" s="1"/>
  <c r="CV230" i="1" s="1"/>
  <c r="CV232" i="1"/>
  <c r="CV51" i="2" s="1"/>
  <c r="AM268" i="1"/>
  <c r="AM267" i="1" s="1"/>
  <c r="AJ267" i="1"/>
  <c r="AR268" i="1"/>
  <c r="AR267" i="1" s="1"/>
  <c r="CJ19" i="2"/>
  <c r="G61" i="2"/>
  <c r="G59" i="2" s="1"/>
  <c r="G256" i="1"/>
  <c r="CY295" i="1"/>
  <c r="DF295" i="1" s="1"/>
  <c r="DT295" i="1" s="1"/>
  <c r="CR295" i="1"/>
  <c r="CP295" i="1"/>
  <c r="CQ295" i="1"/>
  <c r="BA33" i="2"/>
  <c r="BN211" i="1"/>
  <c r="BN227" i="1"/>
  <c r="BN252" i="1" s="1"/>
  <c r="BN212" i="1"/>
  <c r="BN358" i="1"/>
  <c r="BN359" i="1"/>
  <c r="AS15" i="2"/>
  <c r="AS213" i="1"/>
  <c r="W81" i="1"/>
  <c r="W175" i="1" s="1"/>
  <c r="W216" i="1" s="1"/>
  <c r="AE105" i="1"/>
  <c r="AC105" i="1"/>
  <c r="AL105" i="1"/>
  <c r="AT105" i="1" s="1"/>
  <c r="BH105" i="1"/>
  <c r="AD22" i="1"/>
  <c r="AJ22" i="1"/>
  <c r="BF22" i="1"/>
  <c r="BF19" i="1" s="1"/>
  <c r="BJ19" i="1" s="1"/>
  <c r="CJ117" i="1"/>
  <c r="F360" i="1"/>
  <c r="F334" i="1"/>
  <c r="F211" i="1"/>
  <c r="F333" i="1"/>
  <c r="F212" i="1"/>
  <c r="F358" i="1"/>
  <c r="F359" i="1"/>
  <c r="DK226" i="1"/>
  <c r="W12" i="2"/>
  <c r="W11" i="2" s="1"/>
  <c r="W10" i="2" s="1"/>
  <c r="W8" i="1"/>
  <c r="DI12" i="2"/>
  <c r="DI11" i="2" s="1"/>
  <c r="DI10" i="2" s="1"/>
  <c r="DI8" i="1"/>
  <c r="BP30" i="1"/>
  <c r="BJ30" i="1"/>
  <c r="AE37" i="1"/>
  <c r="AC37" i="1"/>
  <c r="BJ41" i="1"/>
  <c r="BP41" i="1"/>
  <c r="AC84" i="1"/>
  <c r="AB83" i="1"/>
  <c r="AL84" i="1"/>
  <c r="AE84" i="1"/>
  <c r="AE83" i="1" s="1"/>
  <c r="AM85" i="1"/>
  <c r="AR85" i="1"/>
  <c r="AE101" i="1"/>
  <c r="AL101" i="1"/>
  <c r="AT101" i="1" s="1"/>
  <c r="AC101" i="1"/>
  <c r="DU129" i="1"/>
  <c r="DV129" i="1"/>
  <c r="CD47" i="2"/>
  <c r="CD55" i="2" s="1"/>
  <c r="CD44" i="2"/>
  <c r="CD9" i="2"/>
  <c r="BP134" i="1"/>
  <c r="BX134" i="1" s="1"/>
  <c r="BJ134" i="1"/>
  <c r="BI49" i="1"/>
  <c r="BK49" i="1"/>
  <c r="BP38" i="1"/>
  <c r="BJ38" i="1"/>
  <c r="AK16" i="2"/>
  <c r="AS69" i="1"/>
  <c r="AS16" i="2" s="1"/>
  <c r="CF46" i="2"/>
  <c r="CF54" i="2" s="1"/>
  <c r="CF67" i="2" s="1"/>
  <c r="CF45" i="2"/>
  <c r="CF53" i="2" s="1"/>
  <c r="BX35" i="1"/>
  <c r="BS35" i="1"/>
  <c r="AD53" i="1"/>
  <c r="AJ53" i="1"/>
  <c r="AR53" i="1" s="1"/>
  <c r="AT53" i="1" s="1"/>
  <c r="DU90" i="1"/>
  <c r="DV90" i="1"/>
  <c r="AD119" i="1"/>
  <c r="Z118" i="1"/>
  <c r="AJ119" i="1"/>
  <c r="AR181" i="1"/>
  <c r="AM181" i="1"/>
  <c r="AM179" i="1" s="1"/>
  <c r="AH47" i="2"/>
  <c r="AH55" i="2" s="1"/>
  <c r="AH44" i="2"/>
  <c r="AH9" i="2"/>
  <c r="AN360" i="1"/>
  <c r="AN333" i="1"/>
  <c r="AN334" i="1"/>
  <c r="AN212" i="1"/>
  <c r="AN211" i="1"/>
  <c r="AN358" i="1"/>
  <c r="AN359" i="1"/>
  <c r="BP15" i="1"/>
  <c r="BJ15" i="1"/>
  <c r="S16" i="2"/>
  <c r="AB69" i="1"/>
  <c r="BJ74" i="1"/>
  <c r="BP74" i="1"/>
  <c r="BP89" i="1"/>
  <c r="BX89" i="1" s="1"/>
  <c r="BJ89" i="1"/>
  <c r="BP60" i="1"/>
  <c r="BJ60" i="1"/>
  <c r="BA127" i="1"/>
  <c r="BA27" i="2" s="1"/>
  <c r="AX29" i="2"/>
  <c r="AK47" i="1"/>
  <c r="AS47" i="1" s="1"/>
  <c r="AT47" i="1" s="1"/>
  <c r="BG47" i="1"/>
  <c r="BQ47" i="1" s="1"/>
  <c r="BY47" i="1" s="1"/>
  <c r="CN47" i="1" s="1"/>
  <c r="CX47" i="1" s="1"/>
  <c r="DE47" i="1" s="1"/>
  <c r="DS47" i="1" s="1"/>
  <c r="BI55" i="1"/>
  <c r="BK55" i="1"/>
  <c r="BJ88" i="1"/>
  <c r="BP88" i="1"/>
  <c r="BX88" i="1" s="1"/>
  <c r="AF47" i="2"/>
  <c r="AF55" i="2" s="1"/>
  <c r="AF44" i="2"/>
  <c r="AF9" i="2"/>
  <c r="BQ27" i="1"/>
  <c r="BK42" i="1"/>
  <c r="BI42" i="1"/>
  <c r="BK54" i="1"/>
  <c r="BI54" i="1"/>
  <c r="AT63" i="1"/>
  <c r="BP64" i="1"/>
  <c r="BX64" i="1" s="1"/>
  <c r="BJ64" i="1"/>
  <c r="AM88" i="1"/>
  <c r="AR88" i="1"/>
  <c r="Z50" i="1"/>
  <c r="AD50" i="1" s="1"/>
  <c r="CK25" i="2"/>
  <c r="CK24" i="2" s="1"/>
  <c r="CK23" i="2" s="1"/>
  <c r="CK22" i="2" s="1"/>
  <c r="CK358" i="1"/>
  <c r="AJ114" i="1"/>
  <c r="AD114" i="1"/>
  <c r="AC162" i="1"/>
  <c r="AJ162" i="1"/>
  <c r="AD162" i="1"/>
  <c r="BA31" i="2"/>
  <c r="BA219" i="1"/>
  <c r="CA260" i="1"/>
  <c r="CM260" i="1"/>
  <c r="CW260" i="1" s="1"/>
  <c r="DD260" i="1" s="1"/>
  <c r="DR260" i="1" s="1"/>
  <c r="DU260" i="1" s="1"/>
  <c r="BM81" i="1"/>
  <c r="BM175" i="1" s="1"/>
  <c r="BM216" i="1" s="1"/>
  <c r="BZ108" i="1"/>
  <c r="CO108" i="1" s="1"/>
  <c r="BS108" i="1"/>
  <c r="BF114" i="1"/>
  <c r="L341" i="1"/>
  <c r="AG28" i="2"/>
  <c r="DM179" i="1"/>
  <c r="DM217" i="1" s="1"/>
  <c r="BA19" i="2"/>
  <c r="BA71" i="1"/>
  <c r="AB301" i="1"/>
  <c r="S300" i="1"/>
  <c r="S65" i="2" s="1"/>
  <c r="BF105" i="1"/>
  <c r="BS110" i="1"/>
  <c r="BZ110" i="1"/>
  <c r="CO110" i="1" s="1"/>
  <c r="DJ29" i="2"/>
  <c r="BH169" i="1"/>
  <c r="BC168" i="1"/>
  <c r="AK35" i="2"/>
  <c r="AK34" i="2" s="1"/>
  <c r="AS204" i="1"/>
  <c r="AS35" i="2" s="1"/>
  <c r="AQ38" i="2"/>
  <c r="BS146" i="1"/>
  <c r="BZ146" i="1"/>
  <c r="CO146" i="1" s="1"/>
  <c r="AS272" i="1"/>
  <c r="CA299" i="1"/>
  <c r="CM299" i="1"/>
  <c r="CW299" i="1" s="1"/>
  <c r="DD299" i="1" s="1"/>
  <c r="DR299" i="1" s="1"/>
  <c r="AR166" i="1"/>
  <c r="AM166" i="1"/>
  <c r="R24" i="2"/>
  <c r="R23" i="2" s="1"/>
  <c r="R22" i="2" s="1"/>
  <c r="BQ179" i="1"/>
  <c r="BQ217" i="1" s="1"/>
  <c r="BY181" i="1"/>
  <c r="BS280" i="1"/>
  <c r="BZ280" i="1"/>
  <c r="CO280" i="1" s="1"/>
  <c r="BS283" i="1"/>
  <c r="BZ283" i="1"/>
  <c r="CO283" i="1" s="1"/>
  <c r="AE305" i="1"/>
  <c r="AL305" i="1"/>
  <c r="AT305" i="1" s="1"/>
  <c r="BQ37" i="2"/>
  <c r="BQ202" i="1"/>
  <c r="BY203" i="1"/>
  <c r="Q300" i="1"/>
  <c r="Q65" i="2" s="1"/>
  <c r="CR323" i="1"/>
  <c r="CW323" i="1"/>
  <c r="DD323" i="1" s="1"/>
  <c r="AD46" i="1"/>
  <c r="AJ46" i="1"/>
  <c r="Z45" i="1"/>
  <c r="BF46" i="1"/>
  <c r="BS88" i="1"/>
  <c r="BZ88" i="1"/>
  <c r="CO88" i="1" s="1"/>
  <c r="R9" i="1"/>
  <c r="CI26" i="2"/>
  <c r="CI24" i="2" s="1"/>
  <c r="CI23" i="2" s="1"/>
  <c r="CI22" i="2" s="1"/>
  <c r="CI81" i="1"/>
  <c r="CI175" i="1" s="1"/>
  <c r="CI216" i="1" s="1"/>
  <c r="AJ172" i="1"/>
  <c r="AD172" i="1"/>
  <c r="BF172" i="1"/>
  <c r="BC241" i="1"/>
  <c r="BS288" i="1"/>
  <c r="BZ288" i="1"/>
  <c r="CO288" i="1" s="1"/>
  <c r="CX236" i="1"/>
  <c r="S264" i="1"/>
  <c r="AB265" i="1"/>
  <c r="AV9" i="2"/>
  <c r="AX8" i="1"/>
  <c r="AX358" i="1" s="1"/>
  <c r="CV28" i="2"/>
  <c r="CV24" i="2" s="1"/>
  <c r="CV23" i="2" s="1"/>
  <c r="CV22" i="2" s="1"/>
  <c r="DC24" i="2"/>
  <c r="DC23" i="2" s="1"/>
  <c r="DC22" i="2" s="1"/>
  <c r="AX19" i="2"/>
  <c r="AX71" i="1"/>
  <c r="BQ19" i="2"/>
  <c r="AA60" i="2"/>
  <c r="BZ145" i="1"/>
  <c r="CO145" i="1" s="1"/>
  <c r="BS145" i="1"/>
  <c r="CA170" i="1"/>
  <c r="CM170" i="1"/>
  <c r="CW170" i="1" s="1"/>
  <c r="DD170" i="1" s="1"/>
  <c r="DR170" i="1" s="1"/>
  <c r="CL37" i="2"/>
  <c r="CL202" i="1"/>
  <c r="DQ203" i="1"/>
  <c r="BE19" i="2"/>
  <c r="BE17" i="2" s="1"/>
  <c r="BE71" i="1"/>
  <c r="D63" i="2"/>
  <c r="D62" i="2" s="1"/>
  <c r="D292" i="1"/>
  <c r="BS120" i="1"/>
  <c r="BX120" i="1"/>
  <c r="BS58" i="1"/>
  <c r="BX58" i="1"/>
  <c r="AM74" i="1"/>
  <c r="AJ73" i="1"/>
  <c r="AJ18" i="2" s="1"/>
  <c r="AR74" i="1"/>
  <c r="BI43" i="1"/>
  <c r="BK43" i="1"/>
  <c r="CL29" i="2"/>
  <c r="CL28" i="2" s="1"/>
  <c r="CL148" i="1"/>
  <c r="AW47" i="2"/>
  <c r="AW55" i="2" s="1"/>
  <c r="AW9" i="2"/>
  <c r="AW44" i="2"/>
  <c r="CJ15" i="2"/>
  <c r="CJ213" i="1"/>
  <c r="D12" i="2"/>
  <c r="D11" i="2" s="1"/>
  <c r="D8" i="1"/>
  <c r="BK59" i="1"/>
  <c r="BI59" i="1"/>
  <c r="BP87" i="1"/>
  <c r="BX87" i="1" s="1"/>
  <c r="BJ87" i="1"/>
  <c r="AK116" i="1"/>
  <c r="AA93" i="1"/>
  <c r="BX124" i="1"/>
  <c r="BS124" i="1"/>
  <c r="DU131" i="1"/>
  <c r="DV131" i="1"/>
  <c r="BA156" i="1"/>
  <c r="BA30" i="2" s="1"/>
  <c r="L62" i="2"/>
  <c r="BP49" i="1"/>
  <c r="BJ49" i="1"/>
  <c r="S73" i="1"/>
  <c r="S18" i="2" s="1"/>
  <c r="AB74" i="1"/>
  <c r="AZ360" i="1"/>
  <c r="AZ333" i="1"/>
  <c r="AZ334" i="1"/>
  <c r="AZ227" i="1"/>
  <c r="AZ212" i="1"/>
  <c r="AZ211" i="1"/>
  <c r="AZ358" i="1"/>
  <c r="K211" i="1"/>
  <c r="K227" i="1"/>
  <c r="K252" i="1" s="1"/>
  <c r="K212" i="1"/>
  <c r="K358" i="1"/>
  <c r="K359" i="1"/>
  <c r="BH32" i="1"/>
  <c r="BC31" i="1"/>
  <c r="BC13" i="2" s="1"/>
  <c r="AM86" i="1"/>
  <c r="AR86" i="1"/>
  <c r="BH97" i="1"/>
  <c r="CA115" i="1"/>
  <c r="CM115" i="1"/>
  <c r="CW115" i="1" s="1"/>
  <c r="DD115" i="1" s="1"/>
  <c r="DR115" i="1" s="1"/>
  <c r="BZ132" i="1"/>
  <c r="CO132" i="1" s="1"/>
  <c r="BS132" i="1"/>
  <c r="AR108" i="1"/>
  <c r="AM108" i="1"/>
  <c r="BA292" i="1"/>
  <c r="CJ60" i="2"/>
  <c r="CJ25" i="2"/>
  <c r="AA121" i="1"/>
  <c r="AA117" i="1" s="1"/>
  <c r="AK122" i="1"/>
  <c r="BG122" i="1"/>
  <c r="BK135" i="1"/>
  <c r="BI135" i="1"/>
  <c r="BR135" i="1"/>
  <c r="H154" i="1"/>
  <c r="DQ29" i="2"/>
  <c r="DQ28" i="2" s="1"/>
  <c r="DQ148" i="1"/>
  <c r="DJ156" i="1"/>
  <c r="DJ30" i="2" s="1"/>
  <c r="L234" i="1"/>
  <c r="L231" i="1" s="1"/>
  <c r="L230" i="1" s="1"/>
  <c r="L233" i="1"/>
  <c r="L50" i="2" s="1"/>
  <c r="L49" i="2" s="1"/>
  <c r="CQ287" i="1"/>
  <c r="CR287" i="1"/>
  <c r="CY287" i="1"/>
  <c r="DF287" i="1" s="1"/>
  <c r="DT287" i="1" s="1"/>
  <c r="DW287" i="1" s="1"/>
  <c r="CP287" i="1"/>
  <c r="BF77" i="1"/>
  <c r="H119" i="1"/>
  <c r="H118" i="1" s="1"/>
  <c r="H117" i="1" s="1"/>
  <c r="H93" i="1" s="1"/>
  <c r="D118" i="1"/>
  <c r="D117" i="1" s="1"/>
  <c r="BZ240" i="1"/>
  <c r="CO240" i="1" s="1"/>
  <c r="BS240" i="1"/>
  <c r="B338" i="1"/>
  <c r="B336" i="1"/>
  <c r="B339" i="1"/>
  <c r="B218" i="1"/>
  <c r="B220" i="1" s="1"/>
  <c r="B335" i="1" s="1"/>
  <c r="AR132" i="1"/>
  <c r="AM132" i="1"/>
  <c r="AS164" i="1"/>
  <c r="AS32" i="2" s="1"/>
  <c r="AB268" i="1"/>
  <c r="S267" i="1"/>
  <c r="I331" i="1"/>
  <c r="I335" i="1" s="1"/>
  <c r="H337" i="1"/>
  <c r="H340" i="1"/>
  <c r="CB338" i="1"/>
  <c r="CA304" i="1"/>
  <c r="CM304" i="1"/>
  <c r="CW304" i="1" s="1"/>
  <c r="DD304" i="1" s="1"/>
  <c r="DR304" i="1" s="1"/>
  <c r="J360" i="1"/>
  <c r="J334" i="1"/>
  <c r="J333" i="1"/>
  <c r="J212" i="1"/>
  <c r="J359" i="1"/>
  <c r="DJ12" i="2"/>
  <c r="DJ11" i="2" s="1"/>
  <c r="DJ10" i="2" s="1"/>
  <c r="DJ8" i="1"/>
  <c r="DJ358" i="1" s="1"/>
  <c r="BA44" i="1"/>
  <c r="BA14" i="2" s="1"/>
  <c r="AL54" i="1"/>
  <c r="AM54" i="1" s="1"/>
  <c r="AC54" i="1"/>
  <c r="AE54" i="1"/>
  <c r="J18" i="2"/>
  <c r="J17" i="2" s="1"/>
  <c r="J71" i="1"/>
  <c r="J227" i="1" s="1"/>
  <c r="J252" i="1" s="1"/>
  <c r="BZ186" i="1"/>
  <c r="CO186" i="1" s="1"/>
  <c r="BS186" i="1"/>
  <c r="DM9" i="1"/>
  <c r="DH18" i="2"/>
  <c r="DH17" i="2" s="1"/>
  <c r="DH71" i="1"/>
  <c r="S118" i="1"/>
  <c r="S117" i="1" s="1"/>
  <c r="S93" i="1" s="1"/>
  <c r="AB119" i="1"/>
  <c r="BH119" i="1" s="1"/>
  <c r="BP27" i="1"/>
  <c r="BJ27" i="1"/>
  <c r="CM100" i="1"/>
  <c r="CW100" i="1" s="1"/>
  <c r="DD100" i="1" s="1"/>
  <c r="DR100" i="1" s="1"/>
  <c r="CA100" i="1"/>
  <c r="BC118" i="1"/>
  <c r="CJ29" i="2"/>
  <c r="DH81" i="1"/>
  <c r="DH175" i="1" s="1"/>
  <c r="DH216" i="1" s="1"/>
  <c r="BO31" i="2"/>
  <c r="BO219" i="1"/>
  <c r="S40" i="2"/>
  <c r="S41" i="2"/>
  <c r="S294" i="1"/>
  <c r="S293" i="1" s="1"/>
  <c r="AB207" i="1"/>
  <c r="BG233" i="1"/>
  <c r="BG50" i="2" s="1"/>
  <c r="BG234" i="1"/>
  <c r="BG231" i="1" s="1"/>
  <c r="BG230" i="1" s="1"/>
  <c r="CC212" i="1"/>
  <c r="CC211" i="1"/>
  <c r="CC359" i="1"/>
  <c r="AL112" i="1"/>
  <c r="AT112" i="1" s="1"/>
  <c r="AE112" i="1"/>
  <c r="AC112" i="1"/>
  <c r="AM242" i="1"/>
  <c r="AJ241" i="1"/>
  <c r="AM241" i="1" s="1"/>
  <c r="AR242" i="1"/>
  <c r="AR241" i="1" s="1"/>
  <c r="AZ242" i="1"/>
  <c r="BE16" i="2"/>
  <c r="CL69" i="1"/>
  <c r="CD218" i="1"/>
  <c r="CD220" i="1" s="1"/>
  <c r="V218" i="1"/>
  <c r="V220" i="1" s="1"/>
  <c r="CH19" i="2"/>
  <c r="CH17" i="2" s="1"/>
  <c r="CH71" i="1"/>
  <c r="DC63" i="2"/>
  <c r="DC62" i="2" s="1"/>
  <c r="DC292" i="1"/>
  <c r="DO234" i="1"/>
  <c r="DO231" i="1" s="1"/>
  <c r="DO230" i="1" s="1"/>
  <c r="DO233" i="1"/>
  <c r="DO50" i="2" s="1"/>
  <c r="DO49" i="2" s="1"/>
  <c r="CQ307" i="1"/>
  <c r="CR307" i="1"/>
  <c r="CY307" i="1"/>
  <c r="DF307" i="1" s="1"/>
  <c r="DT307" i="1" s="1"/>
  <c r="CP307" i="1"/>
  <c r="AE274" i="1"/>
  <c r="AL274" i="1"/>
  <c r="AT274" i="1" s="1"/>
  <c r="AC274" i="1"/>
  <c r="Z39" i="2"/>
  <c r="AC206" i="1"/>
  <c r="AJ206" i="1"/>
  <c r="AD206" i="1"/>
  <c r="Z205" i="1"/>
  <c r="Z72" i="1"/>
  <c r="BH274" i="1"/>
  <c r="BR274" i="1" s="1"/>
  <c r="BH301" i="1"/>
  <c r="BC300" i="1"/>
  <c r="BC65" i="2" s="1"/>
  <c r="DO39" i="2"/>
  <c r="DO205" i="1"/>
  <c r="DO72" i="1"/>
  <c r="BY265" i="1"/>
  <c r="BQ264" i="1"/>
  <c r="DO219" i="1"/>
  <c r="DO31" i="2"/>
  <c r="DO24" i="2" s="1"/>
  <c r="DO23" i="2" s="1"/>
  <c r="CM186" i="1"/>
  <c r="CW186" i="1" s="1"/>
  <c r="DD186" i="1" s="1"/>
  <c r="DR186" i="1" s="1"/>
  <c r="CA186" i="1"/>
  <c r="CM198" i="1"/>
  <c r="CW198" i="1" s="1"/>
  <c r="DD198" i="1" s="1"/>
  <c r="DR198" i="1" s="1"/>
  <c r="CA198" i="1"/>
  <c r="AE270" i="1"/>
  <c r="AL270" i="1"/>
  <c r="AT270" i="1" s="1"/>
  <c r="AC270" i="1"/>
  <c r="BH270" i="1"/>
  <c r="BR270" i="1" s="1"/>
  <c r="CT327" i="1"/>
  <c r="CV316" i="1"/>
  <c r="BG63" i="2"/>
  <c r="BG292" i="1"/>
  <c r="CH44" i="1"/>
  <c r="CH14" i="2" s="1"/>
  <c r="S50" i="1"/>
  <c r="CL15" i="2"/>
  <c r="CL213" i="1"/>
  <c r="AQ15" i="2"/>
  <c r="AQ213" i="1"/>
  <c r="AL67" i="1"/>
  <c r="AT67" i="1" s="1"/>
  <c r="AE67" i="1"/>
  <c r="AC67" i="1"/>
  <c r="BX125" i="1"/>
  <c r="BS125" i="1"/>
  <c r="D28" i="2"/>
  <c r="DA17" i="2"/>
  <c r="BR299" i="1"/>
  <c r="CK234" i="1"/>
  <c r="CK233" i="1"/>
  <c r="CK50" i="2" s="1"/>
  <c r="DV287" i="1"/>
  <c r="DU287" i="1"/>
  <c r="CH9" i="1"/>
  <c r="DO31" i="1"/>
  <c r="DO13" i="2" s="1"/>
  <c r="BH53" i="1"/>
  <c r="BC16" i="2"/>
  <c r="BH69" i="1"/>
  <c r="CM181" i="1"/>
  <c r="CW181" i="1" s="1"/>
  <c r="DD181" i="1" s="1"/>
  <c r="DR181" i="1" s="1"/>
  <c r="CA181" i="1"/>
  <c r="CM189" i="1"/>
  <c r="CW189" i="1" s="1"/>
  <c r="DD189" i="1" s="1"/>
  <c r="DR189" i="1" s="1"/>
  <c r="CA189" i="1"/>
  <c r="CM193" i="1"/>
  <c r="CW193" i="1" s="1"/>
  <c r="DD193" i="1" s="1"/>
  <c r="DR193" i="1" s="1"/>
  <c r="CA193" i="1"/>
  <c r="CM197" i="1"/>
  <c r="CW197" i="1" s="1"/>
  <c r="DD197" i="1" s="1"/>
  <c r="DR197" i="1" s="1"/>
  <c r="CA197" i="1"/>
  <c r="AK234" i="1"/>
  <c r="AK231" i="1" s="1"/>
  <c r="AK230" i="1" s="1"/>
  <c r="AK233" i="1"/>
  <c r="AK50" i="2" s="1"/>
  <c r="AK49" i="2" s="1"/>
  <c r="CM159" i="1"/>
  <c r="CW159" i="1" s="1"/>
  <c r="DD159" i="1" s="1"/>
  <c r="DR159" i="1" s="1"/>
  <c r="CA159" i="1"/>
  <c r="BZ192" i="1"/>
  <c r="CO192" i="1" s="1"/>
  <c r="BS192" i="1"/>
  <c r="CR166" i="1"/>
  <c r="CY166" i="1"/>
  <c r="DF166" i="1" s="1"/>
  <c r="DT166" i="1" s="1"/>
  <c r="DW166" i="1" s="1"/>
  <c r="CQ166" i="1"/>
  <c r="CP166" i="1"/>
  <c r="BJ240" i="1"/>
  <c r="BP240" i="1"/>
  <c r="BX240" i="1" s="1"/>
  <c r="CR277" i="1"/>
  <c r="CY277" i="1"/>
  <c r="DF277" i="1" s="1"/>
  <c r="DT277" i="1" s="1"/>
  <c r="CQ277" i="1"/>
  <c r="CP277" i="1"/>
  <c r="P10" i="2"/>
  <c r="N334" i="1"/>
  <c r="N212" i="1"/>
  <c r="N333" i="1"/>
  <c r="N359" i="1"/>
  <c r="E358" i="1"/>
  <c r="AS262" i="1"/>
  <c r="AS261" i="1" s="1"/>
  <c r="AK261" i="1"/>
  <c r="BS94" i="1"/>
  <c r="BZ94" i="1"/>
  <c r="CO94" i="1" s="1"/>
  <c r="Z35" i="2"/>
  <c r="AJ204" i="1"/>
  <c r="AD204" i="1"/>
  <c r="AC204" i="1"/>
  <c r="BO300" i="1"/>
  <c r="BO65" i="2" s="1"/>
  <c r="BP116" i="1"/>
  <c r="BJ116" i="1"/>
  <c r="AE159" i="1"/>
  <c r="H162" i="1"/>
  <c r="AE162" i="1" s="1"/>
  <c r="AY224" i="1"/>
  <c r="AY222" i="1"/>
  <c r="AY214" i="1"/>
  <c r="L12" i="2"/>
  <c r="L11" i="2" s="1"/>
  <c r="L10" i="2" s="1"/>
  <c r="L8" i="1"/>
  <c r="BJ86" i="1"/>
  <c r="BP86" i="1"/>
  <c r="BX86" i="1" s="1"/>
  <c r="BX52" i="1"/>
  <c r="BR52" i="1"/>
  <c r="BS52" i="1"/>
  <c r="AJ97" i="1"/>
  <c r="AD97" i="1"/>
  <c r="CP189" i="1"/>
  <c r="CQ189" i="1"/>
  <c r="CY189" i="1"/>
  <c r="DF189" i="1" s="1"/>
  <c r="DT189" i="1" s="1"/>
  <c r="DW189" i="1" s="1"/>
  <c r="CR189" i="1"/>
  <c r="L25" i="2"/>
  <c r="L358" i="1"/>
  <c r="L81" i="1"/>
  <c r="AJ96" i="1"/>
  <c r="AD96" i="1"/>
  <c r="BY129" i="1"/>
  <c r="BQ127" i="1"/>
  <c r="BQ27" i="2" s="1"/>
  <c r="CC218" i="1"/>
  <c r="CC220" i="1" s="1"/>
  <c r="Z238" i="1"/>
  <c r="AJ239" i="1"/>
  <c r="BF239" i="1"/>
  <c r="AB327" i="1"/>
  <c r="AL327" i="1" s="1"/>
  <c r="AT327" i="1" s="1"/>
  <c r="CM296" i="1"/>
  <c r="CW296" i="1" s="1"/>
  <c r="DD296" i="1" s="1"/>
  <c r="DR296" i="1" s="1"/>
  <c r="CA296" i="1"/>
  <c r="CM184" i="1"/>
  <c r="CW184" i="1" s="1"/>
  <c r="DD184" i="1" s="1"/>
  <c r="DR184" i="1" s="1"/>
  <c r="CA184" i="1"/>
  <c r="CM200" i="1"/>
  <c r="CW200" i="1" s="1"/>
  <c r="DD200" i="1" s="1"/>
  <c r="DR200" i="1" s="1"/>
  <c r="CA200" i="1"/>
  <c r="BN47" i="2"/>
  <c r="BN55" i="2" s="1"/>
  <c r="BN44" i="2"/>
  <c r="BN9" i="2"/>
  <c r="F47" i="2"/>
  <c r="F55" i="2" s="1"/>
  <c r="F44" i="2"/>
  <c r="F9" i="2"/>
  <c r="BK30" i="1"/>
  <c r="BI30" i="1"/>
  <c r="S25" i="2"/>
  <c r="AD101" i="1"/>
  <c r="AJ101" i="1"/>
  <c r="BS171" i="1"/>
  <c r="BZ171" i="1"/>
  <c r="CO171" i="1" s="1"/>
  <c r="BY51" i="1"/>
  <c r="BK38" i="1"/>
  <c r="BI38" i="1"/>
  <c r="AN47" i="2"/>
  <c r="AN55" i="2" s="1"/>
  <c r="AN44" i="2"/>
  <c r="AN9" i="2"/>
  <c r="AR25" i="1"/>
  <c r="AT25" i="1" s="1"/>
  <c r="AL25" i="1"/>
  <c r="AM25" i="1" s="1"/>
  <c r="AM89" i="1"/>
  <c r="AR89" i="1"/>
  <c r="DC19" i="2"/>
  <c r="DC17" i="2" s="1"/>
  <c r="DC71" i="1"/>
  <c r="DC211" i="1" s="1"/>
  <c r="CA158" i="1"/>
  <c r="CM158" i="1"/>
  <c r="CW158" i="1" s="1"/>
  <c r="DD158" i="1" s="1"/>
  <c r="DR158" i="1" s="1"/>
  <c r="DU158" i="1" s="1"/>
  <c r="BH34" i="1"/>
  <c r="DJ327" i="1"/>
  <c r="BQ46" i="1"/>
  <c r="BG45" i="1"/>
  <c r="AR91" i="1"/>
  <c r="AM91" i="1"/>
  <c r="BZ129" i="1"/>
  <c r="CO129" i="1" s="1"/>
  <c r="BS129" i="1"/>
  <c r="BF39" i="2"/>
  <c r="BP206" i="1"/>
  <c r="BJ206" i="1"/>
  <c r="BF205" i="1"/>
  <c r="BF72" i="1"/>
  <c r="AG24" i="2"/>
  <c r="AG23" i="2" s="1"/>
  <c r="AG22" i="2" s="1"/>
  <c r="AG47" i="2" s="1"/>
  <c r="AG55" i="2" s="1"/>
  <c r="CE60" i="2"/>
  <c r="DC29" i="2"/>
  <c r="DC28" i="2" s="1"/>
  <c r="DC148" i="1"/>
  <c r="AX60" i="2"/>
  <c r="CA277" i="1"/>
  <c r="CM277" i="1"/>
  <c r="CW277" i="1" s="1"/>
  <c r="DD277" i="1" s="1"/>
  <c r="DR277" i="1" s="1"/>
  <c r="DU277" i="1" s="1"/>
  <c r="BQ35" i="2"/>
  <c r="BY204" i="1"/>
  <c r="G15" i="2"/>
  <c r="G213" i="1"/>
  <c r="DJ25" i="2"/>
  <c r="AX359" i="1"/>
  <c r="AX179" i="1"/>
  <c r="AX217" i="1" s="1"/>
  <c r="AS260" i="1"/>
  <c r="AS258" i="1" s="1"/>
  <c r="AS257" i="1" s="1"/>
  <c r="AK258" i="1"/>
  <c r="B63" i="2"/>
  <c r="B62" i="2" s="1"/>
  <c r="B292" i="1"/>
  <c r="BZ67" i="1"/>
  <c r="CO67" i="1" s="1"/>
  <c r="BS67" i="1"/>
  <c r="BR39" i="1"/>
  <c r="BX39" i="1"/>
  <c r="BS39" i="1"/>
  <c r="AM87" i="1"/>
  <c r="AR87" i="1"/>
  <c r="AZ339" i="1"/>
  <c r="AZ336" i="1"/>
  <c r="AZ338" i="1"/>
  <c r="AZ218" i="1"/>
  <c r="AZ220" i="1" s="1"/>
  <c r="AZ335" i="1" s="1"/>
  <c r="H37" i="2"/>
  <c r="H202" i="1"/>
  <c r="BI39" i="1"/>
  <c r="BK39" i="1"/>
  <c r="AL98" i="1"/>
  <c r="AT98" i="1" s="1"/>
  <c r="AE98" i="1"/>
  <c r="AC98" i="1"/>
  <c r="D26" i="2"/>
  <c r="D24" i="2" s="1"/>
  <c r="D23" i="2" s="1"/>
  <c r="D22" i="2" s="1"/>
  <c r="D81" i="1"/>
  <c r="D175" i="1" s="1"/>
  <c r="D216" i="1" s="1"/>
  <c r="CV60" i="2"/>
  <c r="L331" i="1"/>
  <c r="L337" i="1" s="1"/>
  <c r="K331" i="1"/>
  <c r="N331" i="1"/>
  <c r="J340" i="1"/>
  <c r="BJ47" i="1"/>
  <c r="BP47" i="1"/>
  <c r="AP211" i="1"/>
  <c r="AP212" i="1"/>
  <c r="AP358" i="1"/>
  <c r="AP359" i="1"/>
  <c r="CJ31" i="2"/>
  <c r="CJ219" i="1"/>
  <c r="AL36" i="1"/>
  <c r="AM36" i="1" s="1"/>
  <c r="AR36" i="1"/>
  <c r="AT36" i="1" s="1"/>
  <c r="AM64" i="1"/>
  <c r="AR64" i="1"/>
  <c r="BW29" i="2"/>
  <c r="BW28" i="2" s="1"/>
  <c r="BW24" i="2" s="1"/>
  <c r="BW23" i="2" s="1"/>
  <c r="BW22" i="2" s="1"/>
  <c r="BW148" i="1"/>
  <c r="BH298" i="1"/>
  <c r="BC297" i="1"/>
  <c r="BC64" i="2" s="1"/>
  <c r="BU327" i="1"/>
  <c r="BW316" i="1"/>
  <c r="CJ316" i="1" s="1"/>
  <c r="AY218" i="1"/>
  <c r="AS19" i="2"/>
  <c r="AS71" i="1"/>
  <c r="L15" i="2"/>
  <c r="L213" i="1"/>
  <c r="H293" i="1"/>
  <c r="AL27" i="1"/>
  <c r="AR27" i="1"/>
  <c r="CP276" i="1"/>
  <c r="CQ276" i="1"/>
  <c r="CY276" i="1"/>
  <c r="DF276" i="1" s="1"/>
  <c r="DT276" i="1" s="1"/>
  <c r="CR276" i="1"/>
  <c r="CQ260" i="1"/>
  <c r="CR260" i="1"/>
  <c r="CY260" i="1"/>
  <c r="DF260" i="1" s="1"/>
  <c r="DT260" i="1" s="1"/>
  <c r="CP260" i="1"/>
  <c r="BK104" i="1"/>
  <c r="BR104" i="1"/>
  <c r="BI104" i="1"/>
  <c r="CL10" i="1"/>
  <c r="CL9" i="1" s="1"/>
  <c r="DQ11" i="1"/>
  <c r="DQ10" i="1" s="1"/>
  <c r="DQ9" i="1" s="1"/>
  <c r="N47" i="2"/>
  <c r="N55" i="2" s="1"/>
  <c r="N44" i="2"/>
  <c r="N9" i="2"/>
  <c r="BG29" i="2"/>
  <c r="BG28" i="2" s="1"/>
  <c r="BG148" i="1"/>
  <c r="BP165" i="1"/>
  <c r="BF164" i="1"/>
  <c r="BF32" i="2" s="1"/>
  <c r="BR95" i="1"/>
  <c r="BK95" i="1"/>
  <c r="BI95" i="1"/>
  <c r="U81" i="1"/>
  <c r="U175" i="1" s="1"/>
  <c r="U216" i="1" s="1"/>
  <c r="BX21" i="1"/>
  <c r="BR21" i="1"/>
  <c r="BS21" i="1"/>
  <c r="H15" i="2"/>
  <c r="H213" i="1"/>
  <c r="H59" i="1"/>
  <c r="BH162" i="1"/>
  <c r="BF118" i="1"/>
  <c r="BJ119" i="1"/>
  <c r="BP119" i="1"/>
  <c r="AE16" i="1"/>
  <c r="AC16" i="1"/>
  <c r="AR28" i="1"/>
  <c r="AT28" i="1" s="1"/>
  <c r="AL28" i="1"/>
  <c r="AM28" i="1" s="1"/>
  <c r="AK58" i="1"/>
  <c r="AS58" i="1" s="1"/>
  <c r="AT58" i="1" s="1"/>
  <c r="BG58" i="1"/>
  <c r="BQ58" i="1" s="1"/>
  <c r="BY58" i="1" s="1"/>
  <c r="CN58" i="1" s="1"/>
  <c r="CX58" i="1" s="1"/>
  <c r="DE58" i="1" s="1"/>
  <c r="DS58" i="1" s="1"/>
  <c r="AM103" i="1"/>
  <c r="AR103" i="1"/>
  <c r="BZ134" i="1"/>
  <c r="CO134" i="1" s="1"/>
  <c r="BS134" i="1"/>
  <c r="CM110" i="1"/>
  <c r="CW110" i="1" s="1"/>
  <c r="DD110" i="1" s="1"/>
  <c r="DR110" i="1" s="1"/>
  <c r="CA110" i="1"/>
  <c r="L340" i="1"/>
  <c r="CM91" i="1"/>
  <c r="CW91" i="1" s="1"/>
  <c r="DD91" i="1" s="1"/>
  <c r="DR91" i="1" s="1"/>
  <c r="CA91" i="1"/>
  <c r="Q233" i="1"/>
  <c r="Q50" i="2" s="1"/>
  <c r="Q49" i="2" s="1"/>
  <c r="Q234" i="1"/>
  <c r="Q231" i="1" s="1"/>
  <c r="Q230" i="1" s="1"/>
  <c r="CR311" i="1"/>
  <c r="CY311" i="1"/>
  <c r="DF311" i="1" s="1"/>
  <c r="DT311" i="1" s="1"/>
  <c r="CP311" i="1"/>
  <c r="CQ311" i="1"/>
  <c r="AJ257" i="1"/>
  <c r="AM258" i="1"/>
  <c r="AL106" i="1"/>
  <c r="AT106" i="1" s="1"/>
  <c r="AE106" i="1"/>
  <c r="AC106" i="1"/>
  <c r="AL282" i="1"/>
  <c r="AB281" i="1"/>
  <c r="AC282" i="1"/>
  <c r="AE282" i="1"/>
  <c r="O218" i="1"/>
  <c r="O220" i="1" s="1"/>
  <c r="AD122" i="1"/>
  <c r="Z121" i="1"/>
  <c r="AD121" i="1" s="1"/>
  <c r="AJ122" i="1"/>
  <c r="BF122" i="1"/>
  <c r="AJ150" i="1"/>
  <c r="Z149" i="1"/>
  <c r="AD150" i="1"/>
  <c r="CG341" i="1"/>
  <c r="CT30" i="2"/>
  <c r="CT28" i="2" s="1"/>
  <c r="CT24" i="2" s="1"/>
  <c r="CT23" i="2" s="1"/>
  <c r="CT22" i="2" s="1"/>
  <c r="CT148" i="1"/>
  <c r="CL261" i="1"/>
  <c r="CL257" i="1" s="1"/>
  <c r="DQ262" i="1"/>
  <c r="DQ261" i="1" s="1"/>
  <c r="DQ257" i="1" s="1"/>
  <c r="BJ296" i="1"/>
  <c r="Z32" i="2"/>
  <c r="AD32" i="2" s="1"/>
  <c r="AD164" i="1"/>
  <c r="AQ33" i="2"/>
  <c r="AK41" i="2"/>
  <c r="AK40" i="2"/>
  <c r="AK38" i="2" s="1"/>
  <c r="AS207" i="1"/>
  <c r="AK294" i="1"/>
  <c r="AK293" i="1" s="1"/>
  <c r="AK205" i="1"/>
  <c r="DU263" i="1"/>
  <c r="DV263" i="1"/>
  <c r="AR274" i="1"/>
  <c r="AM274" i="1"/>
  <c r="BS303" i="1"/>
  <c r="BZ303" i="1"/>
  <c r="CO303" i="1" s="1"/>
  <c r="AR277" i="1"/>
  <c r="AM277" i="1"/>
  <c r="CB332" i="1"/>
  <c r="CB226" i="1"/>
  <c r="BZ111" i="1"/>
  <c r="CO111" i="1" s="1"/>
  <c r="BS111" i="1"/>
  <c r="BH58" i="1"/>
  <c r="CM66" i="1"/>
  <c r="CW66" i="1" s="1"/>
  <c r="DD66" i="1" s="1"/>
  <c r="DR66" i="1" s="1"/>
  <c r="CA66" i="1"/>
  <c r="B12" i="2"/>
  <c r="B11" i="2" s="1"/>
  <c r="B10" i="2" s="1"/>
  <c r="B8" i="1"/>
  <c r="DU166" i="1"/>
  <c r="DV166" i="1"/>
  <c r="DK224" i="1"/>
  <c r="DK222" i="1"/>
  <c r="DK214" i="1"/>
  <c r="M227" i="1"/>
  <c r="M252" i="1" s="1"/>
  <c r="M212" i="1"/>
  <c r="M211" i="1"/>
  <c r="M359" i="1"/>
  <c r="M358" i="1"/>
  <c r="AD40" i="1"/>
  <c r="AJ40" i="1"/>
  <c r="BF40" i="1"/>
  <c r="CM139" i="1"/>
  <c r="CW139" i="1" s="1"/>
  <c r="DD139" i="1" s="1"/>
  <c r="DR139" i="1" s="1"/>
  <c r="CA139" i="1"/>
  <c r="P29" i="2"/>
  <c r="P28" i="2" s="1"/>
  <c r="P148" i="1"/>
  <c r="CP191" i="1"/>
  <c r="CQ191" i="1"/>
  <c r="CY191" i="1"/>
  <c r="DF191" i="1" s="1"/>
  <c r="DT191" i="1" s="1"/>
  <c r="DW191" i="1" s="1"/>
  <c r="CR191" i="1"/>
  <c r="BP24" i="1"/>
  <c r="BJ24" i="1"/>
  <c r="DP212" i="1"/>
  <c r="DP211" i="1"/>
  <c r="DP359" i="1"/>
  <c r="CU12" i="2"/>
  <c r="CU11" i="2" s="1"/>
  <c r="CU10" i="2" s="1"/>
  <c r="CU8" i="1"/>
  <c r="AJ57" i="1"/>
  <c r="AR57" i="1" s="1"/>
  <c r="AT57" i="1" s="1"/>
  <c r="AD57" i="1"/>
  <c r="N18" i="2"/>
  <c r="N17" i="2" s="1"/>
  <c r="N71" i="1"/>
  <c r="N211" i="1" s="1"/>
  <c r="AD109" i="1"/>
  <c r="AJ109" i="1"/>
  <c r="AJ11" i="1"/>
  <c r="AB11" i="1"/>
  <c r="AD11" i="1"/>
  <c r="Z10" i="1"/>
  <c r="BF11" i="1"/>
  <c r="AE23" i="1"/>
  <c r="AC23" i="1"/>
  <c r="AR110" i="1"/>
  <c r="AM110" i="1"/>
  <c r="AR141" i="1"/>
  <c r="AM141" i="1"/>
  <c r="DC359" i="1"/>
  <c r="G12" i="2"/>
  <c r="G11" i="2" s="1"/>
  <c r="G10" i="2" s="1"/>
  <c r="G8" i="1"/>
  <c r="G359" i="1" s="1"/>
  <c r="BI33" i="1"/>
  <c r="BK33" i="1"/>
  <c r="BY74" i="1"/>
  <c r="BQ73" i="1"/>
  <c r="BQ18" i="2" s="1"/>
  <c r="BQ17" i="2" s="1"/>
  <c r="AM111" i="1"/>
  <c r="AR111" i="1"/>
  <c r="AB34" i="1"/>
  <c r="S31" i="1"/>
  <c r="S13" i="2" s="1"/>
  <c r="DQ50" i="1"/>
  <c r="BA25" i="2"/>
  <c r="BA81" i="1"/>
  <c r="BA175" i="1" s="1"/>
  <c r="BA216" i="1" s="1"/>
  <c r="BZ190" i="1"/>
  <c r="CO190" i="1" s="1"/>
  <c r="BS190" i="1"/>
  <c r="AE63" i="1"/>
  <c r="N81" i="1"/>
  <c r="N175" i="1" s="1"/>
  <c r="N216" i="1" s="1"/>
  <c r="BH113" i="1"/>
  <c r="BS242" i="1"/>
  <c r="BZ242" i="1"/>
  <c r="BF258" i="1"/>
  <c r="BP259" i="1"/>
  <c r="AE15" i="1"/>
  <c r="AC15" i="1"/>
  <c r="AL38" i="1"/>
  <c r="AM38" i="1" s="1"/>
  <c r="AR38" i="1"/>
  <c r="AT38" i="1" s="1"/>
  <c r="AR100" i="1"/>
  <c r="AM100" i="1"/>
  <c r="CM140" i="1"/>
  <c r="CW140" i="1" s="1"/>
  <c r="DD140" i="1" s="1"/>
  <c r="DR140" i="1" s="1"/>
  <c r="CA140" i="1"/>
  <c r="BQ237" i="1"/>
  <c r="BG235" i="1"/>
  <c r="BG232" i="1" s="1"/>
  <c r="BG51" i="2" s="1"/>
  <c r="BB9" i="1"/>
  <c r="BM12" i="2"/>
  <c r="BM11" i="2" s="1"/>
  <c r="BM10" i="2" s="1"/>
  <c r="BM8" i="1"/>
  <c r="DO15" i="2"/>
  <c r="DO213" i="1"/>
  <c r="AL104" i="1"/>
  <c r="AT104" i="1" s="1"/>
  <c r="AE104" i="1"/>
  <c r="AC104" i="1"/>
  <c r="CH148" i="1"/>
  <c r="CH29" i="2"/>
  <c r="CH28" i="2" s="1"/>
  <c r="AB35" i="2"/>
  <c r="AE204" i="1"/>
  <c r="AL204" i="1"/>
  <c r="BF281" i="1"/>
  <c r="BJ281" i="1" s="1"/>
  <c r="BP282" i="1"/>
  <c r="AI30" i="2"/>
  <c r="AI28" i="2" s="1"/>
  <c r="AI148" i="1"/>
  <c r="AM286" i="1"/>
  <c r="AM285" i="1" s="1"/>
  <c r="AJ285" i="1"/>
  <c r="AR286" i="1"/>
  <c r="AR285" i="1" s="1"/>
  <c r="AM154" i="1"/>
  <c r="AR154" i="1"/>
  <c r="AQ19" i="2"/>
  <c r="AQ17" i="2" s="1"/>
  <c r="AQ71" i="1"/>
  <c r="BH268" i="1"/>
  <c r="BC267" i="1"/>
  <c r="BU148" i="1"/>
  <c r="BE234" i="1"/>
  <c r="BE233" i="1"/>
  <c r="BE50" i="2" s="1"/>
  <c r="BQ272" i="1"/>
  <c r="CE292" i="1"/>
  <c r="AQ231" i="1"/>
  <c r="AQ230" i="1" s="1"/>
  <c r="BI160" i="1"/>
  <c r="BR160" i="1"/>
  <c r="BG34" i="2"/>
  <c r="BG33" i="2" s="1"/>
  <c r="AB259" i="1"/>
  <c r="S258" i="1"/>
  <c r="S257" i="1" s="1"/>
  <c r="BQ281" i="1"/>
  <c r="BY282" i="1"/>
  <c r="DJ292" i="1"/>
  <c r="CA319" i="1"/>
  <c r="CM319" i="1"/>
  <c r="CL34" i="2"/>
  <c r="CL33" i="2" s="1"/>
  <c r="BR305" i="1"/>
  <c r="CW326" i="1"/>
  <c r="DD326" i="1" s="1"/>
  <c r="CR326" i="1"/>
  <c r="CR310" i="1"/>
  <c r="CY310" i="1"/>
  <c r="DF310" i="1" s="1"/>
  <c r="DT310" i="1" s="1"/>
  <c r="CP310" i="1"/>
  <c r="CQ310" i="1"/>
  <c r="AE304" i="1"/>
  <c r="AL304" i="1"/>
  <c r="AT304" i="1" s="1"/>
  <c r="Z66" i="2"/>
  <c r="AD66" i="2" s="1"/>
  <c r="AJ306" i="1"/>
  <c r="S45" i="1"/>
  <c r="S44" i="1" s="1"/>
  <c r="S14" i="2" s="1"/>
  <c r="AB46" i="1"/>
  <c r="E15" i="2"/>
  <c r="E10" i="2" s="1"/>
  <c r="E213" i="1"/>
  <c r="N341" i="1"/>
  <c r="DW296" i="1"/>
  <c r="AM95" i="1"/>
  <c r="AR95" i="1"/>
  <c r="AE30" i="1"/>
  <c r="AC30" i="1"/>
  <c r="AB50" i="1"/>
  <c r="AK14" i="1"/>
  <c r="AB14" i="1"/>
  <c r="BG14" i="1"/>
  <c r="BQ14" i="1" s="1"/>
  <c r="BY14" i="1" s="1"/>
  <c r="CN14" i="1" s="1"/>
  <c r="CX14" i="1" s="1"/>
  <c r="DE14" i="1" s="1"/>
  <c r="DS14" i="1" s="1"/>
  <c r="CP197" i="1"/>
  <c r="CQ197" i="1"/>
  <c r="CY197" i="1"/>
  <c r="DF197" i="1" s="1"/>
  <c r="DT197" i="1" s="1"/>
  <c r="DW197" i="1" s="1"/>
  <c r="CR197" i="1"/>
  <c r="AT279" i="1"/>
  <c r="AT278" i="1" s="1"/>
  <c r="AL278" i="1"/>
  <c r="AB169" i="1"/>
  <c r="S168" i="1"/>
  <c r="CK60" i="2"/>
  <c r="BG66" i="2"/>
  <c r="BQ306" i="1"/>
  <c r="W316" i="1"/>
  <c r="U327" i="1"/>
  <c r="W327" i="1" s="1"/>
  <c r="AM84" i="1"/>
  <c r="AM83" i="1" s="1"/>
  <c r="AR84" i="1"/>
  <c r="AJ83" i="1"/>
  <c r="DP29" i="2"/>
  <c r="DP28" i="2" s="1"/>
  <c r="DP148" i="1"/>
  <c r="DP81" i="1" s="1"/>
  <c r="DP175" i="1" s="1"/>
  <c r="DP216" i="1" s="1"/>
  <c r="AR158" i="1"/>
  <c r="AM158" i="1"/>
  <c r="BC39" i="2"/>
  <c r="BC38" i="2" s="1"/>
  <c r="BC33" i="2" s="1"/>
  <c r="BH206" i="1"/>
  <c r="BC205" i="1"/>
  <c r="BC72" i="1"/>
  <c r="BY39" i="2"/>
  <c r="CN206" i="1"/>
  <c r="BY72" i="1"/>
  <c r="AB318" i="1"/>
  <c r="CX245" i="1"/>
  <c r="CN244" i="1"/>
  <c r="DQ122" i="1"/>
  <c r="DQ121" i="1" s="1"/>
  <c r="DQ117" i="1" s="1"/>
  <c r="CL121" i="1"/>
  <c r="CL117" i="1" s="1"/>
  <c r="CL93" i="1" s="1"/>
  <c r="BE38" i="2"/>
  <c r="BE33" i="2" s="1"/>
  <c r="BC264" i="1"/>
  <c r="BH265" i="1"/>
  <c r="BA327" i="1"/>
  <c r="BF327" i="1" s="1"/>
  <c r="AX327" i="1"/>
  <c r="BC327" i="1" s="1"/>
  <c r="DB211" i="1"/>
  <c r="DB227" i="1"/>
  <c r="DB252" i="1" s="1"/>
  <c r="DB212" i="1"/>
  <c r="DB359" i="1"/>
  <c r="DB358" i="1"/>
  <c r="BH40" i="1"/>
  <c r="Z18" i="2"/>
  <c r="AD73" i="1"/>
  <c r="V211" i="1"/>
  <c r="V227" i="1"/>
  <c r="V252" i="1" s="1"/>
  <c r="V212" i="1"/>
  <c r="V359" i="1"/>
  <c r="V358" i="1"/>
  <c r="AG9" i="2"/>
  <c r="BR43" i="1"/>
  <c r="BX43" i="1"/>
  <c r="BS43" i="1"/>
  <c r="AM124" i="1"/>
  <c r="AR124" i="1"/>
  <c r="DU133" i="1"/>
  <c r="DV133" i="1"/>
  <c r="BC45" i="1"/>
  <c r="CP193" i="1"/>
  <c r="CQ193" i="1"/>
  <c r="CY193" i="1"/>
  <c r="DF193" i="1" s="1"/>
  <c r="DT193" i="1" s="1"/>
  <c r="DW193" i="1" s="1"/>
  <c r="CR193" i="1"/>
  <c r="BP108" i="1"/>
  <c r="BX108" i="1" s="1"/>
  <c r="BJ108" i="1"/>
  <c r="BZ139" i="1"/>
  <c r="CO139" i="1" s="1"/>
  <c r="BS139" i="1"/>
  <c r="AQ29" i="2"/>
  <c r="AQ28" i="2" s="1"/>
  <c r="AQ148" i="1"/>
  <c r="BZ198" i="1"/>
  <c r="CO198" i="1" s="1"/>
  <c r="BS198" i="1"/>
  <c r="H34" i="2"/>
  <c r="H33" i="2" s="1"/>
  <c r="BR12" i="1"/>
  <c r="BX12" i="1"/>
  <c r="BS12" i="1"/>
  <c r="BP20" i="1"/>
  <c r="BJ20" i="1"/>
  <c r="BP32" i="1"/>
  <c r="BJ32" i="1"/>
  <c r="BF31" i="1"/>
  <c r="AJ113" i="1"/>
  <c r="AD113" i="1"/>
  <c r="CJ93" i="1"/>
  <c r="CJ26" i="2" s="1"/>
  <c r="BF278" i="1"/>
  <c r="BJ279" i="1"/>
  <c r="BP279" i="1"/>
  <c r="AJ98" i="1"/>
  <c r="AD98" i="1"/>
  <c r="AN339" i="1"/>
  <c r="AN336" i="1"/>
  <c r="AN218" i="1"/>
  <c r="AN220" i="1" s="1"/>
  <c r="AN335" i="1" s="1"/>
  <c r="AN338" i="1"/>
  <c r="BR75" i="1"/>
  <c r="BZ75" i="1" s="1"/>
  <c r="CO75" i="1" s="1"/>
  <c r="BI75" i="1"/>
  <c r="F338" i="1"/>
  <c r="F336" i="1"/>
  <c r="F218" i="1"/>
  <c r="F220" i="1" s="1"/>
  <c r="F335" i="1" s="1"/>
  <c r="F339" i="1"/>
  <c r="BD81" i="1"/>
  <c r="BD175" i="1" s="1"/>
  <c r="BD216" i="1" s="1"/>
  <c r="DO164" i="1"/>
  <c r="DO32" i="2" s="1"/>
  <c r="AX232" i="1"/>
  <c r="AX51" i="2" s="1"/>
  <c r="AX49" i="2" s="1"/>
  <c r="AX234" i="1"/>
  <c r="AX231" i="1" s="1"/>
  <c r="AX230" i="1" s="1"/>
  <c r="AP218" i="1"/>
  <c r="AP220" i="1" s="1"/>
  <c r="CM136" i="1"/>
  <c r="CW136" i="1" s="1"/>
  <c r="DD136" i="1" s="1"/>
  <c r="DR136" i="1" s="1"/>
  <c r="CA136" i="1"/>
  <c r="CM187" i="1"/>
  <c r="CW187" i="1" s="1"/>
  <c r="DD187" i="1" s="1"/>
  <c r="DR187" i="1" s="1"/>
  <c r="CA187" i="1"/>
  <c r="C26" i="2"/>
  <c r="C24" i="2" s="1"/>
  <c r="C23" i="2" s="1"/>
  <c r="C22" i="2" s="1"/>
  <c r="C47" i="2" s="1"/>
  <c r="C55" i="2" s="1"/>
  <c r="C81" i="1"/>
  <c r="C175" i="1" s="1"/>
  <c r="C216" i="1" s="1"/>
  <c r="CM141" i="1"/>
  <c r="CW141" i="1" s="1"/>
  <c r="DD141" i="1" s="1"/>
  <c r="DR141" i="1" s="1"/>
  <c r="CA141" i="1"/>
  <c r="AO24" i="2"/>
  <c r="AO23" i="2" s="1"/>
  <c r="AO22" i="2" s="1"/>
  <c r="AJ246" i="1"/>
  <c r="Z244" i="1"/>
  <c r="W359" i="1"/>
  <c r="W179" i="1"/>
  <c r="W217" i="1" s="1"/>
  <c r="BC261" i="1"/>
  <c r="BC257" i="1" s="1"/>
  <c r="BH262" i="1"/>
  <c r="CB335" i="1"/>
  <c r="BQ169" i="1"/>
  <c r="BG168" i="1"/>
  <c r="AB243" i="1"/>
  <c r="BH243" i="1" s="1"/>
  <c r="S241" i="1"/>
  <c r="BP303" i="1"/>
  <c r="BX303" i="1" s="1"/>
  <c r="BJ303" i="1"/>
  <c r="C334" i="1"/>
  <c r="C360" i="1"/>
  <c r="C333" i="1"/>
  <c r="C211" i="1"/>
  <c r="C212" i="1"/>
  <c r="C359" i="1"/>
  <c r="C358" i="1"/>
  <c r="AC29" i="1"/>
  <c r="AE29" i="1"/>
  <c r="BH47" i="1"/>
  <c r="AJ77" i="1"/>
  <c r="AD77" i="1"/>
  <c r="CM154" i="1"/>
  <c r="CW154" i="1" s="1"/>
  <c r="DD154" i="1" s="1"/>
  <c r="DR154" i="1" s="1"/>
  <c r="DU154" i="1" s="1"/>
  <c r="CA154" i="1"/>
  <c r="DO77" i="1"/>
  <c r="DO73" i="1" s="1"/>
  <c r="DO18" i="2" s="1"/>
  <c r="DJ73" i="1"/>
  <c r="DJ18" i="2" s="1"/>
  <c r="BH29" i="1"/>
  <c r="O211" i="1"/>
  <c r="O212" i="1"/>
  <c r="O358" i="1"/>
  <c r="O359" i="1"/>
  <c r="AE12" i="1"/>
  <c r="AC12" i="1"/>
  <c r="BC26" i="1"/>
  <c r="BH27" i="1"/>
  <c r="BR33" i="1"/>
  <c r="BX33" i="1"/>
  <c r="BS33" i="1"/>
  <c r="AC35" i="1"/>
  <c r="AE35" i="1"/>
  <c r="AP47" i="2"/>
  <c r="AP55" i="2" s="1"/>
  <c r="AP44" i="2"/>
  <c r="AP9" i="2"/>
  <c r="DU160" i="1"/>
  <c r="DV160" i="1"/>
  <c r="S51" i="2"/>
  <c r="AO212" i="1"/>
  <c r="AO211" i="1"/>
  <c r="AE64" i="1"/>
  <c r="AC64" i="1"/>
  <c r="AL64" i="1"/>
  <c r="AT64" i="1" s="1"/>
  <c r="G337" i="1"/>
  <c r="BW232" i="1"/>
  <c r="BW51" i="2" s="1"/>
  <c r="BW49" i="2" s="1"/>
  <c r="BW234" i="1"/>
  <c r="BW231" i="1" s="1"/>
  <c r="BW230" i="1" s="1"/>
  <c r="P63" i="2"/>
  <c r="P62" i="2" s="1"/>
  <c r="P292" i="1"/>
  <c r="BI76" i="1"/>
  <c r="BR76" i="1"/>
  <c r="BZ76" i="1" s="1"/>
  <c r="CO76" i="1" s="1"/>
  <c r="BN218" i="1"/>
  <c r="BN220" i="1" s="1"/>
  <c r="DO257" i="1"/>
  <c r="AJ261" i="1"/>
  <c r="AR262" i="1"/>
  <c r="AR261" i="1" s="1"/>
  <c r="AM262" i="1"/>
  <c r="AM261" i="1" s="1"/>
  <c r="DQ299" i="1"/>
  <c r="DQ297" i="1" s="1"/>
  <c r="DQ64" i="2" s="1"/>
  <c r="CL297" i="1"/>
  <c r="CL64" i="2" s="1"/>
  <c r="DM28" i="2"/>
  <c r="DM24" i="2" s="1"/>
  <c r="DM23" i="2" s="1"/>
  <c r="DM22" i="2" s="1"/>
  <c r="AK71" i="1"/>
  <c r="J341" i="1"/>
  <c r="BS159" i="1"/>
  <c r="BZ159" i="1"/>
  <c r="CO159" i="1" s="1"/>
  <c r="BA179" i="1"/>
  <c r="BA217" i="1" s="1"/>
  <c r="E293" i="1"/>
  <c r="BJ245" i="1"/>
  <c r="BJ51" i="2" s="1"/>
  <c r="BP245" i="1"/>
  <c r="CV34" i="2"/>
  <c r="CV33" i="2" s="1"/>
  <c r="AB286" i="1"/>
  <c r="S285" i="1"/>
  <c r="AS301" i="1"/>
  <c r="AS300" i="1" s="1"/>
  <c r="AS65" i="2" s="1"/>
  <c r="AK300" i="1"/>
  <c r="AK65" i="2" s="1"/>
  <c r="Z316" i="1"/>
  <c r="AJ316" i="1" s="1"/>
  <c r="AR316" i="1" s="1"/>
  <c r="DJ19" i="2"/>
  <c r="CM182" i="1"/>
  <c r="CW182" i="1" s="1"/>
  <c r="DD182" i="1" s="1"/>
  <c r="DR182" i="1" s="1"/>
  <c r="CA182" i="1"/>
  <c r="CM194" i="1"/>
  <c r="CW194" i="1" s="1"/>
  <c r="DD194" i="1" s="1"/>
  <c r="DR194" i="1" s="1"/>
  <c r="CA194" i="1"/>
  <c r="BP280" i="1"/>
  <c r="BX280" i="1" s="1"/>
  <c r="BJ280" i="1"/>
  <c r="BH106" i="1"/>
  <c r="CY158" i="1"/>
  <c r="DF158" i="1" s="1"/>
  <c r="DT158" i="1" s="1"/>
  <c r="CP158" i="1"/>
  <c r="CQ158" i="1"/>
  <c r="CR158" i="1"/>
  <c r="AE28" i="1"/>
  <c r="AC28" i="1"/>
  <c r="BP48" i="1"/>
  <c r="BJ48" i="1"/>
  <c r="BH52" i="1"/>
  <c r="DC33" i="2"/>
  <c r="H359" i="1"/>
  <c r="BS87" i="1"/>
  <c r="BZ87" i="1"/>
  <c r="CO87" i="1" s="1"/>
  <c r="AE272" i="1"/>
  <c r="AC272" i="1"/>
  <c r="AL272" i="1"/>
  <c r="BS102" i="1"/>
  <c r="BZ102" i="1"/>
  <c r="CO102" i="1" s="1"/>
  <c r="AJ298" i="1"/>
  <c r="AC298" i="1"/>
  <c r="Z297" i="1"/>
  <c r="CR269" i="1"/>
  <c r="CY269" i="1"/>
  <c r="DF269" i="1" s="1"/>
  <c r="DT269" i="1" s="1"/>
  <c r="CQ269" i="1"/>
  <c r="CP269" i="1"/>
  <c r="CK63" i="2"/>
  <c r="CK62" i="2" s="1"/>
  <c r="CK292" i="1"/>
  <c r="Z19" i="1"/>
  <c r="AD19" i="1" s="1"/>
  <c r="Q15" i="2"/>
  <c r="Q213" i="1"/>
  <c r="CM183" i="1"/>
  <c r="CW183" i="1" s="1"/>
  <c r="DD183" i="1" s="1"/>
  <c r="DR183" i="1" s="1"/>
  <c r="CA183" i="1"/>
  <c r="CM191" i="1"/>
  <c r="CW191" i="1" s="1"/>
  <c r="DD191" i="1" s="1"/>
  <c r="DR191" i="1" s="1"/>
  <c r="CA191" i="1"/>
  <c r="CM195" i="1"/>
  <c r="CW195" i="1" s="1"/>
  <c r="DD195" i="1" s="1"/>
  <c r="DR195" i="1" s="1"/>
  <c r="CA195" i="1"/>
  <c r="CM199" i="1"/>
  <c r="CW199" i="1" s="1"/>
  <c r="DD199" i="1" s="1"/>
  <c r="DR199" i="1" s="1"/>
  <c r="CA199" i="1"/>
  <c r="BF98" i="1"/>
  <c r="AR161" i="1"/>
  <c r="AM161" i="1"/>
  <c r="P25" i="2"/>
  <c r="P358" i="1"/>
  <c r="P81" i="1"/>
  <c r="P175" i="1" s="1"/>
  <c r="P216" i="1" s="1"/>
  <c r="BC164" i="1"/>
  <c r="BC32" i="2" s="1"/>
  <c r="X214" i="1"/>
  <c r="X224" i="1"/>
  <c r="X222" i="1"/>
  <c r="BE10" i="1"/>
  <c r="BE9" i="1" s="1"/>
  <c r="BP18" i="1"/>
  <c r="BJ18" i="1"/>
  <c r="BG261" i="1"/>
  <c r="BG257" i="1" s="1"/>
  <c r="BQ262" i="1"/>
  <c r="BQ149" i="1"/>
  <c r="BY150" i="1"/>
  <c r="Z40" i="2"/>
  <c r="AD40" i="2" s="1"/>
  <c r="Z41" i="2"/>
  <c r="Z294" i="1"/>
  <c r="AJ207" i="1"/>
  <c r="AC207" i="1"/>
  <c r="AD207" i="1"/>
  <c r="BF207" i="1"/>
  <c r="CR321" i="1"/>
  <c r="CW321" i="1"/>
  <c r="DD321" i="1" s="1"/>
  <c r="BF97" i="1"/>
  <c r="DO267" i="1"/>
  <c r="DO202" i="1"/>
  <c r="T44" i="2"/>
  <c r="T47" i="2"/>
  <c r="T55" i="2" s="1"/>
  <c r="T9" i="2"/>
  <c r="DU75" i="1"/>
  <c r="DV75" i="1"/>
  <c r="BS90" i="1"/>
  <c r="BZ90" i="1"/>
  <c r="CO90" i="1" s="1"/>
  <c r="AM137" i="1"/>
  <c r="AR137" i="1"/>
  <c r="BI21" i="1"/>
  <c r="BK21" i="1"/>
  <c r="BH157" i="1"/>
  <c r="BC156" i="1"/>
  <c r="BC30" i="2" s="1"/>
  <c r="U12" i="2"/>
  <c r="U11" i="2" s="1"/>
  <c r="U10" i="2" s="1"/>
  <c r="U8" i="1"/>
  <c r="AR39" i="1"/>
  <c r="AT39" i="1" s="1"/>
  <c r="AL39" i="1"/>
  <c r="AM39" i="1" s="1"/>
  <c r="CM123" i="1"/>
  <c r="CW123" i="1" s="1"/>
  <c r="DD123" i="1" s="1"/>
  <c r="DR123" i="1" s="1"/>
  <c r="CA123" i="1"/>
  <c r="BQ166" i="1"/>
  <c r="BG164" i="1"/>
  <c r="BG32" i="2" s="1"/>
  <c r="CA171" i="1"/>
  <c r="CM171" i="1"/>
  <c r="CW171" i="1" s="1"/>
  <c r="DD171" i="1" s="1"/>
  <c r="DR171" i="1" s="1"/>
  <c r="BK96" i="1"/>
  <c r="BR96" i="1"/>
  <c r="BI96" i="1"/>
  <c r="CG338" i="1"/>
  <c r="CG336" i="1"/>
  <c r="CG339" i="1"/>
  <c r="CG218" i="1"/>
  <c r="CG220" i="1" s="1"/>
  <c r="CG335" i="1" s="1"/>
  <c r="S297" i="1"/>
  <c r="S64" i="2" s="1"/>
  <c r="AB298" i="1"/>
  <c r="AM165" i="1"/>
  <c r="AJ164" i="1"/>
  <c r="AR165" i="1"/>
  <c r="AR164" i="1" s="1"/>
  <c r="AR32" i="2" s="1"/>
  <c r="CM192" i="1"/>
  <c r="CW192" i="1" s="1"/>
  <c r="DD192" i="1" s="1"/>
  <c r="DR192" i="1" s="1"/>
  <c r="CA192" i="1"/>
  <c r="BW33" i="2"/>
  <c r="Z37" i="2"/>
  <c r="AD37" i="2" s="1"/>
  <c r="Z202" i="1"/>
  <c r="AJ203" i="1"/>
  <c r="AC203" i="1"/>
  <c r="AD203" i="1"/>
  <c r="BF203" i="1"/>
  <c r="G22" i="2"/>
  <c r="BS37" i="1"/>
  <c r="BX37" i="1"/>
  <c r="BD12" i="2"/>
  <c r="BD11" i="2" s="1"/>
  <c r="BD10" i="2" s="1"/>
  <c r="BD8" i="1"/>
  <c r="BK41" i="1"/>
  <c r="BI41" i="1"/>
  <c r="AK18" i="1"/>
  <c r="AK10" i="1" s="1"/>
  <c r="AB18" i="1"/>
  <c r="BG18" i="1"/>
  <c r="BQ18" i="1" s="1"/>
  <c r="BY18" i="1" s="1"/>
  <c r="CN18" i="1" s="1"/>
  <c r="CX18" i="1" s="1"/>
  <c r="DE18" i="1" s="1"/>
  <c r="DS18" i="1" s="1"/>
  <c r="AY44" i="2"/>
  <c r="AY47" i="2"/>
  <c r="AY55" i="2" s="1"/>
  <c r="AY9" i="2"/>
  <c r="AR169" i="1"/>
  <c r="AM169" i="1"/>
  <c r="AE109" i="1"/>
  <c r="AL109" i="1"/>
  <c r="AT109" i="1" s="1"/>
  <c r="AC109" i="1"/>
  <c r="BZ194" i="1"/>
  <c r="CO194" i="1" s="1"/>
  <c r="BS194" i="1"/>
  <c r="BQ33" i="1"/>
  <c r="AD34" i="1"/>
  <c r="AJ34" i="1"/>
  <c r="BJ84" i="1"/>
  <c r="BP84" i="1"/>
  <c r="BF83" i="1"/>
  <c r="AB15" i="2"/>
  <c r="AC62" i="1"/>
  <c r="AE62" i="1"/>
  <c r="AB213" i="1"/>
  <c r="AR51" i="1"/>
  <c r="AJ50" i="1"/>
  <c r="AL162" i="1"/>
  <c r="AT162" i="1" s="1"/>
  <c r="AC262" i="1"/>
  <c r="AL262" i="1"/>
  <c r="AE262" i="1"/>
  <c r="AB261" i="1"/>
  <c r="BO327" i="1"/>
  <c r="BP327" i="1"/>
  <c r="AM65" i="1"/>
  <c r="AR65" i="1"/>
  <c r="CY120" i="1"/>
  <c r="DF120" i="1" s="1"/>
  <c r="DT120" i="1" s="1"/>
  <c r="DW120" i="1" s="1"/>
  <c r="CQ120" i="1"/>
  <c r="CP120" i="1"/>
  <c r="CR120" i="1"/>
  <c r="AI31" i="2"/>
  <c r="AI175" i="1"/>
  <c r="AI216" i="1" s="1"/>
  <c r="AI219" i="1"/>
  <c r="DM63" i="2"/>
  <c r="DM62" i="2" s="1"/>
  <c r="DM292" i="1"/>
  <c r="BZ141" i="1"/>
  <c r="CO141" i="1" s="1"/>
  <c r="BS141" i="1"/>
  <c r="BP272" i="1"/>
  <c r="L31" i="2"/>
  <c r="L24" i="2" s="1"/>
  <c r="L23" i="2" s="1"/>
  <c r="L22" i="2" s="1"/>
  <c r="L175" i="1"/>
  <c r="L216" i="1" s="1"/>
  <c r="L219" i="1"/>
  <c r="CK29" i="2"/>
  <c r="CK28" i="2" s="1"/>
  <c r="CK148" i="1"/>
  <c r="CK81" i="1" s="1"/>
  <c r="CK175" i="1" s="1"/>
  <c r="CK216" i="1" s="1"/>
  <c r="AB316" i="1"/>
  <c r="AL316" i="1" s="1"/>
  <c r="AT316" i="1" s="1"/>
  <c r="AR130" i="1"/>
  <c r="AM130" i="1"/>
  <c r="BZ196" i="1"/>
  <c r="CO196" i="1" s="1"/>
  <c r="BS196" i="1"/>
  <c r="CQ289" i="1"/>
  <c r="CR289" i="1"/>
  <c r="CY289" i="1"/>
  <c r="DF289" i="1" s="1"/>
  <c r="DT289" i="1" s="1"/>
  <c r="CP289" i="1"/>
  <c r="DI218" i="1"/>
  <c r="DI220" i="1" s="1"/>
  <c r="BC149" i="1"/>
  <c r="BH150" i="1"/>
  <c r="AZ44" i="2"/>
  <c r="AZ47" i="2"/>
  <c r="AZ9" i="2"/>
  <c r="BR103" i="1"/>
  <c r="BK103" i="1"/>
  <c r="BI103" i="1"/>
  <c r="AR125" i="1"/>
  <c r="AM125" i="1"/>
  <c r="BZ140" i="1"/>
  <c r="CO140" i="1" s="1"/>
  <c r="BS140" i="1"/>
  <c r="W19" i="2"/>
  <c r="W17" i="2" s="1"/>
  <c r="W71" i="1"/>
  <c r="J47" i="2"/>
  <c r="J55" i="2" s="1"/>
  <c r="J44" i="2"/>
  <c r="J9" i="2"/>
  <c r="AK54" i="1"/>
  <c r="BG54" i="1"/>
  <c r="BQ54" i="1" s="1"/>
  <c r="BY54" i="1" s="1"/>
  <c r="CN54" i="1" s="1"/>
  <c r="CX54" i="1" s="1"/>
  <c r="DE54" i="1" s="1"/>
  <c r="DS54" i="1" s="1"/>
  <c r="AA50" i="1"/>
  <c r="BR161" i="1"/>
  <c r="BI161" i="1"/>
  <c r="BP51" i="1"/>
  <c r="BF50" i="1"/>
  <c r="BJ50" i="1" s="1"/>
  <c r="BJ51" i="1"/>
  <c r="DS128" i="1"/>
  <c r="G81" i="1"/>
  <c r="G175" i="1" s="1"/>
  <c r="G216" i="1" s="1"/>
  <c r="BI172" i="1"/>
  <c r="BR172" i="1"/>
  <c r="BK172" i="1"/>
  <c r="CH60" i="2"/>
  <c r="BC244" i="1"/>
  <c r="BH245" i="1"/>
  <c r="BQ301" i="1"/>
  <c r="BG300" i="1"/>
  <c r="BG65" i="2" s="1"/>
  <c r="Q19" i="2"/>
  <c r="Q17" i="2" s="1"/>
  <c r="Q71" i="1"/>
  <c r="BK131" i="1"/>
  <c r="BR131" i="1"/>
  <c r="BI131" i="1"/>
  <c r="CJ9" i="1"/>
  <c r="BJ53" i="1"/>
  <c r="BP53" i="1"/>
  <c r="BC66" i="2"/>
  <c r="X226" i="1"/>
  <c r="BA9" i="1"/>
  <c r="AJ272" i="1"/>
  <c r="AD272" i="1"/>
  <c r="BI28" i="1"/>
  <c r="BK28" i="1"/>
  <c r="BL47" i="2"/>
  <c r="BL55" i="2" s="1"/>
  <c r="BL44" i="2"/>
  <c r="BL9" i="2"/>
  <c r="AB27" i="2"/>
  <c r="AC127" i="1"/>
  <c r="AE26" i="1"/>
  <c r="AC26" i="1"/>
  <c r="BY84" i="1"/>
  <c r="BQ83" i="1"/>
  <c r="BI170" i="1"/>
  <c r="BR170" i="1"/>
  <c r="BK170" i="1"/>
  <c r="AS11" i="1"/>
  <c r="DS120" i="1"/>
  <c r="DS118" i="1" s="1"/>
  <c r="DE118" i="1"/>
  <c r="BP150" i="1"/>
  <c r="BJ150" i="1"/>
  <c r="BF149" i="1"/>
  <c r="DA12" i="2"/>
  <c r="DA11" i="2" s="1"/>
  <c r="DA10" i="2" s="1"/>
  <c r="DA8" i="1"/>
  <c r="BS246" i="1"/>
  <c r="BZ246" i="1"/>
  <c r="CO246" i="1" s="1"/>
  <c r="DO305" i="1"/>
  <c r="DO300" i="1" s="1"/>
  <c r="DO65" i="2" s="1"/>
  <c r="BZ66" i="1"/>
  <c r="CO66" i="1" s="1"/>
  <c r="BS66" i="1"/>
  <c r="BZ100" i="1"/>
  <c r="CO100" i="1" s="1"/>
  <c r="BS100" i="1"/>
  <c r="AR289" i="1"/>
  <c r="AM289" i="1"/>
  <c r="AA44" i="1"/>
  <c r="AA14" i="2" s="1"/>
  <c r="AU44" i="2"/>
  <c r="AU47" i="2"/>
  <c r="AU55" i="2" s="1"/>
  <c r="AU9" i="2"/>
  <c r="D15" i="2"/>
  <c r="D213" i="1"/>
  <c r="AC107" i="1"/>
  <c r="AE107" i="1"/>
  <c r="AL107" i="1"/>
  <c r="AT107" i="1" s="1"/>
  <c r="S38" i="2"/>
  <c r="S33" i="2" s="1"/>
  <c r="AH218" i="1"/>
  <c r="AH220" i="1" s="1"/>
  <c r="BV12" i="2"/>
  <c r="BV11" i="2" s="1"/>
  <c r="BV10" i="2" s="1"/>
  <c r="BV8" i="1"/>
  <c r="BZ130" i="1"/>
  <c r="CO130" i="1" s="1"/>
  <c r="BS130" i="1"/>
  <c r="CM135" i="1"/>
  <c r="CW135" i="1" s="1"/>
  <c r="DD135" i="1" s="1"/>
  <c r="DR135" i="1" s="1"/>
  <c r="CA135" i="1"/>
  <c r="B18" i="2"/>
  <c r="B17" i="2" s="1"/>
  <c r="B71" i="1"/>
  <c r="AJ106" i="1"/>
  <c r="AD106" i="1"/>
  <c r="BE81" i="1"/>
  <c r="BE175" i="1" s="1"/>
  <c r="BE216" i="1" s="1"/>
  <c r="AJ128" i="1"/>
  <c r="Z127" i="1"/>
  <c r="Z27" i="2" s="1"/>
  <c r="AD27" i="2" s="1"/>
  <c r="AD128" i="1"/>
  <c r="AD127" i="1" s="1"/>
  <c r="BF128" i="1"/>
  <c r="P179" i="1"/>
  <c r="P217" i="1" s="1"/>
  <c r="CE233" i="1"/>
  <c r="CE50" i="2" s="1"/>
  <c r="CE49" i="2" s="1"/>
  <c r="CE234" i="1"/>
  <c r="CE231" i="1" s="1"/>
  <c r="CE230" i="1" s="1"/>
  <c r="CM196" i="1"/>
  <c r="CW196" i="1" s="1"/>
  <c r="DD196" i="1" s="1"/>
  <c r="DR196" i="1" s="1"/>
  <c r="CA196" i="1"/>
  <c r="CB360" i="1"/>
  <c r="BC10" i="1"/>
  <c r="AK15" i="2"/>
  <c r="AK213" i="1"/>
  <c r="CQ152" i="1"/>
  <c r="CY152" i="1"/>
  <c r="DF152" i="1" s="1"/>
  <c r="DT152" i="1" s="1"/>
  <c r="CR152" i="1"/>
  <c r="CP152" i="1"/>
  <c r="BR28" i="1"/>
  <c r="BX28" i="1"/>
  <c r="BS28" i="1"/>
  <c r="M44" i="2"/>
  <c r="M9" i="2"/>
  <c r="M47" i="2"/>
  <c r="M55" i="2" s="1"/>
  <c r="CA111" i="1"/>
  <c r="CM111" i="1"/>
  <c r="CW111" i="1" s="1"/>
  <c r="DD111" i="1" s="1"/>
  <c r="DR111" i="1" s="1"/>
  <c r="CD211" i="1"/>
  <c r="CD212" i="1"/>
  <c r="CD227" i="1"/>
  <c r="CD252" i="1" s="1"/>
  <c r="CD358" i="1"/>
  <c r="CD359" i="1"/>
  <c r="BK24" i="1"/>
  <c r="BI24" i="1"/>
  <c r="DO44" i="1"/>
  <c r="DO14" i="2" s="1"/>
  <c r="AC57" i="1"/>
  <c r="AL57" i="1"/>
  <c r="AM57" i="1" s="1"/>
  <c r="AE57" i="1"/>
  <c r="Z219" i="1"/>
  <c r="AD219" i="1" s="1"/>
  <c r="AD168" i="1"/>
  <c r="Z31" i="2"/>
  <c r="BA15" i="2"/>
  <c r="BA213" i="1"/>
  <c r="Q117" i="1"/>
  <c r="Q93" i="1" s="1"/>
  <c r="Q26" i="2" s="1"/>
  <c r="AH211" i="1"/>
  <c r="AH227" i="1"/>
  <c r="AH252" i="1" s="1"/>
  <c r="AH212" i="1"/>
  <c r="AH359" i="1"/>
  <c r="AH358" i="1"/>
  <c r="S10" i="1"/>
  <c r="S9" i="1" s="1"/>
  <c r="BI12" i="1"/>
  <c r="BK12" i="1"/>
  <c r="AK23" i="1"/>
  <c r="BG23" i="1"/>
  <c r="BQ23" i="1" s="1"/>
  <c r="BY23" i="1" s="1"/>
  <c r="CN23" i="1" s="1"/>
  <c r="CX23" i="1" s="1"/>
  <c r="DE23" i="1" s="1"/>
  <c r="DS23" i="1" s="1"/>
  <c r="AA19" i="1"/>
  <c r="BA17" i="2"/>
  <c r="AG358" i="1"/>
  <c r="AR94" i="1"/>
  <c r="AM94" i="1"/>
  <c r="CR123" i="1"/>
  <c r="CY123" i="1"/>
  <c r="DF123" i="1" s="1"/>
  <c r="DT123" i="1" s="1"/>
  <c r="DW123" i="1" s="1"/>
  <c r="CQ123" i="1"/>
  <c r="CP123" i="1"/>
  <c r="BI154" i="1"/>
  <c r="BR154" i="1"/>
  <c r="CP185" i="1"/>
  <c r="CQ185" i="1"/>
  <c r="CY185" i="1"/>
  <c r="DF185" i="1" s="1"/>
  <c r="DT185" i="1" s="1"/>
  <c r="DW185" i="1" s="1"/>
  <c r="CR185" i="1"/>
  <c r="AL47" i="1"/>
  <c r="AM47" i="1" s="1"/>
  <c r="AE47" i="1"/>
  <c r="AC47" i="1"/>
  <c r="BP55" i="1"/>
  <c r="BJ55" i="1"/>
  <c r="CH25" i="2"/>
  <c r="CH81" i="1"/>
  <c r="BC121" i="1"/>
  <c r="AF360" i="1"/>
  <c r="AF333" i="1"/>
  <c r="AF334" i="1"/>
  <c r="AF227" i="1"/>
  <c r="AF252" i="1" s="1"/>
  <c r="AF212" i="1"/>
  <c r="AF211" i="1"/>
  <c r="AF358" i="1"/>
  <c r="AF359" i="1"/>
  <c r="BP42" i="1"/>
  <c r="BJ42" i="1"/>
  <c r="BJ54" i="1"/>
  <c r="BP54" i="1"/>
  <c r="BP76" i="1"/>
  <c r="BJ76" i="1"/>
  <c r="Y338" i="1"/>
  <c r="Y339" i="1"/>
  <c r="Y336" i="1"/>
  <c r="Y218" i="1"/>
  <c r="Y220" i="1" s="1"/>
  <c r="Y335" i="1" s="1"/>
  <c r="BZ200" i="1"/>
  <c r="CO200" i="1" s="1"/>
  <c r="BS200" i="1"/>
  <c r="BA60" i="2"/>
  <c r="AL15" i="1"/>
  <c r="AM15" i="1" s="1"/>
  <c r="AR15" i="1"/>
  <c r="AT15" i="1" s="1"/>
  <c r="BH57" i="1"/>
  <c r="DP25" i="2"/>
  <c r="DP24" i="2" s="1"/>
  <c r="DP23" i="2" s="1"/>
  <c r="DP358" i="1"/>
  <c r="AL114" i="1"/>
  <c r="AT114" i="1" s="1"/>
  <c r="AE114" i="1"/>
  <c r="AC114" i="1"/>
  <c r="BP169" i="1"/>
  <c r="BJ169" i="1"/>
  <c r="BF168" i="1"/>
  <c r="BQ11" i="1"/>
  <c r="BG10" i="1"/>
  <c r="DC15" i="2"/>
  <c r="DC10" i="2" s="1"/>
  <c r="DC213" i="1"/>
  <c r="AJ104" i="1"/>
  <c r="AD104" i="1"/>
  <c r="BF112" i="1"/>
  <c r="BC143" i="1"/>
  <c r="BH143" i="1" s="1"/>
  <c r="AX127" i="1"/>
  <c r="AX27" i="2" s="1"/>
  <c r="AG148" i="1"/>
  <c r="BZ173" i="1"/>
  <c r="CO173" i="1" s="1"/>
  <c r="BS173" i="1"/>
  <c r="R60" i="2"/>
  <c r="CV49" i="2"/>
  <c r="BJ102" i="1"/>
  <c r="BP102" i="1"/>
  <c r="BX102" i="1" s="1"/>
  <c r="AR134" i="1"/>
  <c r="AM134" i="1"/>
  <c r="DO29" i="2"/>
  <c r="DO28" i="2" s="1"/>
  <c r="DO148" i="1"/>
  <c r="DO81" i="1" s="1"/>
  <c r="DO175" i="1" s="1"/>
  <c r="DO216" i="1" s="1"/>
  <c r="AQ24" i="2"/>
  <c r="AQ23" i="2" s="1"/>
  <c r="AQ22" i="2" s="1"/>
  <c r="AQ359" i="1"/>
  <c r="H290" i="1"/>
  <c r="H271" i="1" s="1"/>
  <c r="BK137" i="1"/>
  <c r="BR137" i="1"/>
  <c r="BI137" i="1"/>
  <c r="BU28" i="2"/>
  <c r="BU24" i="2" s="1"/>
  <c r="BU23" i="2" s="1"/>
  <c r="BU22" i="2" s="1"/>
  <c r="S164" i="1"/>
  <c r="S32" i="2" s="1"/>
  <c r="AB165" i="1"/>
  <c r="DQ239" i="1"/>
  <c r="DQ238" i="1" s="1"/>
  <c r="CL238" i="1"/>
  <c r="CE62" i="2"/>
  <c r="AQ49" i="2"/>
  <c r="DJ62" i="2"/>
  <c r="BF285" i="1"/>
  <c r="BP286" i="1"/>
  <c r="BF305" i="1"/>
  <c r="BP305" i="1" s="1"/>
  <c r="BX305" i="1" s="1"/>
  <c r="AC301" i="1"/>
  <c r="BF301" i="1"/>
  <c r="AJ301" i="1"/>
  <c r="Z300" i="1"/>
  <c r="BF318" i="1"/>
  <c r="BP318" i="1" s="1"/>
  <c r="BX318" i="1" s="1"/>
  <c r="AE137" i="1"/>
  <c r="AC137" i="1"/>
  <c r="AL137" i="1"/>
  <c r="AT137" i="1" s="1"/>
  <c r="CP199" i="1"/>
  <c r="CQ199" i="1"/>
  <c r="CY199" i="1"/>
  <c r="DF199" i="1" s="1"/>
  <c r="DT199" i="1" s="1"/>
  <c r="DW199" i="1" s="1"/>
  <c r="CR199" i="1"/>
  <c r="CQ296" i="1"/>
  <c r="CN20" i="1"/>
  <c r="AK30" i="1"/>
  <c r="BG30" i="1"/>
  <c r="BQ30" i="1" s="1"/>
  <c r="BY30" i="1" s="1"/>
  <c r="CN30" i="1" s="1"/>
  <c r="CX30" i="1" s="1"/>
  <c r="DE30" i="1" s="1"/>
  <c r="DS30" i="1" s="1"/>
  <c r="AM51" i="1"/>
  <c r="AR102" i="1"/>
  <c r="AM102" i="1"/>
  <c r="CE12" i="2"/>
  <c r="CE11" i="2" s="1"/>
  <c r="CE10" i="2" s="1"/>
  <c r="CE8" i="1"/>
  <c r="BL360" i="1"/>
  <c r="BL334" i="1"/>
  <c r="BL333" i="1"/>
  <c r="BL227" i="1"/>
  <c r="BL252" i="1" s="1"/>
  <c r="BL212" i="1"/>
  <c r="BL211" i="1"/>
  <c r="BL358" i="1"/>
  <c r="BL359" i="1"/>
  <c r="CA103" i="1"/>
  <c r="CM103" i="1"/>
  <c r="CW103" i="1" s="1"/>
  <c r="DD103" i="1" s="1"/>
  <c r="DR103" i="1" s="1"/>
  <c r="Q31" i="2"/>
  <c r="Q219" i="1"/>
  <c r="AV212" i="1"/>
  <c r="CK214" i="1"/>
  <c r="Z25" i="2"/>
  <c r="AD25" i="2" s="1"/>
  <c r="CV148" i="1"/>
  <c r="AV24" i="2"/>
  <c r="AV23" i="2" s="1"/>
  <c r="AV22" i="2" s="1"/>
  <c r="AV47" i="2" s="1"/>
  <c r="AV55" i="2" s="1"/>
  <c r="AR291" i="1"/>
  <c r="AM291" i="1"/>
  <c r="CJ231" i="1"/>
  <c r="CJ230" i="1" s="1"/>
  <c r="CA283" i="1"/>
  <c r="CM283" i="1"/>
  <c r="CW283" i="1" s="1"/>
  <c r="DD283" i="1" s="1"/>
  <c r="DR283" i="1" s="1"/>
  <c r="DA218" i="1"/>
  <c r="DA220" i="1" s="1"/>
  <c r="AS161" i="1"/>
  <c r="AS156" i="1" s="1"/>
  <c r="AK156" i="1"/>
  <c r="CM190" i="1"/>
  <c r="CW190" i="1" s="1"/>
  <c r="DD190" i="1" s="1"/>
  <c r="DR190" i="1" s="1"/>
  <c r="CA190" i="1"/>
  <c r="CL39" i="2"/>
  <c r="CL38" i="2" s="1"/>
  <c r="CL205" i="1"/>
  <c r="CL72" i="1"/>
  <c r="DQ206" i="1"/>
  <c r="BZ309" i="1"/>
  <c r="CO309" i="1" s="1"/>
  <c r="BS309" i="1"/>
  <c r="BC278" i="1"/>
  <c r="BH279" i="1"/>
  <c r="BF316" i="1"/>
  <c r="BP316" i="1" s="1"/>
  <c r="BX316" i="1" s="1"/>
  <c r="DB47" i="2"/>
  <c r="DB55" i="2" s="1"/>
  <c r="DB44" i="2"/>
  <c r="DB9" i="2"/>
  <c r="P24" i="2"/>
  <c r="P23" i="2" s="1"/>
  <c r="P22" i="2" s="1"/>
  <c r="AW227" i="1"/>
  <c r="AW252" i="1" s="1"/>
  <c r="AW212" i="1"/>
  <c r="AW211" i="1"/>
  <c r="AW358" i="1"/>
  <c r="AW359" i="1"/>
  <c r="BK35" i="1"/>
  <c r="BI35" i="1"/>
  <c r="BO15" i="2"/>
  <c r="BO213" i="1"/>
  <c r="V47" i="2"/>
  <c r="V55" i="2" s="1"/>
  <c r="V44" i="2"/>
  <c r="V9" i="2"/>
  <c r="CI9" i="1"/>
  <c r="BP59" i="1"/>
  <c r="BJ59" i="1"/>
  <c r="AI81" i="1"/>
  <c r="AB116" i="1"/>
  <c r="BF157" i="1"/>
  <c r="L292" i="1"/>
  <c r="CS12" i="2"/>
  <c r="CS11" i="2" s="1"/>
  <c r="CS10" i="2" s="1"/>
  <c r="CS8" i="1"/>
  <c r="L73" i="1"/>
  <c r="BQ116" i="1"/>
  <c r="CT12" i="2"/>
  <c r="CT11" i="2" s="1"/>
  <c r="CT10" i="2" s="1"/>
  <c r="CT8" i="1"/>
  <c r="BR16" i="1"/>
  <c r="BX16" i="1"/>
  <c r="BS16" i="1"/>
  <c r="BH20" i="1"/>
  <c r="BC19" i="1"/>
  <c r="AM90" i="1"/>
  <c r="AR90" i="1"/>
  <c r="AM288" i="1"/>
  <c r="AR288" i="1"/>
  <c r="BO25" i="2"/>
  <c r="BO358" i="1"/>
  <c r="BK133" i="1"/>
  <c r="BR133" i="1"/>
  <c r="BI133" i="1"/>
  <c r="CM138" i="1"/>
  <c r="CW138" i="1" s="1"/>
  <c r="DD138" i="1" s="1"/>
  <c r="DR138" i="1" s="1"/>
  <c r="CA138" i="1"/>
  <c r="BH237" i="1"/>
  <c r="BC235" i="1"/>
  <c r="BC232" i="1" s="1"/>
  <c r="BC51" i="2" s="1"/>
  <c r="BH282" i="1"/>
  <c r="BC281" i="1"/>
  <c r="AV18" i="2"/>
  <c r="AV17" i="2" s="1"/>
  <c r="AV71" i="1"/>
  <c r="AJ76" i="1"/>
  <c r="AD76" i="1"/>
  <c r="B24" i="2"/>
  <c r="B23" i="2" s="1"/>
  <c r="B22" i="2" s="1"/>
  <c r="DQ272" i="1"/>
  <c r="BZ136" i="1"/>
  <c r="CO136" i="1" s="1"/>
  <c r="BS136" i="1"/>
  <c r="BZ142" i="1"/>
  <c r="CO142" i="1" s="1"/>
  <c r="BS142" i="1"/>
  <c r="AK164" i="1"/>
  <c r="AK32" i="2" s="1"/>
  <c r="DA327" i="1"/>
  <c r="DC316" i="1"/>
  <c r="DO316" i="1" s="1"/>
  <c r="F337" i="1"/>
  <c r="F340" i="1"/>
  <c r="CB339" i="1"/>
  <c r="AK168" i="1"/>
  <c r="AS169" i="1"/>
  <c r="AS168" i="1" s="1"/>
  <c r="CQ284" i="1"/>
  <c r="CY284" i="1"/>
  <c r="DF284" i="1" s="1"/>
  <c r="DT284" i="1" s="1"/>
  <c r="CR284" i="1"/>
  <c r="CP284" i="1"/>
  <c r="DU67" i="1"/>
  <c r="DV67" i="1"/>
  <c r="E24" i="2"/>
  <c r="E23" i="2" s="1"/>
  <c r="E22" i="2" s="1"/>
  <c r="AD29" i="1"/>
  <c r="AJ29" i="1"/>
  <c r="BF29" i="1"/>
  <c r="BH107" i="1"/>
  <c r="DO10" i="1"/>
  <c r="DO9" i="1" s="1"/>
  <c r="BX14" i="1"/>
  <c r="BS14" i="1"/>
  <c r="BR14" i="1"/>
  <c r="DN26" i="2"/>
  <c r="DN24" i="2" s="1"/>
  <c r="DN23" i="2" s="1"/>
  <c r="DN22" i="2" s="1"/>
  <c r="DN81" i="1"/>
  <c r="DN175" i="1" s="1"/>
  <c r="DN216" i="1" s="1"/>
  <c r="DN218" i="1" s="1"/>
  <c r="DN220" i="1" s="1"/>
  <c r="O44" i="2"/>
  <c r="O47" i="2"/>
  <c r="O55" i="2" s="1"/>
  <c r="O9" i="2"/>
  <c r="AR12" i="1"/>
  <c r="AT12" i="1" s="1"/>
  <c r="AL12" i="1"/>
  <c r="AM12" i="1" s="1"/>
  <c r="BE31" i="1"/>
  <c r="BE13" i="2" s="1"/>
  <c r="CL32" i="1"/>
  <c r="AK35" i="1"/>
  <c r="AA31" i="1"/>
  <c r="AA13" i="2" s="1"/>
  <c r="BG35" i="1"/>
  <c r="BQ35" i="1" s="1"/>
  <c r="BY35" i="1" s="1"/>
  <c r="CN35" i="1" s="1"/>
  <c r="CX35" i="1" s="1"/>
  <c r="DE35" i="1" s="1"/>
  <c r="DS35" i="1" s="1"/>
  <c r="CM65" i="1"/>
  <c r="CW65" i="1" s="1"/>
  <c r="DD65" i="1" s="1"/>
  <c r="DR65" i="1" s="1"/>
  <c r="CA65" i="1"/>
  <c r="E360" i="1"/>
  <c r="E333" i="1"/>
  <c r="E334" i="1"/>
  <c r="E212" i="1"/>
  <c r="E211" i="1"/>
  <c r="AS17" i="2"/>
  <c r="BH51" i="1"/>
  <c r="BC50" i="1"/>
  <c r="CE25" i="2"/>
  <c r="CE24" i="2" s="1"/>
  <c r="CE23" i="2" s="1"/>
  <c r="CE22" i="2" s="1"/>
  <c r="CE81" i="1"/>
  <c r="CE175" i="1" s="1"/>
  <c r="CE216" i="1" s="1"/>
  <c r="BH98" i="1"/>
  <c r="AE236" i="1"/>
  <c r="AB235" i="1"/>
  <c r="AL236" i="1"/>
  <c r="BH236" i="1"/>
  <c r="AO10" i="2"/>
  <c r="Y9" i="1"/>
  <c r="CM185" i="1"/>
  <c r="CW185" i="1" s="1"/>
  <c r="DD185" i="1" s="1"/>
  <c r="DR185" i="1" s="1"/>
  <c r="CA185" i="1"/>
  <c r="BQ238" i="1"/>
  <c r="BY239" i="1"/>
  <c r="BF246" i="1"/>
  <c r="BJ242" i="1"/>
  <c r="BP242" i="1"/>
  <c r="BF241" i="1"/>
  <c r="BJ241" i="1" s="1"/>
  <c r="CL244" i="1"/>
  <c r="DQ245" i="1"/>
  <c r="DQ244" i="1" s="1"/>
  <c r="DJ60" i="2"/>
  <c r="BS291" i="1"/>
  <c r="BZ291" i="1"/>
  <c r="CO291" i="1" s="1"/>
  <c r="BS155" i="1"/>
  <c r="BZ155" i="1"/>
  <c r="CO155" i="1" s="1"/>
  <c r="AO359" i="1"/>
  <c r="DO40" i="2"/>
  <c r="DO41" i="2"/>
  <c r="DO294" i="1"/>
  <c r="DO293" i="1" s="1"/>
  <c r="G293" i="1"/>
  <c r="DJ234" i="1"/>
  <c r="DJ231" i="1" s="1"/>
  <c r="DJ230" i="1" s="1"/>
  <c r="DJ233" i="1"/>
  <c r="DJ50" i="2" s="1"/>
  <c r="DJ49" i="2" s="1"/>
  <c r="BF265" i="1"/>
  <c r="S66" i="2"/>
  <c r="AB306" i="1"/>
  <c r="BH306" i="1" s="1"/>
  <c r="AX300" i="1"/>
  <c r="DJ359" i="1"/>
  <c r="DJ179" i="1"/>
  <c r="DJ217" i="1" s="1"/>
  <c r="CG242" i="1"/>
  <c r="BY242" i="1"/>
  <c r="BQ241" i="1"/>
  <c r="BR272" i="1"/>
  <c r="BY279" i="1"/>
  <c r="BQ278" i="1"/>
  <c r="CH179" i="1"/>
  <c r="CH217" i="1" s="1"/>
  <c r="BQ41" i="2"/>
  <c r="BQ294" i="1"/>
  <c r="BQ293" i="1" s="1"/>
  <c r="BQ40" i="2"/>
  <c r="BQ38" i="2" s="1"/>
  <c r="BY207" i="1"/>
  <c r="H333" i="1"/>
  <c r="H360" i="1"/>
  <c r="H334" i="1"/>
  <c r="H358" i="1"/>
  <c r="BH101" i="1"/>
  <c r="BK48" i="1"/>
  <c r="BI48" i="1"/>
  <c r="DQ15" i="2"/>
  <c r="DQ213" i="1"/>
  <c r="DG218" i="1"/>
  <c r="DG220" i="1" s="1"/>
  <c r="AB37" i="2"/>
  <c r="AE203" i="1"/>
  <c r="AB202" i="1"/>
  <c r="AL203" i="1"/>
  <c r="BC62" i="1"/>
  <c r="BH63" i="1"/>
  <c r="CL127" i="1"/>
  <c r="CL27" i="2" s="1"/>
  <c r="DQ128" i="1"/>
  <c r="DQ127" i="1" s="1"/>
  <c r="DQ27" i="2" s="1"/>
  <c r="CM142" i="1"/>
  <c r="CW142" i="1" s="1"/>
  <c r="DD142" i="1" s="1"/>
  <c r="DR142" i="1" s="1"/>
  <c r="CA142" i="1"/>
  <c r="D148" i="1"/>
  <c r="D341" i="1" s="1"/>
  <c r="BF236" i="1"/>
  <c r="BY267" i="1"/>
  <c r="CN268" i="1"/>
  <c r="DP63" i="2"/>
  <c r="DP62" i="2" s="1"/>
  <c r="DP292" i="1"/>
  <c r="CA302" i="1"/>
  <c r="CM302" i="1"/>
  <c r="CW302" i="1" s="1"/>
  <c r="DD302" i="1" s="1"/>
  <c r="DR302" i="1" s="1"/>
  <c r="AJ19" i="1"/>
  <c r="AL20" i="1"/>
  <c r="AR20" i="1"/>
  <c r="Z26" i="1"/>
  <c r="AD26" i="1" s="1"/>
  <c r="AL42" i="1"/>
  <c r="AM42" i="1" s="1"/>
  <c r="AR42" i="1"/>
  <c r="AT42" i="1" s="1"/>
  <c r="AJ63" i="1"/>
  <c r="AD63" i="1"/>
  <c r="Z62" i="1"/>
  <c r="BF63" i="1"/>
  <c r="BJ179" i="1"/>
  <c r="BJ220" i="1" s="1"/>
  <c r="AS234" i="1"/>
  <c r="AS231" i="1" s="1"/>
  <c r="AS230" i="1" s="1"/>
  <c r="AS233" i="1"/>
  <c r="AS50" i="2" s="1"/>
  <c r="AS49" i="2" s="1"/>
  <c r="BZ302" i="1"/>
  <c r="CO302" i="1" s="1"/>
  <c r="BS302" i="1"/>
  <c r="AC90" i="1"/>
  <c r="AE90" i="1"/>
  <c r="AL90" i="1"/>
  <c r="AT90" i="1" s="1"/>
  <c r="BA234" i="1"/>
  <c r="BA231" i="1" s="1"/>
  <c r="BA230" i="1" s="1"/>
  <c r="BA233" i="1"/>
  <c r="BA50" i="2" s="1"/>
  <c r="BA49" i="2" s="1"/>
  <c r="X227" i="1"/>
  <c r="X252" i="1" s="1"/>
  <c r="P212" i="1"/>
  <c r="P211" i="1"/>
  <c r="BH16" i="1"/>
  <c r="E81" i="1"/>
  <c r="E175" i="1" s="1"/>
  <c r="E216" i="1" s="1"/>
  <c r="CM130" i="1"/>
  <c r="CW130" i="1" s="1"/>
  <c r="DD130" i="1" s="1"/>
  <c r="DR130" i="1" s="1"/>
  <c r="CA130" i="1"/>
  <c r="CU218" i="1"/>
  <c r="CU220" i="1" s="1"/>
  <c r="Q63" i="2"/>
  <c r="Q62" i="2" s="1"/>
  <c r="Q292" i="1"/>
  <c r="BC63" i="2"/>
  <c r="BB24" i="2"/>
  <c r="BB23" i="2" s="1"/>
  <c r="BB22" i="2" s="1"/>
  <c r="CR324" i="1"/>
  <c r="CW324" i="1"/>
  <c r="DD324" i="1" s="1"/>
  <c r="CJ300" i="1"/>
  <c r="CJ65" i="2" s="1"/>
  <c r="BH66" i="2" l="1"/>
  <c r="BR306" i="1"/>
  <c r="DO218" i="1"/>
  <c r="DO220" i="1" s="1"/>
  <c r="BI243" i="1"/>
  <c r="BR243" i="1"/>
  <c r="BK243" i="1"/>
  <c r="BH241" i="1"/>
  <c r="DP218" i="1"/>
  <c r="N332" i="1"/>
  <c r="H61" i="2"/>
  <c r="H59" i="2" s="1"/>
  <c r="H256" i="1"/>
  <c r="BC60" i="2"/>
  <c r="BA218" i="1"/>
  <c r="BA220" i="1" s="1"/>
  <c r="CA316" i="1"/>
  <c r="CM316" i="1"/>
  <c r="CK218" i="1"/>
  <c r="CK224" i="1"/>
  <c r="CK222" i="1"/>
  <c r="CL26" i="2"/>
  <c r="CL81" i="1"/>
  <c r="CL175" i="1" s="1"/>
  <c r="CL216" i="1" s="1"/>
  <c r="DQ60" i="2"/>
  <c r="BR119" i="1"/>
  <c r="BH118" i="1"/>
  <c r="DC47" i="2"/>
  <c r="DC55" i="2" s="1"/>
  <c r="DC44" i="2"/>
  <c r="DC9" i="2"/>
  <c r="E47" i="2"/>
  <c r="E55" i="2" s="1"/>
  <c r="E44" i="2"/>
  <c r="E9" i="2"/>
  <c r="AX24" i="2"/>
  <c r="AX23" i="2" s="1"/>
  <c r="AX22" i="2" s="1"/>
  <c r="AX47" i="2" s="1"/>
  <c r="AX55" i="2" s="1"/>
  <c r="DP22" i="2"/>
  <c r="DP47" i="2" s="1"/>
  <c r="DP44" i="2"/>
  <c r="BE338" i="1"/>
  <c r="BE339" i="1"/>
  <c r="BE336" i="1"/>
  <c r="BE218" i="1"/>
  <c r="BE220" i="1" s="1"/>
  <c r="BE335" i="1" s="1"/>
  <c r="BG60" i="2"/>
  <c r="S26" i="2"/>
  <c r="CK47" i="2"/>
  <c r="CK46" i="2"/>
  <c r="CJ30" i="2"/>
  <c r="CJ28" i="2" s="1"/>
  <c r="CJ24" i="2" s="1"/>
  <c r="CJ23" i="2" s="1"/>
  <c r="CJ22" i="2" s="1"/>
  <c r="CJ148" i="1"/>
  <c r="Q336" i="1"/>
  <c r="Q218" i="1"/>
  <c r="Q220" i="1" s="1"/>
  <c r="DU302" i="1"/>
  <c r="DV302" i="1"/>
  <c r="BK63" i="1"/>
  <c r="BI63" i="1"/>
  <c r="BR63" i="1"/>
  <c r="BH62" i="1"/>
  <c r="BY41" i="2"/>
  <c r="BY40" i="2"/>
  <c r="BY294" i="1"/>
  <c r="BY293" i="1" s="1"/>
  <c r="CN207" i="1"/>
  <c r="CG241" i="1"/>
  <c r="CG231" i="1" s="1"/>
  <c r="CG230" i="1" s="1"/>
  <c r="CG232" i="1"/>
  <c r="CG51" i="2" s="1"/>
  <c r="CG49" i="2" s="1"/>
  <c r="BX242" i="1"/>
  <c r="BP241" i="1"/>
  <c r="BK51" i="1"/>
  <c r="BI51" i="1"/>
  <c r="BH50" i="1"/>
  <c r="AS35" i="1"/>
  <c r="AK31" i="1"/>
  <c r="AK13" i="2" s="1"/>
  <c r="AL35" i="1"/>
  <c r="AM35" i="1" s="1"/>
  <c r="BZ14" i="1"/>
  <c r="CA14" i="1"/>
  <c r="CM14" i="1"/>
  <c r="AE116" i="1"/>
  <c r="AE93" i="1" s="1"/>
  <c r="AL116" i="1"/>
  <c r="AC116" i="1"/>
  <c r="AW214" i="1"/>
  <c r="AW222" i="1"/>
  <c r="AW224" i="1"/>
  <c r="DU283" i="1"/>
  <c r="DV283" i="1"/>
  <c r="AV214" i="1"/>
  <c r="AV224" i="1"/>
  <c r="AV222" i="1"/>
  <c r="BP285" i="1"/>
  <c r="BX286" i="1"/>
  <c r="BX169" i="1"/>
  <c r="AF332" i="1"/>
  <c r="AF226" i="1"/>
  <c r="BS154" i="1"/>
  <c r="BZ154" i="1"/>
  <c r="CO154" i="1" s="1"/>
  <c r="S12" i="2"/>
  <c r="S11" i="2" s="1"/>
  <c r="S10" i="2" s="1"/>
  <c r="S8" i="1"/>
  <c r="BC9" i="1"/>
  <c r="DA47" i="2"/>
  <c r="DA55" i="2" s="1"/>
  <c r="DA9" i="2"/>
  <c r="DA44" i="2"/>
  <c r="AC27" i="2"/>
  <c r="AE27" i="2"/>
  <c r="CP196" i="1"/>
  <c r="CQ196" i="1"/>
  <c r="CR196" i="1"/>
  <c r="CY196" i="1"/>
  <c r="DF196" i="1" s="1"/>
  <c r="DT196" i="1" s="1"/>
  <c r="DW196" i="1" s="1"/>
  <c r="BD212" i="1"/>
  <c r="BD211" i="1"/>
  <c r="BD359" i="1"/>
  <c r="BD358" i="1"/>
  <c r="BY166" i="1"/>
  <c r="BQ164" i="1"/>
  <c r="BQ32" i="2" s="1"/>
  <c r="BK157" i="1"/>
  <c r="BR157" i="1"/>
  <c r="BI157" i="1"/>
  <c r="BH156" i="1"/>
  <c r="CY87" i="1"/>
  <c r="DF87" i="1" s="1"/>
  <c r="DT87" i="1" s="1"/>
  <c r="DW87" i="1" s="1"/>
  <c r="CQ87" i="1"/>
  <c r="CP87" i="1"/>
  <c r="CR87" i="1"/>
  <c r="AO226" i="1"/>
  <c r="BK47" i="1"/>
  <c r="BI47" i="1"/>
  <c r="CM303" i="1"/>
  <c r="CW303" i="1" s="1"/>
  <c r="DD303" i="1" s="1"/>
  <c r="DR303" i="1" s="1"/>
  <c r="CA303" i="1"/>
  <c r="AR246" i="1"/>
  <c r="AR244" i="1" s="1"/>
  <c r="AM246" i="1"/>
  <c r="AJ244" i="1"/>
  <c r="AM244" i="1" s="1"/>
  <c r="V224" i="1"/>
  <c r="V222" i="1"/>
  <c r="V214" i="1"/>
  <c r="DE245" i="1"/>
  <c r="CX244" i="1"/>
  <c r="BH39" i="2"/>
  <c r="BR206" i="1"/>
  <c r="BI206" i="1"/>
  <c r="BK206" i="1"/>
  <c r="BH72" i="1"/>
  <c r="BY272" i="1"/>
  <c r="Z9" i="1"/>
  <c r="AD10" i="1"/>
  <c r="BX24" i="1"/>
  <c r="BS24" i="1"/>
  <c r="BR24" i="1"/>
  <c r="DK223" i="1"/>
  <c r="DK225" i="1"/>
  <c r="CB347" i="1"/>
  <c r="CB354" i="1"/>
  <c r="CB355" i="1" s="1"/>
  <c r="CB251" i="1"/>
  <c r="DV91" i="1"/>
  <c r="DU91" i="1"/>
  <c r="BR298" i="1"/>
  <c r="BH297" i="1"/>
  <c r="BH64" i="2" s="1"/>
  <c r="BI64" i="2" s="1"/>
  <c r="AP226" i="1"/>
  <c r="K337" i="1"/>
  <c r="K340" i="1"/>
  <c r="K339" i="1"/>
  <c r="K341" i="1"/>
  <c r="K336" i="1"/>
  <c r="K338" i="1"/>
  <c r="CR67" i="1"/>
  <c r="CY67" i="1"/>
  <c r="DF67" i="1" s="1"/>
  <c r="DT67" i="1" s="1"/>
  <c r="DW67" i="1" s="1"/>
  <c r="CQ67" i="1"/>
  <c r="CP67" i="1"/>
  <c r="BG44" i="1"/>
  <c r="BG14" i="2" s="1"/>
  <c r="CP192" i="1"/>
  <c r="CQ192" i="1"/>
  <c r="CR192" i="1"/>
  <c r="CY192" i="1"/>
  <c r="DF192" i="1" s="1"/>
  <c r="DT192" i="1" s="1"/>
  <c r="DW192" i="1" s="1"/>
  <c r="BS270" i="1"/>
  <c r="BZ270" i="1"/>
  <c r="CO270" i="1" s="1"/>
  <c r="CC226" i="1"/>
  <c r="H26" i="2"/>
  <c r="BZ135" i="1"/>
  <c r="CO135" i="1" s="1"/>
  <c r="BS135" i="1"/>
  <c r="CQ132" i="1"/>
  <c r="CY132" i="1"/>
  <c r="DF132" i="1" s="1"/>
  <c r="DT132" i="1" s="1"/>
  <c r="DW132" i="1" s="1"/>
  <c r="CR132" i="1"/>
  <c r="CP132" i="1"/>
  <c r="K334" i="1"/>
  <c r="AC74" i="1"/>
  <c r="AE74" i="1"/>
  <c r="AB73" i="1"/>
  <c r="AL74" i="1"/>
  <c r="BM218" i="1"/>
  <c r="BM220" i="1" s="1"/>
  <c r="AF45" i="2"/>
  <c r="AF53" i="2" s="1"/>
  <c r="AF46" i="2"/>
  <c r="AF54" i="2" s="1"/>
  <c r="AF67" i="2" s="1"/>
  <c r="AJ118" i="1"/>
  <c r="AR119" i="1"/>
  <c r="AR118" i="1" s="1"/>
  <c r="AM119" i="1"/>
  <c r="BZ35" i="1"/>
  <c r="CA35" i="1"/>
  <c r="CM35" i="1"/>
  <c r="BG50" i="1"/>
  <c r="AT84" i="1"/>
  <c r="AT83" i="1" s="1"/>
  <c r="AL83" i="1"/>
  <c r="F332" i="1"/>
  <c r="F226" i="1"/>
  <c r="CP151" i="1"/>
  <c r="CQ151" i="1"/>
  <c r="CR151" i="1"/>
  <c r="CY151" i="1"/>
  <c r="DF151" i="1" s="1"/>
  <c r="DT151" i="1" s="1"/>
  <c r="DW151" i="1" s="1"/>
  <c r="BY156" i="1"/>
  <c r="BY30" i="2" s="1"/>
  <c r="CN157" i="1"/>
  <c r="BU212" i="1"/>
  <c r="BU211" i="1"/>
  <c r="BU359" i="1"/>
  <c r="BU358" i="1"/>
  <c r="CF249" i="1"/>
  <c r="AK45" i="1"/>
  <c r="BH116" i="1"/>
  <c r="BC62" i="2"/>
  <c r="BJ236" i="1"/>
  <c r="BF235" i="1"/>
  <c r="BP236" i="1"/>
  <c r="BQ63" i="2"/>
  <c r="BF264" i="1"/>
  <c r="BP265" i="1"/>
  <c r="BJ246" i="1"/>
  <c r="BP246" i="1"/>
  <c r="BX246" i="1" s="1"/>
  <c r="BI236" i="1"/>
  <c r="BR236" i="1"/>
  <c r="BK236" i="1"/>
  <c r="BH235" i="1"/>
  <c r="E332" i="1"/>
  <c r="CT47" i="2"/>
  <c r="CT55" i="2" s="1"/>
  <c r="CT44" i="2"/>
  <c r="CT9" i="2"/>
  <c r="CK223" i="1"/>
  <c r="CE211" i="1"/>
  <c r="CE212" i="1"/>
  <c r="CE359" i="1"/>
  <c r="CX20" i="1"/>
  <c r="CA318" i="1"/>
  <c r="CM318" i="1"/>
  <c r="CM102" i="1"/>
  <c r="CW102" i="1" s="1"/>
  <c r="DD102" i="1" s="1"/>
  <c r="DR102" i="1" s="1"/>
  <c r="CA102" i="1"/>
  <c r="BJ112" i="1"/>
  <c r="BP112" i="1"/>
  <c r="BX112" i="1" s="1"/>
  <c r="BF31" i="2"/>
  <c r="BF219" i="1"/>
  <c r="BJ168" i="1"/>
  <c r="BJ31" i="2" s="1"/>
  <c r="DV111" i="1"/>
  <c r="DU111" i="1"/>
  <c r="BA12" i="2"/>
  <c r="BA11" i="2" s="1"/>
  <c r="BA10" i="2" s="1"/>
  <c r="BA8" i="1"/>
  <c r="BQ300" i="1"/>
  <c r="BQ65" i="2" s="1"/>
  <c r="BY301" i="1"/>
  <c r="BS161" i="1"/>
  <c r="BZ161" i="1"/>
  <c r="CO161" i="1" s="1"/>
  <c r="BC29" i="2"/>
  <c r="BC28" i="2" s="1"/>
  <c r="BC148" i="1"/>
  <c r="CP141" i="1"/>
  <c r="CQ141" i="1"/>
  <c r="CY141" i="1"/>
  <c r="DF141" i="1" s="1"/>
  <c r="DT141" i="1" s="1"/>
  <c r="DW141" i="1" s="1"/>
  <c r="CR141" i="1"/>
  <c r="AT262" i="1"/>
  <c r="AT261" i="1" s="1"/>
  <c r="AL261" i="1"/>
  <c r="AM168" i="1"/>
  <c r="AM31" i="2" s="1"/>
  <c r="AM24" i="2" s="1"/>
  <c r="AM23" i="2" s="1"/>
  <c r="CA37" i="1"/>
  <c r="BZ37" i="1"/>
  <c r="CM37" i="1"/>
  <c r="AJ37" i="2"/>
  <c r="AJ202" i="1"/>
  <c r="AR203" i="1"/>
  <c r="AM203" i="1"/>
  <c r="AM37" i="2" s="1"/>
  <c r="DU123" i="1"/>
  <c r="DV123" i="1"/>
  <c r="CQ90" i="1"/>
  <c r="CR90" i="1"/>
  <c r="CY90" i="1"/>
  <c r="DF90" i="1" s="1"/>
  <c r="DT90" i="1" s="1"/>
  <c r="DW90" i="1" s="1"/>
  <c r="CP90" i="1"/>
  <c r="BF40" i="2"/>
  <c r="BF41" i="2"/>
  <c r="BF294" i="1"/>
  <c r="BF293" i="1" s="1"/>
  <c r="BP207" i="1"/>
  <c r="BJ207" i="1"/>
  <c r="X249" i="1"/>
  <c r="CY102" i="1"/>
  <c r="DF102" i="1" s="1"/>
  <c r="DT102" i="1" s="1"/>
  <c r="DW102" i="1" s="1"/>
  <c r="CR102" i="1"/>
  <c r="CQ102" i="1"/>
  <c r="CP102" i="1"/>
  <c r="DV194" i="1"/>
  <c r="DU194" i="1"/>
  <c r="DV136" i="1"/>
  <c r="DU136" i="1"/>
  <c r="AR113" i="1"/>
  <c r="AM113" i="1"/>
  <c r="BC19" i="2"/>
  <c r="BC71" i="1"/>
  <c r="AE169" i="1"/>
  <c r="AL169" i="1"/>
  <c r="AC169" i="1"/>
  <c r="AB168" i="1"/>
  <c r="BP258" i="1"/>
  <c r="BX259" i="1"/>
  <c r="M332" i="1"/>
  <c r="M226" i="1"/>
  <c r="DK249" i="1"/>
  <c r="BF93" i="1"/>
  <c r="BF26" i="2" s="1"/>
  <c r="DV130" i="1"/>
  <c r="DU130" i="1"/>
  <c r="Z15" i="2"/>
  <c r="AD15" i="2" s="1"/>
  <c r="Z213" i="1"/>
  <c r="AD213" i="1" s="1"/>
  <c r="AD62" i="1"/>
  <c r="AL37" i="2"/>
  <c r="AT203" i="1"/>
  <c r="AL202" i="1"/>
  <c r="BI101" i="1"/>
  <c r="BR101" i="1"/>
  <c r="BK101" i="1"/>
  <c r="CN242" i="1"/>
  <c r="CK242" i="1"/>
  <c r="BY241" i="1"/>
  <c r="AX65" i="2"/>
  <c r="AX62" i="2" s="1"/>
  <c r="AX292" i="1"/>
  <c r="DO63" i="2"/>
  <c r="DO62" i="2" s="1"/>
  <c r="DO292" i="1"/>
  <c r="CQ155" i="1"/>
  <c r="CR155" i="1"/>
  <c r="CY155" i="1"/>
  <c r="DF155" i="1" s="1"/>
  <c r="DT155" i="1" s="1"/>
  <c r="DW155" i="1" s="1"/>
  <c r="CP155" i="1"/>
  <c r="BY238" i="1"/>
  <c r="CN239" i="1"/>
  <c r="Y12" i="2"/>
  <c r="Y11" i="2" s="1"/>
  <c r="Y10" i="2" s="1"/>
  <c r="Y8" i="1"/>
  <c r="AT236" i="1"/>
  <c r="AT235" i="1" s="1"/>
  <c r="AT232" i="1" s="1"/>
  <c r="AL235" i="1"/>
  <c r="AL232" i="1" s="1"/>
  <c r="CE218" i="1"/>
  <c r="CE220" i="1" s="1"/>
  <c r="E214" i="1"/>
  <c r="E224" i="1"/>
  <c r="E222" i="1"/>
  <c r="E343" i="1" s="1"/>
  <c r="BJ29" i="1"/>
  <c r="BP29" i="1"/>
  <c r="CP142" i="1"/>
  <c r="CQ142" i="1"/>
  <c r="CY142" i="1"/>
  <c r="DF142" i="1" s="1"/>
  <c r="DT142" i="1" s="1"/>
  <c r="DW142" i="1" s="1"/>
  <c r="CR142" i="1"/>
  <c r="AR76" i="1"/>
  <c r="AM76" i="1"/>
  <c r="BH281" i="1"/>
  <c r="BI281" i="1" s="1"/>
  <c r="BR282" i="1"/>
  <c r="DV138" i="1"/>
  <c r="DU138" i="1"/>
  <c r="BZ16" i="1"/>
  <c r="CM16" i="1"/>
  <c r="CA16" i="1"/>
  <c r="CS227" i="1"/>
  <c r="CS252" i="1" s="1"/>
  <c r="CS212" i="1"/>
  <c r="CS211" i="1"/>
  <c r="CS358" i="1"/>
  <c r="CS359" i="1"/>
  <c r="BX59" i="1"/>
  <c r="BS59" i="1"/>
  <c r="BR59" i="1"/>
  <c r="AW226" i="1"/>
  <c r="CL19" i="2"/>
  <c r="CL17" i="2" s="1"/>
  <c r="CL71" i="1"/>
  <c r="DV190" i="1"/>
  <c r="DU190" i="1"/>
  <c r="AS30" i="2"/>
  <c r="AS28" i="2" s="1"/>
  <c r="AS148" i="1"/>
  <c r="CV81" i="1"/>
  <c r="CV175" i="1" s="1"/>
  <c r="CV216" i="1" s="1"/>
  <c r="AV211" i="1"/>
  <c r="Q24" i="2"/>
  <c r="Q23" i="2" s="1"/>
  <c r="Q22" i="2" s="1"/>
  <c r="CE44" i="2"/>
  <c r="CE47" i="2"/>
  <c r="CE55" i="2" s="1"/>
  <c r="CE9" i="2"/>
  <c r="Z65" i="2"/>
  <c r="AD65" i="2" s="1"/>
  <c r="AC300" i="1"/>
  <c r="CM305" i="1"/>
  <c r="CW305" i="1" s="1"/>
  <c r="DD305" i="1" s="1"/>
  <c r="DR305" i="1" s="1"/>
  <c r="CA305" i="1"/>
  <c r="AC165" i="1"/>
  <c r="AL165" i="1"/>
  <c r="AB164" i="1"/>
  <c r="AE165" i="1"/>
  <c r="BZ137" i="1"/>
  <c r="CO137" i="1" s="1"/>
  <c r="BS137" i="1"/>
  <c r="AG81" i="1"/>
  <c r="AG175" i="1" s="1"/>
  <c r="AG216" i="1" s="1"/>
  <c r="CP200" i="1"/>
  <c r="CQ200" i="1"/>
  <c r="CR200" i="1"/>
  <c r="CY200" i="1"/>
  <c r="DF200" i="1" s="1"/>
  <c r="DT200" i="1" s="1"/>
  <c r="DW200" i="1" s="1"/>
  <c r="AH224" i="1"/>
  <c r="AH222" i="1"/>
  <c r="AH214" i="1"/>
  <c r="CD226" i="1"/>
  <c r="DV196" i="1"/>
  <c r="DU196" i="1"/>
  <c r="BP128" i="1"/>
  <c r="BJ128" i="1"/>
  <c r="BJ127" i="1" s="1"/>
  <c r="BJ27" i="2" s="1"/>
  <c r="BF127" i="1"/>
  <c r="CQ130" i="1"/>
  <c r="CY130" i="1"/>
  <c r="DF130" i="1" s="1"/>
  <c r="DT130" i="1" s="1"/>
  <c r="DW130" i="1" s="1"/>
  <c r="CR130" i="1"/>
  <c r="CP130" i="1"/>
  <c r="CP66" i="1"/>
  <c r="CQ66" i="1"/>
  <c r="CY66" i="1"/>
  <c r="DF66" i="1" s="1"/>
  <c r="DT66" i="1" s="1"/>
  <c r="DW66" i="1" s="1"/>
  <c r="CR66" i="1"/>
  <c r="DA227" i="1"/>
  <c r="DA252" i="1" s="1"/>
  <c r="DA212" i="1"/>
  <c r="DA211" i="1"/>
  <c r="DA358" i="1"/>
  <c r="DA359" i="1"/>
  <c r="BP149" i="1"/>
  <c r="BX150" i="1"/>
  <c r="BQ25" i="2"/>
  <c r="X354" i="1"/>
  <c r="X251" i="1"/>
  <c r="BR53" i="1"/>
  <c r="BS53" i="1"/>
  <c r="BX53" i="1"/>
  <c r="BI245" i="1"/>
  <c r="BH244" i="1"/>
  <c r="BK245" i="1"/>
  <c r="BK51" i="2" s="1"/>
  <c r="BR245" i="1"/>
  <c r="G336" i="1"/>
  <c r="G339" i="1"/>
  <c r="G218" i="1"/>
  <c r="G220" i="1" s="1"/>
  <c r="G335" i="1" s="1"/>
  <c r="G338" i="1"/>
  <c r="BX272" i="1"/>
  <c r="AI24" i="2"/>
  <c r="AI23" i="2" s="1"/>
  <c r="AI22" i="2" s="1"/>
  <c r="AT51" i="1"/>
  <c r="AR50" i="1"/>
  <c r="AC15" i="2"/>
  <c r="AE15" i="2"/>
  <c r="BJ83" i="1"/>
  <c r="BY33" i="1"/>
  <c r="BQ31" i="1"/>
  <c r="BQ13" i="2" s="1"/>
  <c r="BR37" i="1"/>
  <c r="BF37" i="2"/>
  <c r="BF202" i="1"/>
  <c r="BJ203" i="1"/>
  <c r="BJ37" i="2" s="1"/>
  <c r="BP203" i="1"/>
  <c r="Z179" i="1"/>
  <c r="Z217" i="1" s="1"/>
  <c r="AC202" i="1"/>
  <c r="AD202" i="1"/>
  <c r="DV192" i="1"/>
  <c r="DU192" i="1"/>
  <c r="AE298" i="1"/>
  <c r="AB297" i="1"/>
  <c r="AL298" i="1"/>
  <c r="BP97" i="1"/>
  <c r="BX97" i="1" s="1"/>
  <c r="BJ97" i="1"/>
  <c r="AC41" i="2"/>
  <c r="AD41" i="2"/>
  <c r="BQ29" i="2"/>
  <c r="BQ28" i="2" s="1"/>
  <c r="BQ148" i="1"/>
  <c r="BS18" i="1"/>
  <c r="BR18" i="1"/>
  <c r="BX18" i="1"/>
  <c r="X225" i="1"/>
  <c r="X223" i="1"/>
  <c r="P218" i="1"/>
  <c r="DV199" i="1"/>
  <c r="DU199" i="1"/>
  <c r="DV191" i="1"/>
  <c r="DU191" i="1"/>
  <c r="Z64" i="2"/>
  <c r="AD64" i="2" s="1"/>
  <c r="AC297" i="1"/>
  <c r="CA280" i="1"/>
  <c r="CA278" i="1" s="1"/>
  <c r="CM280" i="1"/>
  <c r="CW280" i="1" s="1"/>
  <c r="DD280" i="1" s="1"/>
  <c r="DR280" i="1" s="1"/>
  <c r="E63" i="2"/>
  <c r="E62" i="2" s="1"/>
  <c r="E58" i="2" s="1"/>
  <c r="E292" i="1"/>
  <c r="BC127" i="1"/>
  <c r="BC27" i="2" s="1"/>
  <c r="BZ33" i="1"/>
  <c r="CM33" i="1"/>
  <c r="CA33" i="1"/>
  <c r="O227" i="1"/>
  <c r="O252" i="1" s="1"/>
  <c r="AR77" i="1"/>
  <c r="AR73" i="1" s="1"/>
  <c r="AR18" i="2" s="1"/>
  <c r="AM77" i="1"/>
  <c r="C332" i="1"/>
  <c r="BR262" i="1"/>
  <c r="BH261" i="1"/>
  <c r="DV141" i="1"/>
  <c r="DU141" i="1"/>
  <c r="BD218" i="1"/>
  <c r="BD220" i="1" s="1"/>
  <c r="BZ12" i="1"/>
  <c r="CM12" i="1"/>
  <c r="CA12" i="1"/>
  <c r="CP198" i="1"/>
  <c r="CQ198" i="1"/>
  <c r="CR198" i="1"/>
  <c r="CY198" i="1"/>
  <c r="DF198" i="1" s="1"/>
  <c r="DT198" i="1" s="1"/>
  <c r="DW198" i="1" s="1"/>
  <c r="CP139" i="1"/>
  <c r="CQ139" i="1"/>
  <c r="CR139" i="1"/>
  <c r="CY139" i="1"/>
  <c r="DF139" i="1" s="1"/>
  <c r="DT139" i="1" s="1"/>
  <c r="DW139" i="1" s="1"/>
  <c r="BC44" i="1"/>
  <c r="BC14" i="2" s="1"/>
  <c r="AG44" i="2"/>
  <c r="V226" i="1"/>
  <c r="AD18" i="2"/>
  <c r="DB224" i="1"/>
  <c r="DB222" i="1"/>
  <c r="DB214" i="1"/>
  <c r="BY205" i="1"/>
  <c r="AR83" i="1"/>
  <c r="AS14" i="1"/>
  <c r="AT14" i="1" s="1"/>
  <c r="AL14" i="1"/>
  <c r="AM14" i="1" s="1"/>
  <c r="AJ66" i="2"/>
  <c r="AM306" i="1"/>
  <c r="AM66" i="2" s="1"/>
  <c r="AR306" i="1"/>
  <c r="AR66" i="2" s="1"/>
  <c r="CR319" i="1"/>
  <c r="CW319" i="1"/>
  <c r="DD319" i="1" s="1"/>
  <c r="BZ160" i="1"/>
  <c r="CO160" i="1" s="1"/>
  <c r="BS160" i="1"/>
  <c r="AB34" i="2"/>
  <c r="AE35" i="2"/>
  <c r="AC35" i="2"/>
  <c r="BM227" i="1"/>
  <c r="BM252" i="1" s="1"/>
  <c r="BM212" i="1"/>
  <c r="BM211" i="1"/>
  <c r="BM359" i="1"/>
  <c r="BM358" i="1"/>
  <c r="BJ258" i="1"/>
  <c r="BF257" i="1"/>
  <c r="BR113" i="1"/>
  <c r="BK113" i="1"/>
  <c r="BI113" i="1"/>
  <c r="CP190" i="1"/>
  <c r="CQ190" i="1"/>
  <c r="CR190" i="1"/>
  <c r="CY190" i="1"/>
  <c r="DF190" i="1" s="1"/>
  <c r="DT190" i="1" s="1"/>
  <c r="DW190" i="1" s="1"/>
  <c r="CN74" i="1"/>
  <c r="BY73" i="1"/>
  <c r="BY18" i="2" s="1"/>
  <c r="BY17" i="2" s="1"/>
  <c r="G47" i="2"/>
  <c r="G55" i="2" s="1"/>
  <c r="G44" i="2"/>
  <c r="G9" i="2"/>
  <c r="BJ11" i="1"/>
  <c r="BF10" i="1"/>
  <c r="BP11" i="1"/>
  <c r="AJ10" i="1"/>
  <c r="AR11" i="1"/>
  <c r="AL11" i="1"/>
  <c r="CU44" i="2"/>
  <c r="CU47" i="2"/>
  <c r="CU55" i="2" s="1"/>
  <c r="CU9" i="2"/>
  <c r="M214" i="1"/>
  <c r="M224" i="1"/>
  <c r="M222" i="1"/>
  <c r="CR111" i="1"/>
  <c r="CP111" i="1"/>
  <c r="CY111" i="1"/>
  <c r="DF111" i="1" s="1"/>
  <c r="DT111" i="1" s="1"/>
  <c r="DW111" i="1" s="1"/>
  <c r="CQ111" i="1"/>
  <c r="CL60" i="2"/>
  <c r="BF121" i="1"/>
  <c r="BJ121" i="1" s="1"/>
  <c r="BP122" i="1"/>
  <c r="BJ122" i="1"/>
  <c r="AM257" i="1"/>
  <c r="AM60" i="2" s="1"/>
  <c r="AM59" i="2" s="1"/>
  <c r="DU110" i="1"/>
  <c r="DV110" i="1"/>
  <c r="CM21" i="1"/>
  <c r="CA21" i="1"/>
  <c r="BS95" i="1"/>
  <c r="BZ95" i="1"/>
  <c r="CO95" i="1" s="1"/>
  <c r="BZ104" i="1"/>
  <c r="CO104" i="1" s="1"/>
  <c r="BS104" i="1"/>
  <c r="AT27" i="1"/>
  <c r="AP227" i="1"/>
  <c r="AP252" i="1" s="1"/>
  <c r="P331" i="1"/>
  <c r="U331" i="1"/>
  <c r="Q331" i="1"/>
  <c r="Q339" i="1" s="1"/>
  <c r="O331" i="1"/>
  <c r="N340" i="1"/>
  <c r="N337" i="1"/>
  <c r="BF19" i="2"/>
  <c r="BF38" i="2"/>
  <c r="BQ50" i="1"/>
  <c r="DV200" i="1"/>
  <c r="DU200" i="1"/>
  <c r="DU296" i="1"/>
  <c r="DV296" i="1"/>
  <c r="Z234" i="1"/>
  <c r="Z231" i="1" s="1"/>
  <c r="Z230" i="1" s="1"/>
  <c r="Z233" i="1"/>
  <c r="Z50" i="2" s="1"/>
  <c r="AR96" i="1"/>
  <c r="AM96" i="1"/>
  <c r="AY223" i="1"/>
  <c r="AD35" i="2"/>
  <c r="Z34" i="2"/>
  <c r="N224" i="1"/>
  <c r="N222" i="1"/>
  <c r="N343" i="1" s="1"/>
  <c r="N214" i="1"/>
  <c r="N360" i="1"/>
  <c r="DU159" i="1"/>
  <c r="DV159" i="1"/>
  <c r="DV197" i="1"/>
  <c r="DU197" i="1"/>
  <c r="DV189" i="1"/>
  <c r="DU189" i="1"/>
  <c r="BC179" i="1"/>
  <c r="BC217" i="1" s="1"/>
  <c r="DV186" i="1"/>
  <c r="DU186" i="1"/>
  <c r="DO38" i="2"/>
  <c r="DO33" i="2" s="1"/>
  <c r="Z19" i="2"/>
  <c r="AD19" i="2" s="1"/>
  <c r="AD72" i="1"/>
  <c r="Z71" i="1"/>
  <c r="AD71" i="1" s="1"/>
  <c r="S63" i="2"/>
  <c r="S62" i="2" s="1"/>
  <c r="S292" i="1"/>
  <c r="BF26" i="1"/>
  <c r="BJ26" i="1" s="1"/>
  <c r="CP186" i="1"/>
  <c r="CQ186" i="1"/>
  <c r="CR186" i="1"/>
  <c r="CY186" i="1"/>
  <c r="DF186" i="1" s="1"/>
  <c r="DT186" i="1" s="1"/>
  <c r="DW186" i="1" s="1"/>
  <c r="J211" i="1"/>
  <c r="DU304" i="1"/>
  <c r="DV304" i="1"/>
  <c r="AC268" i="1"/>
  <c r="AL268" i="1"/>
  <c r="AB267" i="1"/>
  <c r="AE268" i="1"/>
  <c r="AE154" i="1"/>
  <c r="H149" i="1"/>
  <c r="BQ122" i="1"/>
  <c r="BG121" i="1"/>
  <c r="BG117" i="1" s="1"/>
  <c r="BG93" i="1" s="1"/>
  <c r="BR97" i="1"/>
  <c r="BK97" i="1"/>
  <c r="BI97" i="1"/>
  <c r="BK32" i="1"/>
  <c r="BI32" i="1"/>
  <c r="BH31" i="1"/>
  <c r="K332" i="1"/>
  <c r="K226" i="1"/>
  <c r="AZ214" i="1"/>
  <c r="AZ222" i="1"/>
  <c r="AZ343" i="1" s="1"/>
  <c r="AZ224" i="1"/>
  <c r="BR49" i="1"/>
  <c r="BX49" i="1"/>
  <c r="BS49" i="1"/>
  <c r="AK93" i="1"/>
  <c r="AS116" i="1"/>
  <c r="CA58" i="1"/>
  <c r="BZ58" i="1"/>
  <c r="CM58" i="1"/>
  <c r="DQ37" i="2"/>
  <c r="DQ34" i="2" s="1"/>
  <c r="DQ202" i="1"/>
  <c r="DU170" i="1"/>
  <c r="DV170" i="1"/>
  <c r="H156" i="1"/>
  <c r="H30" i="2" s="1"/>
  <c r="AV44" i="2"/>
  <c r="R12" i="2"/>
  <c r="R11" i="2" s="1"/>
  <c r="R10" i="2" s="1"/>
  <c r="R8" i="1"/>
  <c r="BJ46" i="1"/>
  <c r="BF45" i="1"/>
  <c r="BP46" i="1"/>
  <c r="CP283" i="1"/>
  <c r="CQ283" i="1"/>
  <c r="CR283" i="1"/>
  <c r="CY283" i="1"/>
  <c r="DF283" i="1" s="1"/>
  <c r="DT283" i="1" s="1"/>
  <c r="DW283" i="1" s="1"/>
  <c r="BY179" i="1"/>
  <c r="BY217" i="1" s="1"/>
  <c r="CN181" i="1"/>
  <c r="BC219" i="1"/>
  <c r="BC31" i="2"/>
  <c r="CY110" i="1"/>
  <c r="DF110" i="1" s="1"/>
  <c r="DT110" i="1" s="1"/>
  <c r="DW110" i="1" s="1"/>
  <c r="CR110" i="1"/>
  <c r="CQ110" i="1"/>
  <c r="CP110" i="1"/>
  <c r="AL301" i="1"/>
  <c r="AB300" i="1"/>
  <c r="AE301" i="1"/>
  <c r="CQ108" i="1"/>
  <c r="CP108" i="1"/>
  <c r="CY108" i="1"/>
  <c r="DF108" i="1" s="1"/>
  <c r="DT108" i="1" s="1"/>
  <c r="DW108" i="1" s="1"/>
  <c r="CR108" i="1"/>
  <c r="AM162" i="1"/>
  <c r="AR162" i="1"/>
  <c r="CM64" i="1"/>
  <c r="CW64" i="1" s="1"/>
  <c r="DD64" i="1" s="1"/>
  <c r="DR64" i="1" s="1"/>
  <c r="CA64" i="1"/>
  <c r="BY27" i="1"/>
  <c r="BQ26" i="1"/>
  <c r="CA88" i="1"/>
  <c r="CM88" i="1"/>
  <c r="CW88" i="1" s="1"/>
  <c r="DD88" i="1" s="1"/>
  <c r="DR88" i="1" s="1"/>
  <c r="CA89" i="1"/>
  <c r="CM89" i="1"/>
  <c r="CW89" i="1" s="1"/>
  <c r="DD89" i="1" s="1"/>
  <c r="DR89" i="1" s="1"/>
  <c r="AB16" i="2"/>
  <c r="AE16" i="2" s="1"/>
  <c r="AC69" i="1"/>
  <c r="AL69" i="1"/>
  <c r="AL16" i="2" s="1"/>
  <c r="AE69" i="1"/>
  <c r="AN227" i="1"/>
  <c r="AN252" i="1" s="1"/>
  <c r="AH46" i="2"/>
  <c r="AH54" i="2" s="1"/>
  <c r="AH45" i="2"/>
  <c r="AH53" i="2" s="1"/>
  <c r="BX38" i="1"/>
  <c r="BS38" i="1"/>
  <c r="BR38" i="1"/>
  <c r="CM134" i="1"/>
  <c r="CW134" i="1" s="1"/>
  <c r="DD134" i="1" s="1"/>
  <c r="DR134" i="1" s="1"/>
  <c r="CA134" i="1"/>
  <c r="BX41" i="1"/>
  <c r="BS41" i="1"/>
  <c r="BR41" i="1"/>
  <c r="W211" i="1"/>
  <c r="W212" i="1"/>
  <c r="W358" i="1"/>
  <c r="BR105" i="1"/>
  <c r="BK105" i="1"/>
  <c r="BI105" i="1"/>
  <c r="W218" i="1"/>
  <c r="W220" i="1" s="1"/>
  <c r="BN226" i="1"/>
  <c r="CY153" i="1"/>
  <c r="DF153" i="1" s="1"/>
  <c r="DT153" i="1" s="1"/>
  <c r="CP153" i="1"/>
  <c r="CR153" i="1"/>
  <c r="CQ153" i="1"/>
  <c r="AV218" i="1"/>
  <c r="AV220" i="1" s="1"/>
  <c r="CM56" i="1"/>
  <c r="BZ56" i="1"/>
  <c r="CA56" i="1"/>
  <c r="AI44" i="2"/>
  <c r="AI47" i="2"/>
  <c r="AI55" i="2" s="1"/>
  <c r="AI9" i="2"/>
  <c r="S71" i="1"/>
  <c r="AC17" i="1"/>
  <c r="AE17" i="1"/>
  <c r="BH17" i="1"/>
  <c r="BO30" i="2"/>
  <c r="BO28" i="2" s="1"/>
  <c r="BO24" i="2" s="1"/>
  <c r="BO23" i="2" s="1"/>
  <c r="BO22" i="2" s="1"/>
  <c r="BO148" i="1"/>
  <c r="AS45" i="1"/>
  <c r="T214" i="1"/>
  <c r="T222" i="1"/>
  <c r="T224" i="1"/>
  <c r="CF220" i="1"/>
  <c r="CF227" i="1"/>
  <c r="CF252" i="1" s="1"/>
  <c r="DP46" i="2"/>
  <c r="DP45" i="2"/>
  <c r="DP53" i="2" s="1"/>
  <c r="CA85" i="1"/>
  <c r="CM85" i="1"/>
  <c r="CW85" i="1" s="1"/>
  <c r="DD85" i="1" s="1"/>
  <c r="DR85" i="1" s="1"/>
  <c r="AC22" i="1"/>
  <c r="AE22" i="1"/>
  <c r="AB19" i="1"/>
  <c r="BH22" i="1"/>
  <c r="BT214" i="1"/>
  <c r="BT224" i="1"/>
  <c r="BT222" i="1"/>
  <c r="BT343" i="1" s="1"/>
  <c r="BJ34" i="2"/>
  <c r="BC234" i="1"/>
  <c r="BC231" i="1" s="1"/>
  <c r="BC230" i="1" s="1"/>
  <c r="DQ41" i="2"/>
  <c r="DQ40" i="2"/>
  <c r="DQ294" i="1"/>
  <c r="DQ293" i="1" s="1"/>
  <c r="AS37" i="2"/>
  <c r="AS202" i="1"/>
  <c r="DV188" i="1"/>
  <c r="DU188" i="1"/>
  <c r="Q341" i="1"/>
  <c r="BY285" i="1"/>
  <c r="CN286" i="1"/>
  <c r="BS89" i="1"/>
  <c r="BZ89" i="1"/>
  <c r="CO89" i="1" s="1"/>
  <c r="CZ214" i="1"/>
  <c r="CZ224" i="1"/>
  <c r="CZ222" i="1"/>
  <c r="BI84" i="1"/>
  <c r="BR84" i="1"/>
  <c r="BK84" i="1"/>
  <c r="BK83" i="1" s="1"/>
  <c r="BH83" i="1"/>
  <c r="DQ93" i="1"/>
  <c r="AM99" i="1"/>
  <c r="AR99" i="1"/>
  <c r="CB46" i="2"/>
  <c r="CB54" i="2" s="1"/>
  <c r="CB67" i="2" s="1"/>
  <c r="CB45" i="2"/>
  <c r="CB53" i="2" s="1"/>
  <c r="AM107" i="1"/>
  <c r="AR107" i="1"/>
  <c r="BR99" i="1"/>
  <c r="BI99" i="1"/>
  <c r="BK99" i="1"/>
  <c r="CX32" i="1"/>
  <c r="BJ96" i="1"/>
  <c r="BJ93" i="1" s="1"/>
  <c r="BJ26" i="2" s="1"/>
  <c r="BP96" i="1"/>
  <c r="BX96" i="1" s="1"/>
  <c r="CN298" i="1"/>
  <c r="BY297" i="1"/>
  <c r="BY64" i="2" s="1"/>
  <c r="CP138" i="1"/>
  <c r="CQ138" i="1"/>
  <c r="CY138" i="1"/>
  <c r="DF138" i="1" s="1"/>
  <c r="DT138" i="1" s="1"/>
  <c r="DW138" i="1" s="1"/>
  <c r="CR138" i="1"/>
  <c r="BZ112" i="1"/>
  <c r="CO112" i="1" s="1"/>
  <c r="BS112" i="1"/>
  <c r="AG214" i="1"/>
  <c r="AG222" i="1"/>
  <c r="AG224" i="1"/>
  <c r="CV212" i="1"/>
  <c r="CV211" i="1"/>
  <c r="CV358" i="1"/>
  <c r="CV359" i="1"/>
  <c r="BH316" i="1"/>
  <c r="BR316" i="1" s="1"/>
  <c r="BZ316" i="1" s="1"/>
  <c r="CO316" i="1" s="1"/>
  <c r="CY316" i="1" s="1"/>
  <c r="DF316" i="1" s="1"/>
  <c r="DT316" i="1" s="1"/>
  <c r="CM95" i="1"/>
  <c r="CW95" i="1" s="1"/>
  <c r="DD95" i="1" s="1"/>
  <c r="DR95" i="1" s="1"/>
  <c r="CA95" i="1"/>
  <c r="CM143" i="1"/>
  <c r="CW143" i="1" s="1"/>
  <c r="DD143" i="1" s="1"/>
  <c r="DR143" i="1" s="1"/>
  <c r="CA143" i="1"/>
  <c r="AJ16" i="2"/>
  <c r="AR69" i="1"/>
  <c r="AM69" i="1"/>
  <c r="AM16" i="2" s="1"/>
  <c r="Q12" i="2"/>
  <c r="Q11" i="2" s="1"/>
  <c r="Q10" i="2" s="1"/>
  <c r="Q8" i="1"/>
  <c r="AL13" i="1"/>
  <c r="AM13" i="1" s="1"/>
  <c r="AR13" i="1"/>
  <c r="AT13" i="1" s="1"/>
  <c r="AS37" i="1"/>
  <c r="AT37" i="1" s="1"/>
  <c r="AL37" i="1"/>
  <c r="AM37" i="1" s="1"/>
  <c r="BE22" i="2"/>
  <c r="CM104" i="1"/>
  <c r="CW104" i="1" s="1"/>
  <c r="DD104" i="1" s="1"/>
  <c r="DR104" i="1" s="1"/>
  <c r="CA104" i="1"/>
  <c r="BZ64" i="1"/>
  <c r="CO64" i="1" s="1"/>
  <c r="BS64" i="1"/>
  <c r="AT32" i="1"/>
  <c r="CY85" i="1"/>
  <c r="DF85" i="1" s="1"/>
  <c r="DT85" i="1" s="1"/>
  <c r="DW85" i="1" s="1"/>
  <c r="CQ85" i="1"/>
  <c r="CR85" i="1"/>
  <c r="CP85" i="1"/>
  <c r="BA28" i="2"/>
  <c r="BT46" i="2"/>
  <c r="BT54" i="2" s="1"/>
  <c r="BT67" i="2" s="1"/>
  <c r="BT45" i="2"/>
  <c r="BT53" i="2" s="1"/>
  <c r="BR35" i="2"/>
  <c r="BZ204" i="1"/>
  <c r="BS204" i="1"/>
  <c r="BS35" i="2" s="1"/>
  <c r="BS34" i="2" s="1"/>
  <c r="CA101" i="1"/>
  <c r="CM101" i="1"/>
  <c r="CW101" i="1" s="1"/>
  <c r="DD101" i="1" s="1"/>
  <c r="DR101" i="1" s="1"/>
  <c r="DN211" i="1"/>
  <c r="DN227" i="1"/>
  <c r="DN252" i="1" s="1"/>
  <c r="DN212" i="1"/>
  <c r="DN359" i="1"/>
  <c r="DN358" i="1"/>
  <c r="C44" i="2"/>
  <c r="BZ109" i="1"/>
  <c r="CO109" i="1" s="1"/>
  <c r="BS109" i="1"/>
  <c r="BB218" i="1"/>
  <c r="BB220" i="1" s="1"/>
  <c r="BR57" i="1"/>
  <c r="BS57" i="1"/>
  <c r="BX57" i="1"/>
  <c r="E338" i="1"/>
  <c r="E339" i="1"/>
  <c r="E336" i="1"/>
  <c r="E218" i="1"/>
  <c r="CX268" i="1"/>
  <c r="CN267" i="1"/>
  <c r="AE202" i="1"/>
  <c r="AB179" i="1"/>
  <c r="BQ233" i="1"/>
  <c r="BQ50" i="2" s="1"/>
  <c r="AL29" i="1"/>
  <c r="AM29" i="1" s="1"/>
  <c r="AR29" i="1"/>
  <c r="AT29" i="1" s="1"/>
  <c r="DC327" i="1"/>
  <c r="CS47" i="2"/>
  <c r="CS55" i="2" s="1"/>
  <c r="CS9" i="2"/>
  <c r="CS44" i="2"/>
  <c r="BY11" i="1"/>
  <c r="BQ10" i="1"/>
  <c r="BV211" i="1"/>
  <c r="BV227" i="1"/>
  <c r="BV252" i="1" s="1"/>
  <c r="BV212" i="1"/>
  <c r="BV358" i="1"/>
  <c r="BV359" i="1"/>
  <c r="AU46" i="2"/>
  <c r="AU54" i="2" s="1"/>
  <c r="AU67" i="2" s="1"/>
  <c r="AU45" i="2"/>
  <c r="AU53" i="2" s="1"/>
  <c r="BY83" i="1"/>
  <c r="CN84" i="1"/>
  <c r="AE213" i="1"/>
  <c r="AC213" i="1"/>
  <c r="AE18" i="1"/>
  <c r="AC18" i="1"/>
  <c r="BE12" i="2"/>
  <c r="BE11" i="2" s="1"/>
  <c r="BE10" i="2" s="1"/>
  <c r="BE8" i="1"/>
  <c r="C336" i="1"/>
  <c r="C338" i="1"/>
  <c r="C218" i="1"/>
  <c r="C339" i="1"/>
  <c r="AG45" i="2"/>
  <c r="AG53" i="2" s="1"/>
  <c r="AG46" i="2"/>
  <c r="AG54" i="2" s="1"/>
  <c r="BI40" i="1"/>
  <c r="BK40" i="1"/>
  <c r="AM25" i="2"/>
  <c r="S60" i="2"/>
  <c r="BM47" i="2"/>
  <c r="BM55" i="2" s="1"/>
  <c r="BM9" i="2"/>
  <c r="BM44" i="2"/>
  <c r="CO242" i="1"/>
  <c r="CL242" i="1"/>
  <c r="AM109" i="1"/>
  <c r="AR109" i="1"/>
  <c r="DV66" i="1"/>
  <c r="DU66" i="1"/>
  <c r="CT81" i="1"/>
  <c r="CT175" i="1" s="1"/>
  <c r="CT216" i="1" s="1"/>
  <c r="DQ12" i="2"/>
  <c r="DQ11" i="2" s="1"/>
  <c r="AM27" i="1"/>
  <c r="D339" i="1"/>
  <c r="D336" i="1"/>
  <c r="D218" i="1"/>
  <c r="D220" i="1" s="1"/>
  <c r="D335" i="1" s="1"/>
  <c r="D338" i="1"/>
  <c r="P47" i="2"/>
  <c r="P55" i="2" s="1"/>
  <c r="P44" i="2"/>
  <c r="P9" i="2"/>
  <c r="CA179" i="1"/>
  <c r="CA217" i="1" s="1"/>
  <c r="DO22" i="2"/>
  <c r="Z38" i="2"/>
  <c r="AD38" i="2" s="1"/>
  <c r="AD39" i="2"/>
  <c r="AK121" i="1"/>
  <c r="AK117" i="1" s="1"/>
  <c r="AS122" i="1"/>
  <c r="AS121" i="1" s="1"/>
  <c r="AS117" i="1" s="1"/>
  <c r="K360" i="1"/>
  <c r="AR172" i="1"/>
  <c r="AR168" i="1" s="1"/>
  <c r="AM172" i="1"/>
  <c r="AS34" i="2"/>
  <c r="AS33" i="2" s="1"/>
  <c r="BX30" i="1"/>
  <c r="BS30" i="1"/>
  <c r="BR30" i="1"/>
  <c r="BJ22" i="1"/>
  <c r="BP22" i="1"/>
  <c r="BP35" i="2"/>
  <c r="BX204" i="1"/>
  <c r="CL63" i="2"/>
  <c r="CL62" i="2" s="1"/>
  <c r="CL292" i="1"/>
  <c r="CM25" i="1"/>
  <c r="BZ25" i="1"/>
  <c r="CA25" i="1"/>
  <c r="CH218" i="1"/>
  <c r="CH220" i="1" s="1"/>
  <c r="BC25" i="2"/>
  <c r="BS36" i="1"/>
  <c r="BX36" i="1"/>
  <c r="BR36" i="1"/>
  <c r="BK13" i="1"/>
  <c r="BI13" i="1"/>
  <c r="AE205" i="1"/>
  <c r="AU332" i="1"/>
  <c r="AU226" i="1"/>
  <c r="BF16" i="2"/>
  <c r="BJ69" i="1"/>
  <c r="BJ16" i="2" s="1"/>
  <c r="BP69" i="1"/>
  <c r="DV144" i="1"/>
  <c r="DU144" i="1"/>
  <c r="BR37" i="2"/>
  <c r="BS203" i="1"/>
  <c r="BS37" i="2" s="1"/>
  <c r="BZ203" i="1"/>
  <c r="BR202" i="1"/>
  <c r="CC45" i="2"/>
  <c r="CC53" i="2" s="1"/>
  <c r="CC46" i="2"/>
  <c r="CC54" i="2" s="1"/>
  <c r="BH27" i="2"/>
  <c r="BI27" i="2" s="1"/>
  <c r="BI127" i="1"/>
  <c r="DG211" i="1"/>
  <c r="DG212" i="1"/>
  <c r="DG227" i="1"/>
  <c r="DG252" i="1" s="1"/>
  <c r="DG358" i="1"/>
  <c r="DG359" i="1"/>
  <c r="AE239" i="1"/>
  <c r="AL239" i="1"/>
  <c r="AB238" i="1"/>
  <c r="BH239" i="1"/>
  <c r="K46" i="2"/>
  <c r="K54" i="2" s="1"/>
  <c r="K45" i="2"/>
  <c r="K53" i="2" s="1"/>
  <c r="CV44" i="2"/>
  <c r="CV47" i="2"/>
  <c r="CV55" i="2" s="1"/>
  <c r="CV9" i="2"/>
  <c r="BP267" i="1"/>
  <c r="BX268" i="1"/>
  <c r="DH227" i="1"/>
  <c r="DH252" i="1" s="1"/>
  <c r="DH212" i="1"/>
  <c r="DH211" i="1"/>
  <c r="DH358" i="1"/>
  <c r="DH359" i="1"/>
  <c r="BP297" i="1"/>
  <c r="BP64" i="2" s="1"/>
  <c r="BX298" i="1"/>
  <c r="AR236" i="1"/>
  <c r="AR235" i="1" s="1"/>
  <c r="AR232" i="1" s="1"/>
  <c r="AR51" i="2" s="1"/>
  <c r="AJ235" i="1"/>
  <c r="AM236" i="1"/>
  <c r="AR157" i="1"/>
  <c r="AR156" i="1" s="1"/>
  <c r="AR30" i="2" s="1"/>
  <c r="AM157" i="1"/>
  <c r="AJ156" i="1"/>
  <c r="S29" i="2"/>
  <c r="S28" i="2" s="1"/>
  <c r="S148" i="1"/>
  <c r="S81" i="1" s="1"/>
  <c r="S175" i="1" s="1"/>
  <c r="S216" i="1" s="1"/>
  <c r="AR105" i="1"/>
  <c r="AM105" i="1"/>
  <c r="BP261" i="1"/>
  <c r="BX262" i="1"/>
  <c r="AM32" i="1"/>
  <c r="BW211" i="1"/>
  <c r="BW212" i="1"/>
  <c r="BW358" i="1"/>
  <c r="BW359" i="1"/>
  <c r="AA12" i="2"/>
  <c r="AA11" i="2" s="1"/>
  <c r="AA10" i="2" s="1"/>
  <c r="AA8" i="1"/>
  <c r="BW218" i="1"/>
  <c r="BW220" i="1" s="1"/>
  <c r="DN47" i="2"/>
  <c r="DN55" i="2" s="1"/>
  <c r="DN44" i="2"/>
  <c r="DN9" i="2"/>
  <c r="BC292" i="1"/>
  <c r="BH18" i="1"/>
  <c r="P214" i="1"/>
  <c r="P224" i="1"/>
  <c r="P222" i="1"/>
  <c r="CY302" i="1"/>
  <c r="DF302" i="1" s="1"/>
  <c r="DT302" i="1" s="1"/>
  <c r="DW302" i="1" s="1"/>
  <c r="CP302" i="1"/>
  <c r="CR302" i="1"/>
  <c r="CQ302" i="1"/>
  <c r="AM63" i="1"/>
  <c r="AM62" i="1" s="1"/>
  <c r="AM15" i="2" s="1"/>
  <c r="AR63" i="1"/>
  <c r="AR62" i="1" s="1"/>
  <c r="AJ62" i="1"/>
  <c r="AT20" i="1"/>
  <c r="DV142" i="1"/>
  <c r="DU142" i="1"/>
  <c r="BC15" i="2"/>
  <c r="BC213" i="1"/>
  <c r="G63" i="2"/>
  <c r="G62" i="2" s="1"/>
  <c r="G58" i="2" s="1"/>
  <c r="G292" i="1"/>
  <c r="CQ291" i="1"/>
  <c r="CR291" i="1"/>
  <c r="CP291" i="1"/>
  <c r="CY291" i="1"/>
  <c r="DF291" i="1" s="1"/>
  <c r="DT291" i="1" s="1"/>
  <c r="AO47" i="2"/>
  <c r="AO55" i="2" s="1"/>
  <c r="AO9" i="2"/>
  <c r="AO44" i="2"/>
  <c r="CE358" i="1"/>
  <c r="DV65" i="1"/>
  <c r="DU65" i="1"/>
  <c r="CL31" i="1"/>
  <c r="CL13" i="2" s="1"/>
  <c r="DQ32" i="1"/>
  <c r="DQ31" i="1" s="1"/>
  <c r="DQ13" i="2" s="1"/>
  <c r="O46" i="2"/>
  <c r="O54" i="2" s="1"/>
  <c r="O45" i="2"/>
  <c r="O53" i="2" s="1"/>
  <c r="DO12" i="2"/>
  <c r="DO11" i="2" s="1"/>
  <c r="DO10" i="2" s="1"/>
  <c r="DO8" i="1"/>
  <c r="AS31" i="2"/>
  <c r="AS219" i="1"/>
  <c r="CP136" i="1"/>
  <c r="CQ136" i="1"/>
  <c r="CR136" i="1"/>
  <c r="CY136" i="1"/>
  <c r="DF136" i="1" s="1"/>
  <c r="DT136" i="1" s="1"/>
  <c r="DW136" i="1" s="1"/>
  <c r="BK237" i="1"/>
  <c r="BR237" i="1"/>
  <c r="BI237" i="1"/>
  <c r="BZ133" i="1"/>
  <c r="CO133" i="1" s="1"/>
  <c r="BS133" i="1"/>
  <c r="BI20" i="1"/>
  <c r="BH19" i="1"/>
  <c r="BK20" i="1"/>
  <c r="CT211" i="1"/>
  <c r="CT212" i="1"/>
  <c r="CT358" i="1"/>
  <c r="CT359" i="1"/>
  <c r="BY116" i="1"/>
  <c r="V46" i="2"/>
  <c r="V54" i="2" s="1"/>
  <c r="V45" i="2"/>
  <c r="V53" i="2" s="1"/>
  <c r="DB46" i="2"/>
  <c r="DB54" i="2" s="1"/>
  <c r="DB45" i="2"/>
  <c r="DB53" i="2" s="1"/>
  <c r="CQ309" i="1"/>
  <c r="CR309" i="1"/>
  <c r="CY309" i="1"/>
  <c r="DF309" i="1" s="1"/>
  <c r="DT309" i="1" s="1"/>
  <c r="CP309" i="1"/>
  <c r="BL214" i="1"/>
  <c r="BL224" i="1"/>
  <c r="BL222" i="1"/>
  <c r="BL343" i="1" s="1"/>
  <c r="AS30" i="1"/>
  <c r="AL30" i="1"/>
  <c r="AM30" i="1" s="1"/>
  <c r="AK26" i="1"/>
  <c r="BP301" i="1"/>
  <c r="BF300" i="1"/>
  <c r="CL234" i="1"/>
  <c r="CL233" i="1"/>
  <c r="CL50" i="2" s="1"/>
  <c r="CY173" i="1"/>
  <c r="DF173" i="1" s="1"/>
  <c r="DT173" i="1" s="1"/>
  <c r="CP173" i="1"/>
  <c r="CQ173" i="1"/>
  <c r="CR173" i="1"/>
  <c r="BK143" i="1"/>
  <c r="BR143" i="1"/>
  <c r="BI143" i="1"/>
  <c r="BK57" i="1"/>
  <c r="BI57" i="1"/>
  <c r="BS76" i="1"/>
  <c r="BX76" i="1"/>
  <c r="BX42" i="1"/>
  <c r="BS42" i="1"/>
  <c r="BR42" i="1"/>
  <c r="AF214" i="1"/>
  <c r="AF224" i="1"/>
  <c r="AF222" i="1"/>
  <c r="AF343" i="1" s="1"/>
  <c r="AS23" i="1"/>
  <c r="AK19" i="1"/>
  <c r="AK9" i="1" s="1"/>
  <c r="AL23" i="1"/>
  <c r="AM23" i="1" s="1"/>
  <c r="AH226" i="1"/>
  <c r="AD31" i="2"/>
  <c r="CD224" i="1"/>
  <c r="CD222" i="1"/>
  <c r="CD214" i="1"/>
  <c r="M45" i="2"/>
  <c r="M53" i="2" s="1"/>
  <c r="M46" i="2"/>
  <c r="M54" i="2" s="1"/>
  <c r="M67" i="2" s="1"/>
  <c r="AM106" i="1"/>
  <c r="AR106" i="1"/>
  <c r="DV135" i="1"/>
  <c r="DU135" i="1"/>
  <c r="BV47" i="2"/>
  <c r="BV55" i="2" s="1"/>
  <c r="BV44" i="2"/>
  <c r="BV9" i="2"/>
  <c r="CQ100" i="1"/>
  <c r="CP100" i="1"/>
  <c r="CY100" i="1"/>
  <c r="DF100" i="1" s="1"/>
  <c r="DT100" i="1" s="1"/>
  <c r="DW100" i="1" s="1"/>
  <c r="CR100" i="1"/>
  <c r="CP246" i="1"/>
  <c r="CQ246" i="1"/>
  <c r="CY246" i="1"/>
  <c r="DF246" i="1" s="1"/>
  <c r="DT246" i="1" s="1"/>
  <c r="CR246" i="1"/>
  <c r="BF29" i="2"/>
  <c r="BJ149" i="1"/>
  <c r="BJ29" i="2" s="1"/>
  <c r="BS170" i="1"/>
  <c r="BZ170" i="1"/>
  <c r="CO170" i="1" s="1"/>
  <c r="BL46" i="2"/>
  <c r="BL54" i="2" s="1"/>
  <c r="BL67" i="2" s="1"/>
  <c r="BL45" i="2"/>
  <c r="BL53" i="2" s="1"/>
  <c r="CJ12" i="2"/>
  <c r="CJ11" i="2" s="1"/>
  <c r="CJ10" i="2" s="1"/>
  <c r="CJ8" i="1"/>
  <c r="BS172" i="1"/>
  <c r="BZ172" i="1"/>
  <c r="CO172" i="1" s="1"/>
  <c r="AS54" i="1"/>
  <c r="AK50" i="1"/>
  <c r="BS103" i="1"/>
  <c r="BZ103" i="1"/>
  <c r="CO103" i="1" s="1"/>
  <c r="BH149" i="1"/>
  <c r="BK150" i="1"/>
  <c r="BI150" i="1"/>
  <c r="BR150" i="1"/>
  <c r="BF25" i="2"/>
  <c r="CP194" i="1"/>
  <c r="CQ194" i="1"/>
  <c r="CR194" i="1"/>
  <c r="CY194" i="1"/>
  <c r="DF194" i="1" s="1"/>
  <c r="DT194" i="1" s="1"/>
  <c r="DW194" i="1" s="1"/>
  <c r="AJ168" i="1"/>
  <c r="AS18" i="1"/>
  <c r="AT18" i="1" s="1"/>
  <c r="AL18" i="1"/>
  <c r="AM18" i="1" s="1"/>
  <c r="BD44" i="2"/>
  <c r="BD47" i="2"/>
  <c r="BD55" i="2" s="1"/>
  <c r="BD9" i="2"/>
  <c r="AJ32" i="2"/>
  <c r="AM164" i="1"/>
  <c r="AM32" i="2" s="1"/>
  <c r="DU171" i="1"/>
  <c r="DV171" i="1"/>
  <c r="U360" i="1"/>
  <c r="U333" i="1"/>
  <c r="U334" i="1"/>
  <c r="U212" i="1"/>
  <c r="U211" i="1"/>
  <c r="U359" i="1"/>
  <c r="U358" i="1"/>
  <c r="DO179" i="1"/>
  <c r="DO217" i="1" s="1"/>
  <c r="AJ41" i="2"/>
  <c r="AJ40" i="2"/>
  <c r="AJ294" i="1"/>
  <c r="AJ293" i="1" s="1"/>
  <c r="AR207" i="1"/>
  <c r="AM207" i="1"/>
  <c r="BH165" i="1"/>
  <c r="BP98" i="1"/>
  <c r="BX98" i="1" s="1"/>
  <c r="BJ98" i="1"/>
  <c r="DV195" i="1"/>
  <c r="DU195" i="1"/>
  <c r="DV183" i="1"/>
  <c r="DU183" i="1"/>
  <c r="AR298" i="1"/>
  <c r="AR297" i="1" s="1"/>
  <c r="AR64" i="2" s="1"/>
  <c r="AM298" i="1"/>
  <c r="AM297" i="1" s="1"/>
  <c r="AM64" i="2" s="1"/>
  <c r="AJ297" i="1"/>
  <c r="AJ64" i="2" s="1"/>
  <c r="AT272" i="1"/>
  <c r="BI106" i="1"/>
  <c r="BR106" i="1"/>
  <c r="BK106" i="1"/>
  <c r="DJ71" i="1"/>
  <c r="BF244" i="1"/>
  <c r="BJ244" i="1" s="1"/>
  <c r="CR159" i="1"/>
  <c r="CY159" i="1"/>
  <c r="DF159" i="1" s="1"/>
  <c r="DT159" i="1" s="1"/>
  <c r="DW159" i="1" s="1"/>
  <c r="CP159" i="1"/>
  <c r="CQ159" i="1"/>
  <c r="CY76" i="1"/>
  <c r="DF76" i="1" s="1"/>
  <c r="DT76" i="1" s="1"/>
  <c r="DW76" i="1" s="1"/>
  <c r="CR76" i="1"/>
  <c r="CP76" i="1"/>
  <c r="CQ76" i="1"/>
  <c r="AO214" i="1"/>
  <c r="AO222" i="1"/>
  <c r="AO224" i="1"/>
  <c r="AP46" i="2"/>
  <c r="AP54" i="2" s="1"/>
  <c r="AP45" i="2"/>
  <c r="AP53" i="2" s="1"/>
  <c r="BK27" i="1"/>
  <c r="BI27" i="1"/>
  <c r="BH26" i="1"/>
  <c r="O332" i="1"/>
  <c r="O226" i="1"/>
  <c r="BI29" i="1"/>
  <c r="BK29" i="1"/>
  <c r="C224" i="1"/>
  <c r="C222" i="1"/>
  <c r="C343" i="1" s="1"/>
  <c r="C214" i="1"/>
  <c r="BY169" i="1"/>
  <c r="BQ168" i="1"/>
  <c r="BP278" i="1"/>
  <c r="BX279" i="1"/>
  <c r="BX20" i="1"/>
  <c r="BP19" i="1"/>
  <c r="BS19" i="1" s="1"/>
  <c r="BS20" i="1"/>
  <c r="BR20" i="1"/>
  <c r="CM108" i="1"/>
  <c r="CW108" i="1" s="1"/>
  <c r="DD108" i="1" s="1"/>
  <c r="DR108" i="1" s="1"/>
  <c r="CA108" i="1"/>
  <c r="BZ43" i="1"/>
  <c r="CM43" i="1"/>
  <c r="CA43" i="1"/>
  <c r="DB226" i="1"/>
  <c r="BH327" i="1"/>
  <c r="BR327" i="1" s="1"/>
  <c r="AL318" i="1"/>
  <c r="AT318" i="1" s="1"/>
  <c r="BH318" i="1"/>
  <c r="BR318" i="1" s="1"/>
  <c r="BZ318" i="1" s="1"/>
  <c r="CO318" i="1" s="1"/>
  <c r="CY318" i="1" s="1"/>
  <c r="DF318" i="1" s="1"/>
  <c r="DT318" i="1" s="1"/>
  <c r="BY38" i="2"/>
  <c r="BQ66" i="2"/>
  <c r="BY306" i="1"/>
  <c r="S31" i="2"/>
  <c r="S24" i="2" s="1"/>
  <c r="S23" i="2" s="1"/>
  <c r="S22" i="2" s="1"/>
  <c r="S219" i="1"/>
  <c r="AC46" i="1"/>
  <c r="AL46" i="1"/>
  <c r="AB45" i="1"/>
  <c r="AE46" i="1"/>
  <c r="BH46" i="1"/>
  <c r="BS305" i="1"/>
  <c r="BZ305" i="1"/>
  <c r="CO305" i="1" s="1"/>
  <c r="AL259" i="1"/>
  <c r="AC259" i="1"/>
  <c r="AB258" i="1"/>
  <c r="AE259" i="1"/>
  <c r="BH259" i="1"/>
  <c r="BP281" i="1"/>
  <c r="BX282" i="1"/>
  <c r="AL35" i="2"/>
  <c r="AL34" i="2" s="1"/>
  <c r="AT204" i="1"/>
  <c r="AT35" i="2" s="1"/>
  <c r="BB12" i="2"/>
  <c r="BB11" i="2" s="1"/>
  <c r="BB10" i="2" s="1"/>
  <c r="BB8" i="1"/>
  <c r="P341" i="1"/>
  <c r="BJ40" i="1"/>
  <c r="BP40" i="1"/>
  <c r="B360" i="1"/>
  <c r="B334" i="1"/>
  <c r="B333" i="1"/>
  <c r="B211" i="1"/>
  <c r="B227" i="1"/>
  <c r="B252" i="1" s="1"/>
  <c r="B212" i="1"/>
  <c r="B359" i="1"/>
  <c r="B358" i="1"/>
  <c r="BK58" i="1"/>
  <c r="BI58" i="1"/>
  <c r="AK63" i="2"/>
  <c r="AK62" i="2" s="1"/>
  <c r="AK292" i="1"/>
  <c r="Z29" i="2"/>
  <c r="Z148" i="1"/>
  <c r="AD149" i="1"/>
  <c r="AC281" i="1"/>
  <c r="AE281" i="1"/>
  <c r="CQ134" i="1"/>
  <c r="CY134" i="1"/>
  <c r="DF134" i="1" s="1"/>
  <c r="DT134" i="1" s="1"/>
  <c r="DW134" i="1" s="1"/>
  <c r="CR134" i="1"/>
  <c r="CP134" i="1"/>
  <c r="BI162" i="1"/>
  <c r="BR162" i="1"/>
  <c r="BK162" i="1"/>
  <c r="BP164" i="1"/>
  <c r="BP32" i="2" s="1"/>
  <c r="BX165" i="1"/>
  <c r="N46" i="2"/>
  <c r="N54" i="2" s="1"/>
  <c r="N45" i="2"/>
  <c r="N53" i="2" s="1"/>
  <c r="CL12" i="2"/>
  <c r="CL11" i="2" s="1"/>
  <c r="CL10" i="2" s="1"/>
  <c r="AY220" i="1"/>
  <c r="AY225" i="1" s="1"/>
  <c r="AY227" i="1"/>
  <c r="AY252" i="1" s="1"/>
  <c r="BZ39" i="1"/>
  <c r="CM39" i="1"/>
  <c r="CA39" i="1"/>
  <c r="AK257" i="1"/>
  <c r="BQ34" i="2"/>
  <c r="BQ33" i="2" s="1"/>
  <c r="BJ39" i="2"/>
  <c r="BJ205" i="1"/>
  <c r="BJ72" i="1"/>
  <c r="BJ19" i="2" s="1"/>
  <c r="CQ129" i="1"/>
  <c r="CP129" i="1"/>
  <c r="CR129" i="1"/>
  <c r="CY129" i="1"/>
  <c r="DF129" i="1" s="1"/>
  <c r="DT129" i="1" s="1"/>
  <c r="DW129" i="1" s="1"/>
  <c r="BQ45" i="1"/>
  <c r="BY46" i="1"/>
  <c r="AN45" i="2"/>
  <c r="AN53" i="2" s="1"/>
  <c r="AN46" i="2"/>
  <c r="AN54" i="2" s="1"/>
  <c r="AN67" i="2" s="1"/>
  <c r="BN46" i="2"/>
  <c r="BN54" i="2" s="1"/>
  <c r="BN45" i="2"/>
  <c r="BN53" i="2" s="1"/>
  <c r="DV184" i="1"/>
  <c r="DU184" i="1"/>
  <c r="BJ239" i="1"/>
  <c r="BF238" i="1"/>
  <c r="BP239" i="1"/>
  <c r="CN129" i="1"/>
  <c r="BY127" i="1"/>
  <c r="BY27" i="2" s="1"/>
  <c r="AR97" i="1"/>
  <c r="AM97" i="1"/>
  <c r="CA86" i="1"/>
  <c r="CM86" i="1"/>
  <c r="CW86" i="1" s="1"/>
  <c r="DD86" i="1" s="1"/>
  <c r="DR86" i="1" s="1"/>
  <c r="L360" i="1"/>
  <c r="L333" i="1"/>
  <c r="L212" i="1"/>
  <c r="L334" i="1"/>
  <c r="L211" i="1"/>
  <c r="L359" i="1"/>
  <c r="AY249" i="1"/>
  <c r="BX116" i="1"/>
  <c r="CA240" i="1"/>
  <c r="CM240" i="1"/>
  <c r="CW240" i="1" s="1"/>
  <c r="DD240" i="1" s="1"/>
  <c r="DR240" i="1" s="1"/>
  <c r="DV193" i="1"/>
  <c r="DU193" i="1"/>
  <c r="DV181" i="1"/>
  <c r="DU181" i="1"/>
  <c r="BZ299" i="1"/>
  <c r="CO299" i="1" s="1"/>
  <c r="BS299" i="1"/>
  <c r="CM125" i="1"/>
  <c r="CW125" i="1" s="1"/>
  <c r="DD125" i="1" s="1"/>
  <c r="DR125" i="1" s="1"/>
  <c r="CA125" i="1"/>
  <c r="BG62" i="2"/>
  <c r="DV198" i="1"/>
  <c r="DU198" i="1"/>
  <c r="DO19" i="2"/>
  <c r="DO17" i="2" s="1"/>
  <c r="DO71" i="1"/>
  <c r="BH300" i="1"/>
  <c r="BR301" i="1"/>
  <c r="CC214" i="1"/>
  <c r="CC222" i="1"/>
  <c r="CC224" i="1"/>
  <c r="BG49" i="2"/>
  <c r="DH218" i="1"/>
  <c r="DH220" i="1" s="1"/>
  <c r="DV100" i="1"/>
  <c r="DU100" i="1"/>
  <c r="AE119" i="1"/>
  <c r="AL119" i="1"/>
  <c r="AC119" i="1"/>
  <c r="AB118" i="1"/>
  <c r="DM12" i="2"/>
  <c r="DM11" i="2" s="1"/>
  <c r="DM10" i="2" s="1"/>
  <c r="DM8" i="1"/>
  <c r="J224" i="1"/>
  <c r="J222" i="1"/>
  <c r="J343" i="1" s="1"/>
  <c r="J214" i="1"/>
  <c r="BP77" i="1"/>
  <c r="BX77" i="1" s="1"/>
  <c r="BJ77" i="1"/>
  <c r="DU115" i="1"/>
  <c r="DV115" i="1"/>
  <c r="K224" i="1"/>
  <c r="K222" i="1"/>
  <c r="K343" i="1" s="1"/>
  <c r="K214" i="1"/>
  <c r="S17" i="2"/>
  <c r="CA124" i="1"/>
  <c r="CM124" i="1"/>
  <c r="CW124" i="1" s="1"/>
  <c r="DD124" i="1" s="1"/>
  <c r="DR124" i="1" s="1"/>
  <c r="CA87" i="1"/>
  <c r="CM87" i="1"/>
  <c r="CW87" i="1" s="1"/>
  <c r="DD87" i="1" s="1"/>
  <c r="DR87" i="1" s="1"/>
  <c r="D10" i="2"/>
  <c r="AW45" i="2"/>
  <c r="AW53" i="2" s="1"/>
  <c r="AW46" i="2"/>
  <c r="AW54" i="2" s="1"/>
  <c r="AM73" i="1"/>
  <c r="AM18" i="2" s="1"/>
  <c r="CM120" i="1"/>
  <c r="CW120" i="1" s="1"/>
  <c r="DD120" i="1" s="1"/>
  <c r="DR120" i="1" s="1"/>
  <c r="CA120" i="1"/>
  <c r="DE236" i="1"/>
  <c r="CI218" i="1"/>
  <c r="CI220" i="1" s="1"/>
  <c r="AR46" i="1"/>
  <c r="AJ45" i="1"/>
  <c r="AJ44" i="1" s="1"/>
  <c r="AJ14" i="2" s="1"/>
  <c r="CQ280" i="1"/>
  <c r="CR280" i="1"/>
  <c r="CY280" i="1"/>
  <c r="DF280" i="1" s="1"/>
  <c r="DT280" i="1" s="1"/>
  <c r="DW280" i="1" s="1"/>
  <c r="CP280" i="1"/>
  <c r="DU299" i="1"/>
  <c r="DV299" i="1"/>
  <c r="CY146" i="1"/>
  <c r="DF146" i="1" s="1"/>
  <c r="DT146" i="1" s="1"/>
  <c r="DW146" i="1" s="1"/>
  <c r="CP146" i="1"/>
  <c r="CQ146" i="1"/>
  <c r="CR146" i="1"/>
  <c r="AK33" i="2"/>
  <c r="DJ148" i="1"/>
  <c r="BP105" i="1"/>
  <c r="BX105" i="1" s="1"/>
  <c r="BJ105" i="1"/>
  <c r="BP114" i="1"/>
  <c r="BX114" i="1" s="1"/>
  <c r="BJ114" i="1"/>
  <c r="BA24" i="2"/>
  <c r="BA23" i="2" s="1"/>
  <c r="BA22" i="2" s="1"/>
  <c r="AT62" i="1"/>
  <c r="AX148" i="1"/>
  <c r="AX81" i="1" s="1"/>
  <c r="AX175" i="1" s="1"/>
  <c r="AX216" i="1" s="1"/>
  <c r="BX60" i="1"/>
  <c r="BR60" i="1"/>
  <c r="BS60" i="1"/>
  <c r="BF73" i="1"/>
  <c r="BF18" i="2" s="1"/>
  <c r="AN332" i="1"/>
  <c r="AN226" i="1"/>
  <c r="Z117" i="1"/>
  <c r="AD118" i="1"/>
  <c r="BR35" i="1"/>
  <c r="CD46" i="2"/>
  <c r="CD54" i="2" s="1"/>
  <c r="CD45" i="2"/>
  <c r="CD53" i="2" s="1"/>
  <c r="AB25" i="2"/>
  <c r="AC83" i="1"/>
  <c r="DI227" i="1"/>
  <c r="DI252" i="1" s="1"/>
  <c r="DI212" i="1"/>
  <c r="DI211" i="1"/>
  <c r="DI358" i="1"/>
  <c r="DI359" i="1"/>
  <c r="DK354" i="1"/>
  <c r="DK251" i="1"/>
  <c r="F224" i="1"/>
  <c r="F222" i="1"/>
  <c r="F343" i="1" s="1"/>
  <c r="F214" i="1"/>
  <c r="AR22" i="1"/>
  <c r="AT22" i="1" s="1"/>
  <c r="AL22" i="1"/>
  <c r="AM22" i="1" s="1"/>
  <c r="CJ71" i="1"/>
  <c r="DQ31" i="2"/>
  <c r="DQ219" i="1"/>
  <c r="AR257" i="1"/>
  <c r="BU47" i="2"/>
  <c r="BU55" i="2" s="1"/>
  <c r="BU9" i="2"/>
  <c r="BU44" i="2"/>
  <c r="Z13" i="2"/>
  <c r="AD13" i="2" s="1"/>
  <c r="AD31" i="1"/>
  <c r="BQ15" i="2"/>
  <c r="BQ213" i="1"/>
  <c r="AQ211" i="1"/>
  <c r="AQ212" i="1"/>
  <c r="AQ358" i="1"/>
  <c r="AS41" i="1"/>
  <c r="AT41" i="1" s="1"/>
  <c r="AL41" i="1"/>
  <c r="AM41" i="1" s="1"/>
  <c r="CP188" i="1"/>
  <c r="CQ188" i="1"/>
  <c r="CR188" i="1"/>
  <c r="CY188" i="1"/>
  <c r="DF188" i="1" s="1"/>
  <c r="DT188" i="1" s="1"/>
  <c r="DW188" i="1" s="1"/>
  <c r="BG19" i="1"/>
  <c r="BG9" i="1" s="1"/>
  <c r="BJ17" i="1"/>
  <c r="BP17" i="1"/>
  <c r="DK46" i="2"/>
  <c r="DK54" i="2" s="1"/>
  <c r="DK67" i="2" s="1"/>
  <c r="DK45" i="2"/>
  <c r="DK53" i="2" s="1"/>
  <c r="AT127" i="1"/>
  <c r="AT27" i="2" s="1"/>
  <c r="T226" i="1"/>
  <c r="CB345" i="1"/>
  <c r="CB249" i="1"/>
  <c r="CB349" i="1" s="1"/>
  <c r="BF34" i="2"/>
  <c r="BF33" i="2" s="1"/>
  <c r="CJ63" i="2"/>
  <c r="CJ62" i="2" s="1"/>
  <c r="CJ292" i="1"/>
  <c r="CL331" i="1"/>
  <c r="CG337" i="1"/>
  <c r="CG340" i="1"/>
  <c r="BJ13" i="1"/>
  <c r="BP13" i="1"/>
  <c r="I360" i="1"/>
  <c r="I333" i="1"/>
  <c r="I227" i="1"/>
  <c r="I252" i="1" s="1"/>
  <c r="I212" i="1"/>
  <c r="I334" i="1"/>
  <c r="I211" i="1"/>
  <c r="I358" i="1"/>
  <c r="I359" i="1"/>
  <c r="BP99" i="1"/>
  <c r="BX99" i="1" s="1"/>
  <c r="BJ99" i="1"/>
  <c r="CG360" i="1"/>
  <c r="CG334" i="1"/>
  <c r="CG333" i="1"/>
  <c r="CG227" i="1"/>
  <c r="CG252" i="1" s="1"/>
  <c r="CG212" i="1"/>
  <c r="CG211" i="1"/>
  <c r="CG358" i="1"/>
  <c r="CG359" i="1"/>
  <c r="CA106" i="1"/>
  <c r="CM106" i="1"/>
  <c r="CW106" i="1" s="1"/>
  <c r="DD106" i="1" s="1"/>
  <c r="DR106" i="1" s="1"/>
  <c r="AJ264" i="1"/>
  <c r="AM265" i="1"/>
  <c r="AM264" i="1" s="1"/>
  <c r="AR265" i="1"/>
  <c r="AR264" i="1" s="1"/>
  <c r="X45" i="2"/>
  <c r="X53" i="2" s="1"/>
  <c r="X46" i="2"/>
  <c r="X54" i="2" s="1"/>
  <c r="X67" i="2" s="1"/>
  <c r="CA109" i="1"/>
  <c r="CM109" i="1"/>
  <c r="CW109" i="1" s="1"/>
  <c r="DD109" i="1" s="1"/>
  <c r="DR109" i="1" s="1"/>
  <c r="AL39" i="2"/>
  <c r="AT206" i="1"/>
  <c r="AL72" i="1"/>
  <c r="AL205" i="1"/>
  <c r="BJ107" i="1"/>
  <c r="BP107" i="1"/>
  <c r="BX107" i="1" s="1"/>
  <c r="BI202" i="1"/>
  <c r="BK202" i="1"/>
  <c r="DG44" i="2"/>
  <c r="DG47" i="2"/>
  <c r="DG55" i="2" s="1"/>
  <c r="DG9" i="2"/>
  <c r="CQ77" i="1"/>
  <c r="CR77" i="1"/>
  <c r="CP77" i="1"/>
  <c r="CY77" i="1"/>
  <c r="DF77" i="1" s="1"/>
  <c r="DT77" i="1" s="1"/>
  <c r="DW77" i="1" s="1"/>
  <c r="S234" i="1"/>
  <c r="S231" i="1" s="1"/>
  <c r="S230" i="1" s="1"/>
  <c r="S233" i="1"/>
  <c r="S50" i="2" s="1"/>
  <c r="S49" i="2" s="1"/>
  <c r="DC224" i="1"/>
  <c r="DC214" i="1"/>
  <c r="DH47" i="2"/>
  <c r="DH55" i="2" s="1"/>
  <c r="DH9" i="2"/>
  <c r="DH44" i="2"/>
  <c r="BY258" i="1"/>
  <c r="CN259" i="1"/>
  <c r="DV137" i="1"/>
  <c r="DU137" i="1"/>
  <c r="Z30" i="2"/>
  <c r="AD30" i="2" s="1"/>
  <c r="AD156" i="1"/>
  <c r="AE150" i="1"/>
  <c r="AB149" i="1"/>
  <c r="AL150" i="1"/>
  <c r="AC150" i="1"/>
  <c r="CA23" i="1"/>
  <c r="BZ23" i="1"/>
  <c r="CM23" i="1"/>
  <c r="BH74" i="1"/>
  <c r="BW47" i="2"/>
  <c r="BW55" i="2" s="1"/>
  <c r="BW44" i="2"/>
  <c r="BW9" i="2"/>
  <c r="CA161" i="1"/>
  <c r="CM161" i="1"/>
  <c r="CW161" i="1" s="1"/>
  <c r="DD161" i="1" s="1"/>
  <c r="DR161" i="1" s="1"/>
  <c r="BH34" i="2"/>
  <c r="BI35" i="2"/>
  <c r="C46" i="2"/>
  <c r="C54" i="2" s="1"/>
  <c r="C67" i="2" s="1"/>
  <c r="C45" i="2"/>
  <c r="C53" i="2" s="1"/>
  <c r="DM81" i="1"/>
  <c r="DM175" i="1" s="1"/>
  <c r="DM216" i="1" s="1"/>
  <c r="BO211" i="1"/>
  <c r="BO212" i="1"/>
  <c r="BO359" i="1"/>
  <c r="BS272" i="1"/>
  <c r="BZ272" i="1"/>
  <c r="AB66" i="2"/>
  <c r="AE66" i="2" s="1"/>
  <c r="AE306" i="1"/>
  <c r="AL306" i="1"/>
  <c r="AE235" i="1"/>
  <c r="AB232" i="1"/>
  <c r="CI12" i="2"/>
  <c r="CI11" i="2" s="1"/>
  <c r="CI10" i="2" s="1"/>
  <c r="CI8" i="1"/>
  <c r="DV103" i="1"/>
  <c r="DU103" i="1"/>
  <c r="BL332" i="1"/>
  <c r="BL226" i="1"/>
  <c r="AR301" i="1"/>
  <c r="AR300" i="1" s="1"/>
  <c r="AR65" i="2" s="1"/>
  <c r="AM301" i="1"/>
  <c r="AJ300" i="1"/>
  <c r="AR104" i="1"/>
  <c r="AM104" i="1"/>
  <c r="BX55" i="1"/>
  <c r="BS55" i="1"/>
  <c r="BR55" i="1"/>
  <c r="BZ28" i="1"/>
  <c r="CM28" i="1"/>
  <c r="CA28" i="1"/>
  <c r="AM272" i="1"/>
  <c r="AR272" i="1"/>
  <c r="BZ131" i="1"/>
  <c r="CO131" i="1" s="1"/>
  <c r="BS131" i="1"/>
  <c r="BX51" i="1"/>
  <c r="BS51" i="1"/>
  <c r="BR51" i="1"/>
  <c r="BR50" i="1" s="1"/>
  <c r="BP50" i="1"/>
  <c r="BS50" i="1" s="1"/>
  <c r="CP140" i="1"/>
  <c r="CQ140" i="1"/>
  <c r="CR140" i="1"/>
  <c r="CY140" i="1"/>
  <c r="DF140" i="1" s="1"/>
  <c r="DT140" i="1" s="1"/>
  <c r="DW140" i="1" s="1"/>
  <c r="L339" i="1"/>
  <c r="L336" i="1"/>
  <c r="L338" i="1"/>
  <c r="L218" i="1"/>
  <c r="L220" i="1" s="1"/>
  <c r="L335" i="1" s="1"/>
  <c r="AE261" i="1"/>
  <c r="AC261" i="1"/>
  <c r="AL34" i="1"/>
  <c r="AM34" i="1" s="1"/>
  <c r="AR34" i="1"/>
  <c r="AT34" i="1" s="1"/>
  <c r="AY46" i="2"/>
  <c r="AY54" i="2" s="1"/>
  <c r="AY67" i="2" s="1"/>
  <c r="AY45" i="2"/>
  <c r="AY53" i="2" s="1"/>
  <c r="BQ261" i="1"/>
  <c r="BQ257" i="1" s="1"/>
  <c r="BY262" i="1"/>
  <c r="BI52" i="1"/>
  <c r="BK52" i="1"/>
  <c r="DV182" i="1"/>
  <c r="DU182" i="1"/>
  <c r="AC286" i="1"/>
  <c r="AL286" i="1"/>
  <c r="AE286" i="1"/>
  <c r="AB285" i="1"/>
  <c r="BH286" i="1"/>
  <c r="BP244" i="1"/>
  <c r="BX245" i="1"/>
  <c r="DO60" i="2"/>
  <c r="O224" i="1"/>
  <c r="O222" i="1"/>
  <c r="O343" i="1" s="1"/>
  <c r="O214" i="1"/>
  <c r="BG31" i="2"/>
  <c r="BG219" i="1"/>
  <c r="DV187" i="1"/>
  <c r="DU187" i="1"/>
  <c r="AM98" i="1"/>
  <c r="AR98" i="1"/>
  <c r="BF13" i="2"/>
  <c r="BJ31" i="1"/>
  <c r="BJ13" i="2" s="1"/>
  <c r="BR265" i="1"/>
  <c r="BH264" i="1"/>
  <c r="CN39" i="2"/>
  <c r="CX206" i="1"/>
  <c r="CN205" i="1"/>
  <c r="CN72" i="1"/>
  <c r="AC50" i="1"/>
  <c r="AE50" i="1"/>
  <c r="BU81" i="1"/>
  <c r="BU175" i="1" s="1"/>
  <c r="BU216" i="1" s="1"/>
  <c r="BY237" i="1"/>
  <c r="BQ235" i="1"/>
  <c r="BQ232" i="1" s="1"/>
  <c r="BQ51" i="2" s="1"/>
  <c r="N338" i="1"/>
  <c r="N336" i="1"/>
  <c r="N339" i="1"/>
  <c r="N218" i="1"/>
  <c r="DV139" i="1"/>
  <c r="DU139" i="1"/>
  <c r="CQ303" i="1"/>
  <c r="CR303" i="1"/>
  <c r="CY303" i="1"/>
  <c r="DF303" i="1" s="1"/>
  <c r="DT303" i="1" s="1"/>
  <c r="DW303" i="1" s="1"/>
  <c r="CP303" i="1"/>
  <c r="AR122" i="1"/>
  <c r="AR121" i="1" s="1"/>
  <c r="AM122" i="1"/>
  <c r="AJ121" i="1"/>
  <c r="AM121" i="1" s="1"/>
  <c r="AJ60" i="2"/>
  <c r="BJ118" i="1"/>
  <c r="BF117" i="1"/>
  <c r="BJ117" i="1" s="1"/>
  <c r="U338" i="1"/>
  <c r="U339" i="1"/>
  <c r="U336" i="1"/>
  <c r="U218" i="1"/>
  <c r="U220" i="1" s="1"/>
  <c r="U335" i="1" s="1"/>
  <c r="BS47" i="1"/>
  <c r="BR47" i="1"/>
  <c r="BX47" i="1"/>
  <c r="BY35" i="2"/>
  <c r="CN204" i="1"/>
  <c r="BI34" i="1"/>
  <c r="BK34" i="1"/>
  <c r="CR171" i="1"/>
  <c r="CY171" i="1"/>
  <c r="DF171" i="1" s="1"/>
  <c r="DT171" i="1" s="1"/>
  <c r="DW171" i="1" s="1"/>
  <c r="CP171" i="1"/>
  <c r="CQ171" i="1"/>
  <c r="CM52" i="1"/>
  <c r="BZ52" i="1"/>
  <c r="CA52" i="1"/>
  <c r="CY94" i="1"/>
  <c r="DF94" i="1" s="1"/>
  <c r="DT94" i="1" s="1"/>
  <c r="DW94" i="1" s="1"/>
  <c r="CR94" i="1"/>
  <c r="CQ94" i="1"/>
  <c r="CP94" i="1"/>
  <c r="BI53" i="1"/>
  <c r="BK53" i="1"/>
  <c r="CN265" i="1"/>
  <c r="BY264" i="1"/>
  <c r="AC205" i="1"/>
  <c r="AD205" i="1"/>
  <c r="CL16" i="2"/>
  <c r="DQ69" i="1"/>
  <c r="DQ16" i="2" s="1"/>
  <c r="BS27" i="1"/>
  <c r="BX27" i="1"/>
  <c r="BP26" i="1"/>
  <c r="BS26" i="1" s="1"/>
  <c r="BR27" i="1"/>
  <c r="M331" i="1"/>
  <c r="I341" i="1"/>
  <c r="I340" i="1"/>
  <c r="I337" i="1"/>
  <c r="I336" i="1"/>
  <c r="I338" i="1"/>
  <c r="I339" i="1"/>
  <c r="D360" i="1"/>
  <c r="D333" i="1"/>
  <c r="D227" i="1"/>
  <c r="D252" i="1" s="1"/>
  <c r="D212" i="1"/>
  <c r="D334" i="1"/>
  <c r="D211" i="1"/>
  <c r="D358" i="1"/>
  <c r="D359" i="1"/>
  <c r="AV46" i="2"/>
  <c r="AV54" i="2" s="1"/>
  <c r="AV45" i="2"/>
  <c r="AV53" i="2" s="1"/>
  <c r="CY88" i="1"/>
  <c r="DF88" i="1" s="1"/>
  <c r="DT88" i="1" s="1"/>
  <c r="DW88" i="1" s="1"/>
  <c r="CP88" i="1"/>
  <c r="CR88" i="1"/>
  <c r="CQ88" i="1"/>
  <c r="Z44" i="1"/>
  <c r="AD45" i="1"/>
  <c r="BI169" i="1"/>
  <c r="BH168" i="1"/>
  <c r="BR169" i="1"/>
  <c r="BK169" i="1"/>
  <c r="AL62" i="1"/>
  <c r="BX74" i="1"/>
  <c r="W47" i="2"/>
  <c r="W55" i="2" s="1"/>
  <c r="W44" i="2"/>
  <c r="W9" i="2"/>
  <c r="BN224" i="1"/>
  <c r="BN222" i="1"/>
  <c r="BN214" i="1"/>
  <c r="CQ91" i="1"/>
  <c r="CY91" i="1"/>
  <c r="DF91" i="1" s="1"/>
  <c r="DT91" i="1" s="1"/>
  <c r="DW91" i="1" s="1"/>
  <c r="CR91" i="1"/>
  <c r="CP91" i="1"/>
  <c r="BY62" i="1"/>
  <c r="CN63" i="1"/>
  <c r="AR17" i="1"/>
  <c r="AT17" i="1" s="1"/>
  <c r="AL17" i="1"/>
  <c r="AM17" i="1" s="1"/>
  <c r="CP182" i="1"/>
  <c r="CQ182" i="1"/>
  <c r="CR182" i="1"/>
  <c r="CY182" i="1"/>
  <c r="DF182" i="1" s="1"/>
  <c r="DT182" i="1" s="1"/>
  <c r="DW182" i="1" s="1"/>
  <c r="BI16" i="1"/>
  <c r="BK16" i="1"/>
  <c r="BP63" i="1"/>
  <c r="BJ63" i="1"/>
  <c r="BF62" i="1"/>
  <c r="AM20" i="1"/>
  <c r="AL19" i="1"/>
  <c r="AM19" i="1" s="1"/>
  <c r="AC37" i="2"/>
  <c r="AE37" i="2"/>
  <c r="BY278" i="1"/>
  <c r="CN279" i="1"/>
  <c r="DV185" i="1"/>
  <c r="DU185" i="1"/>
  <c r="BI98" i="1"/>
  <c r="BR98" i="1"/>
  <c r="BK98" i="1"/>
  <c r="BR107" i="1"/>
  <c r="BK107" i="1"/>
  <c r="BI107" i="1"/>
  <c r="AK31" i="2"/>
  <c r="AK219" i="1"/>
  <c r="L18" i="2"/>
  <c r="L17" i="2" s="1"/>
  <c r="L71" i="1"/>
  <c r="BF156" i="1"/>
  <c r="BF148" i="1" s="1"/>
  <c r="BP157" i="1"/>
  <c r="BJ157" i="1"/>
  <c r="BH278" i="1"/>
  <c r="BI278" i="1" s="1"/>
  <c r="BR279" i="1"/>
  <c r="DQ39" i="2"/>
  <c r="DQ38" i="2" s="1"/>
  <c r="DQ205" i="1"/>
  <c r="DQ72" i="1"/>
  <c r="AK30" i="2"/>
  <c r="AK28" i="2" s="1"/>
  <c r="AK148" i="1"/>
  <c r="AL50" i="1"/>
  <c r="AM50" i="1" s="1"/>
  <c r="DQ234" i="1"/>
  <c r="DQ231" i="1" s="1"/>
  <c r="DQ230" i="1" s="1"/>
  <c r="DQ233" i="1"/>
  <c r="DQ50" i="2" s="1"/>
  <c r="DQ49" i="2" s="1"/>
  <c r="BS54" i="1"/>
  <c r="BR54" i="1"/>
  <c r="BX54" i="1"/>
  <c r="AQ81" i="1"/>
  <c r="AQ175" i="1" s="1"/>
  <c r="AQ216" i="1" s="1"/>
  <c r="AJ127" i="1"/>
  <c r="AR128" i="1"/>
  <c r="AR127" i="1" s="1"/>
  <c r="AR27" i="2" s="1"/>
  <c r="AM128" i="1"/>
  <c r="J46" i="2"/>
  <c r="J54" i="2" s="1"/>
  <c r="J45" i="2"/>
  <c r="J53" i="2" s="1"/>
  <c r="AZ46" i="2"/>
  <c r="AZ54" i="2" s="1"/>
  <c r="AZ45" i="2"/>
  <c r="AZ53" i="2" s="1"/>
  <c r="CK44" i="2"/>
  <c r="CK45" i="2"/>
  <c r="AI218" i="1"/>
  <c r="AI220" i="1" s="1"/>
  <c r="BX84" i="1"/>
  <c r="BP83" i="1"/>
  <c r="BG31" i="1"/>
  <c r="BG13" i="2" s="1"/>
  <c r="BZ96" i="1"/>
  <c r="CO96" i="1" s="1"/>
  <c r="BS96" i="1"/>
  <c r="U47" i="2"/>
  <c r="U55" i="2" s="1"/>
  <c r="U44" i="2"/>
  <c r="U9" i="2"/>
  <c r="T45" i="2"/>
  <c r="T53" i="2" s="1"/>
  <c r="T46" i="2"/>
  <c r="T54" i="2" s="1"/>
  <c r="T67" i="2" s="1"/>
  <c r="Z293" i="1"/>
  <c r="AC294" i="1"/>
  <c r="BY149" i="1"/>
  <c r="CN150" i="1"/>
  <c r="K335" i="1"/>
  <c r="BX48" i="1"/>
  <c r="BS48" i="1"/>
  <c r="BR48" i="1"/>
  <c r="DJ17" i="2"/>
  <c r="DJ9" i="2" s="1"/>
  <c r="AE243" i="1"/>
  <c r="AL243" i="1"/>
  <c r="AB241" i="1"/>
  <c r="AE241" i="1" s="1"/>
  <c r="CY75" i="1"/>
  <c r="DF75" i="1" s="1"/>
  <c r="DT75" i="1" s="1"/>
  <c r="DW75" i="1" s="1"/>
  <c r="CP75" i="1"/>
  <c r="CR75" i="1"/>
  <c r="CQ75" i="1"/>
  <c r="BJ278" i="1"/>
  <c r="BS32" i="1"/>
  <c r="BX32" i="1"/>
  <c r="BP31" i="1"/>
  <c r="BR32" i="1"/>
  <c r="BY19" i="2"/>
  <c r="BY71" i="1"/>
  <c r="AJ25" i="2"/>
  <c r="AC14" i="1"/>
  <c r="AE14" i="1"/>
  <c r="BH14" i="1"/>
  <c r="BY281" i="1"/>
  <c r="CN282" i="1"/>
  <c r="BR268" i="1"/>
  <c r="BH267" i="1"/>
  <c r="DV140" i="1"/>
  <c r="DU140" i="1"/>
  <c r="AC34" i="1"/>
  <c r="AE34" i="1"/>
  <c r="AB31" i="1"/>
  <c r="G360" i="1"/>
  <c r="G334" i="1"/>
  <c r="G333" i="1"/>
  <c r="G211" i="1"/>
  <c r="G212" i="1"/>
  <c r="G358" i="1"/>
  <c r="AC11" i="1"/>
  <c r="AB10" i="1"/>
  <c r="AE11" i="1"/>
  <c r="BH11" i="1"/>
  <c r="CU211" i="1"/>
  <c r="CU227" i="1"/>
  <c r="CU252" i="1" s="1"/>
  <c r="CU212" i="1"/>
  <c r="CU358" i="1"/>
  <c r="CU359" i="1"/>
  <c r="DP214" i="1"/>
  <c r="DP224" i="1"/>
  <c r="DP222" i="1"/>
  <c r="AR40" i="1"/>
  <c r="AT40" i="1" s="1"/>
  <c r="AL40" i="1"/>
  <c r="AM40" i="1" s="1"/>
  <c r="B47" i="2"/>
  <c r="B55" i="2" s="1"/>
  <c r="B44" i="2"/>
  <c r="B9" i="2"/>
  <c r="AS41" i="2"/>
  <c r="AS40" i="2"/>
  <c r="AS38" i="2" s="1"/>
  <c r="AS294" i="1"/>
  <c r="AS293" i="1" s="1"/>
  <c r="AS205" i="1"/>
  <c r="AJ149" i="1"/>
  <c r="AR150" i="1"/>
  <c r="AR149" i="1" s="1"/>
  <c r="AM150" i="1"/>
  <c r="AT282" i="1"/>
  <c r="AT281" i="1" s="1"/>
  <c r="AL281" i="1"/>
  <c r="BS119" i="1"/>
  <c r="BP118" i="1"/>
  <c r="BX119" i="1"/>
  <c r="H44" i="1"/>
  <c r="AE59" i="1"/>
  <c r="AJ26" i="1"/>
  <c r="H63" i="2"/>
  <c r="H292" i="1"/>
  <c r="H311" i="1"/>
  <c r="BW327" i="1"/>
  <c r="CJ327" i="1" s="1"/>
  <c r="BX327" i="1"/>
  <c r="AP224" i="1"/>
  <c r="AP222" i="1"/>
  <c r="AP214" i="1"/>
  <c r="AS60" i="2"/>
  <c r="DC81" i="1"/>
  <c r="DC175" i="1" s="1"/>
  <c r="DC216" i="1" s="1"/>
  <c r="DC222" i="1" s="1"/>
  <c r="BP39" i="2"/>
  <c r="BX206" i="1"/>
  <c r="BP205" i="1"/>
  <c r="BP72" i="1"/>
  <c r="DM327" i="1"/>
  <c r="BY50" i="1"/>
  <c r="CN51" i="1"/>
  <c r="AR101" i="1"/>
  <c r="AM101" i="1"/>
  <c r="F46" i="2"/>
  <c r="F54" i="2" s="1"/>
  <c r="F67" i="2" s="1"/>
  <c r="F45" i="2"/>
  <c r="F53" i="2" s="1"/>
  <c r="AR239" i="1"/>
  <c r="AR238" i="1" s="1"/>
  <c r="AJ238" i="1"/>
  <c r="AM239" i="1"/>
  <c r="L47" i="2"/>
  <c r="L55" i="2" s="1"/>
  <c r="L44" i="2"/>
  <c r="L9" i="2"/>
  <c r="AJ35" i="2"/>
  <c r="AM204" i="1"/>
  <c r="AM35" i="2" s="1"/>
  <c r="AM34" i="2" s="1"/>
  <c r="AR204" i="1"/>
  <c r="AR35" i="2" s="1"/>
  <c r="BH16" i="2"/>
  <c r="BK69" i="1"/>
  <c r="BK16" i="2" s="1"/>
  <c r="BI69" i="1"/>
  <c r="CH12" i="2"/>
  <c r="CH11" i="2" s="1"/>
  <c r="CH10" i="2" s="1"/>
  <c r="CH8" i="1"/>
  <c r="CV327" i="1"/>
  <c r="DO327" i="1" s="1"/>
  <c r="DO359" i="1"/>
  <c r="BS274" i="1"/>
  <c r="BZ274" i="1"/>
  <c r="CO274" i="1" s="1"/>
  <c r="AJ39" i="2"/>
  <c r="AR206" i="1"/>
  <c r="AJ205" i="1"/>
  <c r="AM206" i="1"/>
  <c r="AJ72" i="1"/>
  <c r="AZ241" i="1"/>
  <c r="AZ231" i="1" s="1"/>
  <c r="AZ230" i="1" s="1"/>
  <c r="AZ252" i="1" s="1"/>
  <c r="BE242" i="1"/>
  <c r="AZ232" i="1"/>
  <c r="AZ51" i="2" s="1"/>
  <c r="AZ49" i="2" s="1"/>
  <c r="AZ55" i="2" s="1"/>
  <c r="CC227" i="1"/>
  <c r="CC252" i="1" s="1"/>
  <c r="AB41" i="2"/>
  <c r="AE41" i="2" s="1"/>
  <c r="AB40" i="2"/>
  <c r="AE207" i="1"/>
  <c r="AL207" i="1"/>
  <c r="AB294" i="1"/>
  <c r="BH207" i="1"/>
  <c r="BC117" i="1"/>
  <c r="BC93" i="1" s="1"/>
  <c r="BC26" i="2" s="1"/>
  <c r="DJ212" i="1"/>
  <c r="CY240" i="1"/>
  <c r="DF240" i="1" s="1"/>
  <c r="DT240" i="1" s="1"/>
  <c r="DW240" i="1" s="1"/>
  <c r="CP240" i="1"/>
  <c r="CQ240" i="1"/>
  <c r="CR240" i="1"/>
  <c r="CJ81" i="1"/>
  <c r="CJ175" i="1" s="1"/>
  <c r="CJ216" i="1" s="1"/>
  <c r="K333" i="1"/>
  <c r="AZ332" i="1"/>
  <c r="AZ226" i="1"/>
  <c r="AA26" i="2"/>
  <c r="AA24" i="2" s="1"/>
  <c r="AA23" i="2" s="1"/>
  <c r="AA22" i="2" s="1"/>
  <c r="AA81" i="1"/>
  <c r="AA175" i="1" s="1"/>
  <c r="AA216" i="1" s="1"/>
  <c r="BR58" i="1"/>
  <c r="CP145" i="1"/>
  <c r="CR145" i="1"/>
  <c r="CY145" i="1"/>
  <c r="DF145" i="1" s="1"/>
  <c r="DT145" i="1" s="1"/>
  <c r="CQ145" i="1"/>
  <c r="BQ71" i="1"/>
  <c r="AX211" i="1"/>
  <c r="AX212" i="1"/>
  <c r="AB264" i="1"/>
  <c r="AE265" i="1"/>
  <c r="AC265" i="1"/>
  <c r="AL265" i="1"/>
  <c r="CP288" i="1"/>
  <c r="CQ288" i="1"/>
  <c r="CR288" i="1"/>
  <c r="CY288" i="1"/>
  <c r="DF288" i="1" s="1"/>
  <c r="DT288" i="1" s="1"/>
  <c r="BP172" i="1"/>
  <c r="BX172" i="1" s="1"/>
  <c r="BJ172" i="1"/>
  <c r="BY37" i="2"/>
  <c r="CN203" i="1"/>
  <c r="BY202" i="1"/>
  <c r="DJ28" i="2"/>
  <c r="AM114" i="1"/>
  <c r="AR114" i="1"/>
  <c r="BG26" i="1"/>
  <c r="AX28" i="2"/>
  <c r="BJ73" i="1"/>
  <c r="BJ18" i="2" s="1"/>
  <c r="BJ17" i="2" s="1"/>
  <c r="BS15" i="1"/>
  <c r="BX15" i="1"/>
  <c r="BR15" i="1"/>
  <c r="AN214" i="1"/>
  <c r="AN224" i="1"/>
  <c r="AN222" i="1"/>
  <c r="AN343" i="1" s="1"/>
  <c r="DI47" i="2"/>
  <c r="DI55" i="2" s="1"/>
  <c r="DI9" i="2"/>
  <c r="DI44" i="2"/>
  <c r="F227" i="1"/>
  <c r="F252" i="1" s="1"/>
  <c r="CL219" i="1"/>
  <c r="CL31" i="2"/>
  <c r="CL24" i="2" s="1"/>
  <c r="CL23" i="2" s="1"/>
  <c r="CL22" i="2" s="1"/>
  <c r="CM113" i="1"/>
  <c r="CW113" i="1" s="1"/>
  <c r="DD113" i="1" s="1"/>
  <c r="DR113" i="1" s="1"/>
  <c r="CA113" i="1"/>
  <c r="DQ51" i="2"/>
  <c r="CZ46" i="2"/>
  <c r="CZ54" i="2" s="1"/>
  <c r="CZ67" i="2" s="1"/>
  <c r="CZ45" i="2"/>
  <c r="CZ53" i="2" s="1"/>
  <c r="AQ10" i="2"/>
  <c r="AI211" i="1"/>
  <c r="AI212" i="1"/>
  <c r="AI359" i="1"/>
  <c r="AI358" i="1"/>
  <c r="CX165" i="1"/>
  <c r="BY21" i="1"/>
  <c r="BQ19" i="1"/>
  <c r="BS144" i="1"/>
  <c r="BZ144" i="1"/>
  <c r="CO144" i="1" s="1"/>
  <c r="CF225" i="1"/>
  <c r="CF223" i="1"/>
  <c r="AL127" i="1"/>
  <c r="AL27" i="2" s="1"/>
  <c r="BT332" i="1"/>
  <c r="BT226" i="1"/>
  <c r="CB225" i="1"/>
  <c r="CB223" i="1"/>
  <c r="CB344" i="1" s="1"/>
  <c r="BP66" i="2"/>
  <c r="BX306" i="1"/>
  <c r="BC49" i="2"/>
  <c r="CJ33" i="2"/>
  <c r="BO64" i="2"/>
  <c r="BO62" i="2" s="1"/>
  <c r="BO292" i="1"/>
  <c r="DU94" i="1"/>
  <c r="DV94" i="1"/>
  <c r="AC122" i="1"/>
  <c r="AB121" i="1"/>
  <c r="AL122" i="1"/>
  <c r="AE122" i="1"/>
  <c r="BH122" i="1"/>
  <c r="CZ226" i="1"/>
  <c r="CH24" i="2"/>
  <c r="CH23" i="2" s="1"/>
  <c r="CH22" i="2" s="1"/>
  <c r="I47" i="2"/>
  <c r="I55" i="2" s="1"/>
  <c r="I9" i="2"/>
  <c r="I44" i="2"/>
  <c r="CJ17" i="2"/>
  <c r="CG47" i="2"/>
  <c r="CG55" i="2" s="1"/>
  <c r="CG44" i="2"/>
  <c r="CG9" i="2"/>
  <c r="DU146" i="1"/>
  <c r="DV146" i="1"/>
  <c r="AB19" i="2"/>
  <c r="AC72" i="1"/>
  <c r="AB71" i="1"/>
  <c r="AE72" i="1"/>
  <c r="AC39" i="2"/>
  <c r="AB38" i="2"/>
  <c r="AE39" i="2"/>
  <c r="AU224" i="1"/>
  <c r="AU222" i="1"/>
  <c r="AU343" i="1" s="1"/>
  <c r="AU214" i="1"/>
  <c r="AL157" i="1"/>
  <c r="AC157" i="1"/>
  <c r="AE157" i="1"/>
  <c r="AB156" i="1"/>
  <c r="DP49" i="2"/>
  <c r="CP65" i="1"/>
  <c r="CQ65" i="1"/>
  <c r="CY65" i="1"/>
  <c r="DF65" i="1" s="1"/>
  <c r="DT65" i="1" s="1"/>
  <c r="DW65" i="1" s="1"/>
  <c r="CR65" i="1"/>
  <c r="DL12" i="2"/>
  <c r="DL11" i="2" s="1"/>
  <c r="DL10" i="2" s="1"/>
  <c r="DL8" i="1"/>
  <c r="AR112" i="1"/>
  <c r="AM112" i="1"/>
  <c r="BR127" i="1"/>
  <c r="BR27" i="2" s="1"/>
  <c r="BZ128" i="1"/>
  <c r="BS128" i="1"/>
  <c r="BS127" i="1" s="1"/>
  <c r="BS27" i="2" s="1"/>
  <c r="CY86" i="1"/>
  <c r="DF86" i="1" s="1"/>
  <c r="DT86" i="1" s="1"/>
  <c r="DW86" i="1" s="1"/>
  <c r="CP86" i="1"/>
  <c r="CR86" i="1"/>
  <c r="CQ86" i="1"/>
  <c r="BZ181" i="1"/>
  <c r="CO181" i="1" s="1"/>
  <c r="BS181" i="1"/>
  <c r="BS179" i="1" s="1"/>
  <c r="DQ44" i="1"/>
  <c r="DQ14" i="2" s="1"/>
  <c r="CM132" i="1"/>
  <c r="CW132" i="1" s="1"/>
  <c r="DD132" i="1" s="1"/>
  <c r="DR132" i="1" s="1"/>
  <c r="CA132" i="1"/>
  <c r="BF64" i="2"/>
  <c r="BJ297" i="1"/>
  <c r="BJ64" i="2" s="1"/>
  <c r="BQ16" i="2"/>
  <c r="BY69" i="1"/>
  <c r="AD60" i="2"/>
  <c r="AC13" i="1"/>
  <c r="AE13" i="1"/>
  <c r="BR23" i="1"/>
  <c r="AB244" i="1"/>
  <c r="AE244" i="1" s="1"/>
  <c r="AE245" i="1"/>
  <c r="AL245" i="1"/>
  <c r="BC17" i="2"/>
  <c r="AJ31" i="1"/>
  <c r="AJ13" i="2" s="1"/>
  <c r="CP184" i="1"/>
  <c r="CQ184" i="1"/>
  <c r="CR184" i="1"/>
  <c r="CY184" i="1"/>
  <c r="DF184" i="1" s="1"/>
  <c r="DT184" i="1" s="1"/>
  <c r="DW184" i="1" s="1"/>
  <c r="R218" i="1"/>
  <c r="R220" i="1" s="1"/>
  <c r="BS114" i="1"/>
  <c r="BZ114" i="1"/>
  <c r="CO114" i="1" s="1"/>
  <c r="BZ304" i="1"/>
  <c r="CO304" i="1" s="1"/>
  <c r="BS304" i="1"/>
  <c r="BR34" i="1"/>
  <c r="BS34" i="1"/>
  <c r="BX34" i="1"/>
  <c r="BO10" i="2"/>
  <c r="BJ148" i="1" l="1"/>
  <c r="BQ60" i="2"/>
  <c r="S336" i="1"/>
  <c r="S218" i="1"/>
  <c r="S220" i="1" s="1"/>
  <c r="AR31" i="2"/>
  <c r="AR219" i="1"/>
  <c r="CL336" i="1"/>
  <c r="CL338" i="1"/>
  <c r="CL339" i="1"/>
  <c r="CL218" i="1"/>
  <c r="CL220" i="1" s="1"/>
  <c r="CL335" i="1" s="1"/>
  <c r="DJ44" i="2"/>
  <c r="AK12" i="2"/>
  <c r="AK11" i="2" s="1"/>
  <c r="AK8" i="1"/>
  <c r="AX218" i="1"/>
  <c r="AY250" i="1"/>
  <c r="DJ45" i="2"/>
  <c r="DJ53" i="2" s="1"/>
  <c r="BG12" i="2"/>
  <c r="BG11" i="2" s="1"/>
  <c r="BG10" i="2" s="1"/>
  <c r="BG8" i="1"/>
  <c r="BO44" i="2"/>
  <c r="BO47" i="2"/>
  <c r="BO55" i="2" s="1"/>
  <c r="BO9" i="2"/>
  <c r="DL227" i="1"/>
  <c r="DL252" i="1" s="1"/>
  <c r="DL212" i="1"/>
  <c r="DL211" i="1"/>
  <c r="DL358" i="1"/>
  <c r="DL359" i="1"/>
  <c r="AC19" i="2"/>
  <c r="AE19" i="2"/>
  <c r="CF250" i="1"/>
  <c r="CH211" i="1"/>
  <c r="CH227" i="1"/>
  <c r="CH252" i="1" s="1"/>
  <c r="CH212" i="1"/>
  <c r="CH359" i="1"/>
  <c r="CH358" i="1"/>
  <c r="AM238" i="1"/>
  <c r="AJ234" i="1"/>
  <c r="AJ233" i="1"/>
  <c r="CA327" i="1"/>
  <c r="CM327" i="1"/>
  <c r="G332" i="1"/>
  <c r="G226" i="1"/>
  <c r="BY29" i="2"/>
  <c r="BY28" i="2" s="1"/>
  <c r="BY148" i="1"/>
  <c r="BX83" i="1"/>
  <c r="CA84" i="1"/>
  <c r="CA83" i="1" s="1"/>
  <c r="CM84" i="1"/>
  <c r="D214" i="1"/>
  <c r="D222" i="1"/>
  <c r="D343" i="1" s="1"/>
  <c r="D224" i="1"/>
  <c r="CN19" i="2"/>
  <c r="CQ131" i="1"/>
  <c r="CP131" i="1"/>
  <c r="CY131" i="1"/>
  <c r="DF131" i="1" s="1"/>
  <c r="DT131" i="1" s="1"/>
  <c r="DW131" i="1" s="1"/>
  <c r="CR131" i="1"/>
  <c r="AB51" i="2"/>
  <c r="AE51" i="2" s="1"/>
  <c r="AE232" i="1"/>
  <c r="DU161" i="1"/>
  <c r="DV161" i="1"/>
  <c r="CG214" i="1"/>
  <c r="CG224" i="1"/>
  <c r="CG222" i="1"/>
  <c r="CG343" i="1" s="1"/>
  <c r="T354" i="1"/>
  <c r="T347" i="1"/>
  <c r="T251" i="1"/>
  <c r="AQ224" i="1"/>
  <c r="AQ222" i="1"/>
  <c r="AQ214" i="1"/>
  <c r="AN354" i="1"/>
  <c r="AN355" i="1" s="1"/>
  <c r="AN347" i="1"/>
  <c r="AN251" i="1"/>
  <c r="CM105" i="1"/>
  <c r="CW105" i="1" s="1"/>
  <c r="DD105" i="1" s="1"/>
  <c r="DR105" i="1" s="1"/>
  <c r="CA105" i="1"/>
  <c r="DS236" i="1"/>
  <c r="CM77" i="1"/>
  <c r="CW77" i="1" s="1"/>
  <c r="DD77" i="1" s="1"/>
  <c r="DR77" i="1" s="1"/>
  <c r="CA77" i="1"/>
  <c r="L332" i="1"/>
  <c r="L226" i="1"/>
  <c r="CA76" i="1"/>
  <c r="CM76" i="1"/>
  <c r="CW76" i="1" s="1"/>
  <c r="DD76" i="1" s="1"/>
  <c r="DR76" i="1" s="1"/>
  <c r="CT224" i="1"/>
  <c r="CT222" i="1"/>
  <c r="CT214" i="1"/>
  <c r="CQ133" i="1"/>
  <c r="CP133" i="1"/>
  <c r="CR133" i="1"/>
  <c r="CY133" i="1"/>
  <c r="DF133" i="1" s="1"/>
  <c r="DT133" i="1" s="1"/>
  <c r="DW133" i="1" s="1"/>
  <c r="P345" i="1"/>
  <c r="P249" i="1"/>
  <c r="P349" i="1" s="1"/>
  <c r="AA211" i="1"/>
  <c r="AA212" i="1"/>
  <c r="AA358" i="1"/>
  <c r="AA359" i="1"/>
  <c r="CA262" i="1"/>
  <c r="CA261" i="1" s="1"/>
  <c r="BX261" i="1"/>
  <c r="CM262" i="1"/>
  <c r="BS202" i="1"/>
  <c r="DQ10" i="2"/>
  <c r="DU104" i="1"/>
  <c r="DV104" i="1"/>
  <c r="CV214" i="1"/>
  <c r="CV222" i="1"/>
  <c r="CV224" i="1"/>
  <c r="BN354" i="1"/>
  <c r="BN251" i="1"/>
  <c r="BZ105" i="1"/>
  <c r="CO105" i="1" s="1"/>
  <c r="BS105" i="1"/>
  <c r="CA38" i="1"/>
  <c r="CM38" i="1"/>
  <c r="BZ38" i="1"/>
  <c r="AL300" i="1"/>
  <c r="AL65" i="2" s="1"/>
  <c r="AT301" i="1"/>
  <c r="AT300" i="1" s="1"/>
  <c r="AT65" i="2" s="1"/>
  <c r="AZ345" i="1"/>
  <c r="AZ249" i="1"/>
  <c r="AZ349" i="1" s="1"/>
  <c r="P337" i="1"/>
  <c r="P333" i="1"/>
  <c r="P360" i="1"/>
  <c r="P334" i="1"/>
  <c r="AT11" i="1"/>
  <c r="AT10" i="1" s="1"/>
  <c r="AR10" i="1"/>
  <c r="BZ262" i="1"/>
  <c r="BS262" i="1"/>
  <c r="BR261" i="1"/>
  <c r="BS261" i="1" s="1"/>
  <c r="CQ33" i="1"/>
  <c r="CP33" i="1"/>
  <c r="CW33" i="1"/>
  <c r="AL297" i="1"/>
  <c r="AL64" i="2" s="1"/>
  <c r="AT298" i="1"/>
  <c r="AT297" i="1" s="1"/>
  <c r="AT64" i="2" s="1"/>
  <c r="BJ25" i="2"/>
  <c r="BJ81" i="1"/>
  <c r="AH249" i="1"/>
  <c r="AL164" i="1"/>
  <c r="AL32" i="2" s="1"/>
  <c r="AT165" i="1"/>
  <c r="AT164" i="1" s="1"/>
  <c r="AT32" i="2" s="1"/>
  <c r="CS214" i="1"/>
  <c r="CS222" i="1"/>
  <c r="CS224" i="1"/>
  <c r="BY234" i="1"/>
  <c r="BY231" i="1" s="1"/>
  <c r="BY230" i="1" s="1"/>
  <c r="BY233" i="1"/>
  <c r="BY50" i="2" s="1"/>
  <c r="AT245" i="1"/>
  <c r="AT244" i="1" s="1"/>
  <c r="AL244" i="1"/>
  <c r="BY16" i="2"/>
  <c r="CN69" i="1"/>
  <c r="AB30" i="2"/>
  <c r="AC156" i="1"/>
  <c r="AE156" i="1"/>
  <c r="AU225" i="1"/>
  <c r="AU223" i="1"/>
  <c r="AU344" i="1" s="1"/>
  <c r="AE38" i="2"/>
  <c r="AC38" i="2"/>
  <c r="CG46" i="2"/>
  <c r="CG54" i="2" s="1"/>
  <c r="CG45" i="2"/>
  <c r="CG53" i="2" s="1"/>
  <c r="CZ354" i="1"/>
  <c r="CZ251" i="1"/>
  <c r="AT122" i="1"/>
  <c r="AT121" i="1" s="1"/>
  <c r="AL121" i="1"/>
  <c r="CB346" i="1"/>
  <c r="CB250" i="1"/>
  <c r="AI226" i="1"/>
  <c r="AQ47" i="2"/>
  <c r="AQ55" i="2" s="1"/>
  <c r="AQ44" i="2"/>
  <c r="AQ9" i="2"/>
  <c r="AX44" i="2"/>
  <c r="AX224" i="1"/>
  <c r="AX222" i="1"/>
  <c r="AX214" i="1"/>
  <c r="CJ218" i="1"/>
  <c r="CJ220" i="1" s="1"/>
  <c r="DJ211" i="1"/>
  <c r="BH41" i="2"/>
  <c r="BH40" i="2"/>
  <c r="BI40" i="2" s="1"/>
  <c r="BH294" i="1"/>
  <c r="BK207" i="1"/>
  <c r="BR207" i="1"/>
  <c r="BI207" i="1"/>
  <c r="BI41" i="2" s="1"/>
  <c r="AE40" i="2"/>
  <c r="AC40" i="2"/>
  <c r="BE241" i="1"/>
  <c r="BE231" i="1" s="1"/>
  <c r="BE230" i="1" s="1"/>
  <c r="BE232" i="1"/>
  <c r="BE51" i="2" s="1"/>
  <c r="BE49" i="2" s="1"/>
  <c r="AJ34" i="2"/>
  <c r="AJ33" i="2" s="1"/>
  <c r="BX39" i="2"/>
  <c r="CM206" i="1"/>
  <c r="CA206" i="1"/>
  <c r="BX72" i="1"/>
  <c r="AP249" i="1"/>
  <c r="AR29" i="2"/>
  <c r="AR28" i="2" s="1"/>
  <c r="AR148" i="1"/>
  <c r="DP249" i="1"/>
  <c r="CU224" i="1"/>
  <c r="CU222" i="1"/>
  <c r="CU214" i="1"/>
  <c r="AC10" i="1"/>
  <c r="AE10" i="1"/>
  <c r="AB9" i="1"/>
  <c r="G227" i="1"/>
  <c r="G252" i="1" s="1"/>
  <c r="CX282" i="1"/>
  <c r="CN281" i="1"/>
  <c r="BP13" i="2"/>
  <c r="BS31" i="1"/>
  <c r="BS13" i="2" s="1"/>
  <c r="CN149" i="1"/>
  <c r="CX150" i="1"/>
  <c r="BP25" i="2"/>
  <c r="AJ27" i="2"/>
  <c r="AM127" i="1"/>
  <c r="AM27" i="2" s="1"/>
  <c r="BS98" i="1"/>
  <c r="BZ98" i="1"/>
  <c r="CO98" i="1" s="1"/>
  <c r="CN278" i="1"/>
  <c r="CX279" i="1"/>
  <c r="BX63" i="1"/>
  <c r="BP62" i="1"/>
  <c r="BN225" i="1"/>
  <c r="BN223" i="1"/>
  <c r="AL15" i="2"/>
  <c r="AL213" i="1"/>
  <c r="T331" i="1"/>
  <c r="M337" i="1"/>
  <c r="M341" i="1"/>
  <c r="M340" i="1"/>
  <c r="M339" i="1"/>
  <c r="M338" i="1"/>
  <c r="M336" i="1"/>
  <c r="M333" i="1"/>
  <c r="M334" i="1"/>
  <c r="M335" i="1"/>
  <c r="M360" i="1"/>
  <c r="CQ52" i="1"/>
  <c r="CP52" i="1"/>
  <c r="CW52" i="1"/>
  <c r="CO52" i="1"/>
  <c r="CR52" i="1" s="1"/>
  <c r="BY34" i="2"/>
  <c r="BY33" i="2" s="1"/>
  <c r="BU218" i="1"/>
  <c r="O225" i="1"/>
  <c r="O223" i="1"/>
  <c r="O344" i="1" s="1"/>
  <c r="AC285" i="1"/>
  <c r="AE285" i="1"/>
  <c r="CN262" i="1"/>
  <c r="BY261" i="1"/>
  <c r="CI47" i="2"/>
  <c r="CI55" i="2" s="1"/>
  <c r="CI44" i="2"/>
  <c r="CI9" i="2"/>
  <c r="AL66" i="2"/>
  <c r="AT306" i="1"/>
  <c r="AT66" i="2" s="1"/>
  <c r="BO214" i="1"/>
  <c r="BI34" i="2"/>
  <c r="AB29" i="2"/>
  <c r="AC149" i="1"/>
  <c r="AB148" i="1"/>
  <c r="AE149" i="1"/>
  <c r="DU106" i="1"/>
  <c r="DV106" i="1"/>
  <c r="CG332" i="1"/>
  <c r="CG226" i="1"/>
  <c r="I214" i="1"/>
  <c r="I222" i="1"/>
  <c r="I343" i="1" s="1"/>
  <c r="I224" i="1"/>
  <c r="BS13" i="1"/>
  <c r="BR13" i="1"/>
  <c r="BX13" i="1"/>
  <c r="CS331" i="1"/>
  <c r="CL337" i="1"/>
  <c r="CL340" i="1"/>
  <c r="BU46" i="2"/>
  <c r="BU54" i="2" s="1"/>
  <c r="BU45" i="2"/>
  <c r="BU53" i="2" s="1"/>
  <c r="DK312" i="1"/>
  <c r="DK254" i="1"/>
  <c r="AD117" i="1"/>
  <c r="Z93" i="1"/>
  <c r="AT15" i="2"/>
  <c r="AT213" i="1"/>
  <c r="DV120" i="1"/>
  <c r="DU120" i="1"/>
  <c r="D44" i="2"/>
  <c r="D47" i="2"/>
  <c r="D55" i="2" s="1"/>
  <c r="D9" i="2"/>
  <c r="K345" i="1"/>
  <c r="K249" i="1"/>
  <c r="K349" i="1" s="1"/>
  <c r="J345" i="1"/>
  <c r="J249" i="1"/>
  <c r="J349" i="1" s="1"/>
  <c r="CC225" i="1"/>
  <c r="CC223" i="1"/>
  <c r="CP299" i="1"/>
  <c r="CQ299" i="1"/>
  <c r="CR299" i="1"/>
  <c r="CY299" i="1"/>
  <c r="DF299" i="1" s="1"/>
  <c r="DT299" i="1" s="1"/>
  <c r="DW299" i="1" s="1"/>
  <c r="CA116" i="1"/>
  <c r="CM116" i="1"/>
  <c r="L227" i="1"/>
  <c r="L252" i="1" s="1"/>
  <c r="CX129" i="1"/>
  <c r="CN127" i="1"/>
  <c r="CN27" i="2" s="1"/>
  <c r="CQ39" i="1"/>
  <c r="CP39" i="1"/>
  <c r="CW39" i="1"/>
  <c r="CO39" i="1"/>
  <c r="CR39" i="1" s="1"/>
  <c r="CL8" i="1"/>
  <c r="BX164" i="1"/>
  <c r="CA165" i="1"/>
  <c r="CM165" i="1"/>
  <c r="AD148" i="1"/>
  <c r="AD81" i="1" s="1"/>
  <c r="B224" i="1"/>
  <c r="B222" i="1"/>
  <c r="B343" i="1" s="1"/>
  <c r="B214" i="1"/>
  <c r="BB211" i="1"/>
  <c r="BB227" i="1"/>
  <c r="BB252" i="1" s="1"/>
  <c r="BB212" i="1"/>
  <c r="BB359" i="1"/>
  <c r="BB358" i="1"/>
  <c r="CQ305" i="1"/>
  <c r="CR305" i="1"/>
  <c r="CY305" i="1"/>
  <c r="DF305" i="1" s="1"/>
  <c r="DT305" i="1" s="1"/>
  <c r="DW305" i="1" s="1"/>
  <c r="CP305" i="1"/>
  <c r="AE45" i="1"/>
  <c r="AC45" i="1"/>
  <c r="AB44" i="1"/>
  <c r="DB354" i="1"/>
  <c r="DB251" i="1"/>
  <c r="C223" i="1"/>
  <c r="C344" i="1" s="1"/>
  <c r="C225" i="1"/>
  <c r="AO249" i="1"/>
  <c r="BK165" i="1"/>
  <c r="BR165" i="1"/>
  <c r="BH164" i="1"/>
  <c r="AJ63" i="2"/>
  <c r="AM293" i="1"/>
  <c r="AJ292" i="1"/>
  <c r="U227" i="1"/>
  <c r="U252" i="1" s="1"/>
  <c r="BD46" i="2"/>
  <c r="BD54" i="2" s="1"/>
  <c r="BD45" i="2"/>
  <c r="BD53" i="2" s="1"/>
  <c r="CR172" i="1"/>
  <c r="CY172" i="1"/>
  <c r="DF172" i="1" s="1"/>
  <c r="DT172" i="1" s="1"/>
  <c r="DW172" i="1" s="1"/>
  <c r="CP172" i="1"/>
  <c r="CQ172" i="1"/>
  <c r="BV46" i="2"/>
  <c r="BV54" i="2" s="1"/>
  <c r="BV45" i="2"/>
  <c r="BV53" i="2" s="1"/>
  <c r="AF345" i="1"/>
  <c r="AF249" i="1"/>
  <c r="AF349" i="1" s="1"/>
  <c r="CA42" i="1"/>
  <c r="CM42" i="1"/>
  <c r="BZ42" i="1"/>
  <c r="BX301" i="1"/>
  <c r="BP300" i="1"/>
  <c r="BP65" i="2" s="1"/>
  <c r="DO211" i="1"/>
  <c r="DO227" i="1"/>
  <c r="DO252" i="1" s="1"/>
  <c r="DO212" i="1"/>
  <c r="DO358" i="1"/>
  <c r="AR19" i="1"/>
  <c r="P343" i="1"/>
  <c r="BK239" i="1"/>
  <c r="BH238" i="1"/>
  <c r="BR239" i="1"/>
  <c r="BI239" i="1"/>
  <c r="DG226" i="1"/>
  <c r="BX35" i="2"/>
  <c r="CM204" i="1"/>
  <c r="CA204" i="1"/>
  <c r="CA35" i="2" s="1"/>
  <c r="BS22" i="1"/>
  <c r="BR22" i="1"/>
  <c r="BX22" i="1"/>
  <c r="BZ30" i="1"/>
  <c r="CA30" i="1"/>
  <c r="CM30" i="1"/>
  <c r="P45" i="2"/>
  <c r="P53" i="2" s="1"/>
  <c r="P46" i="2"/>
  <c r="P54" i="2" s="1"/>
  <c r="DQ8" i="1"/>
  <c r="BM45" i="2"/>
  <c r="BM53" i="2" s="1"/>
  <c r="BM46" i="2"/>
  <c r="BM54" i="2" s="1"/>
  <c r="C220" i="1"/>
  <c r="C227" i="1"/>
  <c r="C252" i="1" s="1"/>
  <c r="BE360" i="1"/>
  <c r="BE334" i="1"/>
  <c r="BE333" i="1"/>
  <c r="BE227" i="1"/>
  <c r="BE252" i="1" s="1"/>
  <c r="BE212" i="1"/>
  <c r="BE211" i="1"/>
  <c r="BE358" i="1"/>
  <c r="BE359" i="1"/>
  <c r="BV224" i="1"/>
  <c r="BV222" i="1"/>
  <c r="BV214" i="1"/>
  <c r="BQ234" i="1"/>
  <c r="BQ231" i="1" s="1"/>
  <c r="BQ230" i="1" s="1"/>
  <c r="CX267" i="1"/>
  <c r="DE268" i="1"/>
  <c r="DV101" i="1"/>
  <c r="DU101" i="1"/>
  <c r="BR34" i="2"/>
  <c r="AR31" i="1"/>
  <c r="AR13" i="2" s="1"/>
  <c r="Q47" i="2"/>
  <c r="Q55" i="2" s="1"/>
  <c r="Q9" i="2"/>
  <c r="Q44" i="2"/>
  <c r="CX298" i="1"/>
  <c r="CN297" i="1"/>
  <c r="CN64" i="2" s="1"/>
  <c r="DE32" i="1"/>
  <c r="BK25" i="2"/>
  <c r="CZ249" i="1"/>
  <c r="CN285" i="1"/>
  <c r="CX286" i="1"/>
  <c r="AC19" i="1"/>
  <c r="AE19" i="1"/>
  <c r="CF226" i="1"/>
  <c r="CQ56" i="1"/>
  <c r="CP56" i="1"/>
  <c r="CW56" i="1"/>
  <c r="CO56" i="1"/>
  <c r="CR56" i="1" s="1"/>
  <c r="W227" i="1"/>
  <c r="W252" i="1" s="1"/>
  <c r="DV64" i="1"/>
  <c r="DU64" i="1"/>
  <c r="AB65" i="2"/>
  <c r="AE300" i="1"/>
  <c r="BS46" i="1"/>
  <c r="BR46" i="1"/>
  <c r="BR45" i="1" s="1"/>
  <c r="BR44" i="1" s="1"/>
  <c r="BR14" i="2" s="1"/>
  <c r="BP45" i="1"/>
  <c r="BX46" i="1"/>
  <c r="R47" i="2"/>
  <c r="R55" i="2" s="1"/>
  <c r="R44" i="2"/>
  <c r="R9" i="2"/>
  <c r="AS93" i="1"/>
  <c r="K354" i="1"/>
  <c r="K355" i="1" s="1"/>
  <c r="K347" i="1"/>
  <c r="K251" i="1"/>
  <c r="Z33" i="2"/>
  <c r="AD33" i="2" s="1"/>
  <c r="AD34" i="2"/>
  <c r="BF71" i="1"/>
  <c r="BJ71" i="1" s="1"/>
  <c r="V331" i="1"/>
  <c r="W331" i="1"/>
  <c r="Z331" i="1"/>
  <c r="U337" i="1"/>
  <c r="U341" i="1"/>
  <c r="U340" i="1"/>
  <c r="CQ104" i="1"/>
  <c r="CY104" i="1"/>
  <c r="DF104" i="1" s="1"/>
  <c r="DT104" i="1" s="1"/>
  <c r="DW104" i="1" s="1"/>
  <c r="CR104" i="1"/>
  <c r="CP104" i="1"/>
  <c r="CP21" i="1"/>
  <c r="CQ21" i="1"/>
  <c r="CW21" i="1"/>
  <c r="M225" i="1"/>
  <c r="M223" i="1"/>
  <c r="M344" i="1" s="1"/>
  <c r="AM11" i="1"/>
  <c r="AL10" i="1"/>
  <c r="BF9" i="1"/>
  <c r="BJ10" i="1"/>
  <c r="BM214" i="1"/>
  <c r="BM222" i="1"/>
  <c r="BM224" i="1"/>
  <c r="Z17" i="2"/>
  <c r="AD17" i="2" s="1"/>
  <c r="P336" i="1"/>
  <c r="BZ18" i="1"/>
  <c r="CA18" i="1"/>
  <c r="CM18" i="1"/>
  <c r="CM97" i="1"/>
  <c r="CW97" i="1" s="1"/>
  <c r="DD97" i="1" s="1"/>
  <c r="DR97" i="1" s="1"/>
  <c r="CA97" i="1"/>
  <c r="AD217" i="1"/>
  <c r="CN33" i="1"/>
  <c r="CO33" i="1" s="1"/>
  <c r="CR33" i="1" s="1"/>
  <c r="BY31" i="1"/>
  <c r="BY13" i="2" s="1"/>
  <c r="CA272" i="1"/>
  <c r="CM272" i="1"/>
  <c r="BS245" i="1"/>
  <c r="BZ245" i="1"/>
  <c r="BR244" i="1"/>
  <c r="BS244" i="1" s="1"/>
  <c r="BZ53" i="1"/>
  <c r="CA53" i="1"/>
  <c r="CM53" i="1"/>
  <c r="BF27" i="2"/>
  <c r="BF3" i="1"/>
  <c r="AB32" i="2"/>
  <c r="AE32" i="2" s="1"/>
  <c r="AE164" i="1"/>
  <c r="AC164" i="1"/>
  <c r="DV305" i="1"/>
  <c r="DU305" i="1"/>
  <c r="CV218" i="1"/>
  <c r="CS332" i="1"/>
  <c r="CS226" i="1"/>
  <c r="AL51" i="2"/>
  <c r="CN238" i="1"/>
  <c r="CX239" i="1"/>
  <c r="CN241" i="1"/>
  <c r="CX242" i="1"/>
  <c r="CX241" i="1" s="1"/>
  <c r="M347" i="1"/>
  <c r="M354" i="1"/>
  <c r="M355" i="1" s="1"/>
  <c r="M251" i="1"/>
  <c r="BP41" i="2"/>
  <c r="BP294" i="1"/>
  <c r="BP293" i="1" s="1"/>
  <c r="BP40" i="2"/>
  <c r="BP38" i="2" s="1"/>
  <c r="BX207" i="1"/>
  <c r="AM202" i="1"/>
  <c r="AJ179" i="1"/>
  <c r="AJ217" i="1" s="1"/>
  <c r="BY300" i="1"/>
  <c r="BY65" i="2" s="1"/>
  <c r="CN301" i="1"/>
  <c r="AS10" i="1"/>
  <c r="CM112" i="1"/>
  <c r="CW112" i="1" s="1"/>
  <c r="DD112" i="1" s="1"/>
  <c r="DR112" i="1" s="1"/>
  <c r="CA112" i="1"/>
  <c r="CR318" i="1"/>
  <c r="CW318" i="1"/>
  <c r="DD318" i="1" s="1"/>
  <c r="BQ62" i="2"/>
  <c r="BU214" i="1"/>
  <c r="BU222" i="1"/>
  <c r="BU224" i="1"/>
  <c r="CP35" i="1"/>
  <c r="CW35" i="1"/>
  <c r="CO35" i="1"/>
  <c r="CR35" i="1" s="1"/>
  <c r="CQ35" i="1"/>
  <c r="AR117" i="1"/>
  <c r="AR93" i="1" s="1"/>
  <c r="AP354" i="1"/>
  <c r="AP251" i="1"/>
  <c r="Z12" i="2"/>
  <c r="AD9" i="1"/>
  <c r="Z8" i="1"/>
  <c r="BH19" i="2"/>
  <c r="BI19" i="2" s="1"/>
  <c r="BI72" i="1"/>
  <c r="BR39" i="2"/>
  <c r="BS206" i="1"/>
  <c r="BZ206" i="1"/>
  <c r="BR205" i="1"/>
  <c r="BR179" i="1" s="1"/>
  <c r="BR217" i="1" s="1"/>
  <c r="BR72" i="1"/>
  <c r="V223" i="1"/>
  <c r="V344" i="1" s="1"/>
  <c r="V225" i="1"/>
  <c r="DV303" i="1"/>
  <c r="DU303" i="1"/>
  <c r="BC12" i="2"/>
  <c r="BC11" i="2" s="1"/>
  <c r="BC10" i="2" s="1"/>
  <c r="BC8" i="1"/>
  <c r="CA169" i="1"/>
  <c r="CM169" i="1"/>
  <c r="BX168" i="1"/>
  <c r="AV249" i="1"/>
  <c r="AW249" i="1"/>
  <c r="AS31" i="1"/>
  <c r="AS13" i="2" s="1"/>
  <c r="AT35" i="1"/>
  <c r="CN41" i="2"/>
  <c r="CN40" i="2"/>
  <c r="CN38" i="2" s="1"/>
  <c r="CN294" i="1"/>
  <c r="CN293" i="1" s="1"/>
  <c r="CX207" i="1"/>
  <c r="BH15" i="2"/>
  <c r="BI15" i="2" s="1"/>
  <c r="BK62" i="1"/>
  <c r="BH213" i="1"/>
  <c r="BI213" i="1" s="1"/>
  <c r="BI62" i="1"/>
  <c r="Q335" i="1"/>
  <c r="DP55" i="2"/>
  <c r="DJ24" i="2"/>
  <c r="DJ23" i="2" s="1"/>
  <c r="DJ22" i="2" s="1"/>
  <c r="DJ47" i="2" s="1"/>
  <c r="DJ55" i="2" s="1"/>
  <c r="BX66" i="2"/>
  <c r="CA306" i="1"/>
  <c r="CA66" i="2" s="1"/>
  <c r="CM306" i="1"/>
  <c r="CN21" i="1"/>
  <c r="BY19" i="1"/>
  <c r="DV113" i="1"/>
  <c r="DU113" i="1"/>
  <c r="CM15" i="1"/>
  <c r="CA15" i="1"/>
  <c r="BZ15" i="1"/>
  <c r="AZ354" i="1"/>
  <c r="AZ355" i="1" s="1"/>
  <c r="AZ347" i="1"/>
  <c r="AZ251" i="1"/>
  <c r="L45" i="2"/>
  <c r="L53" i="2" s="1"/>
  <c r="L46" i="2"/>
  <c r="L54" i="2" s="1"/>
  <c r="H14" i="2"/>
  <c r="H10" i="2" s="1"/>
  <c r="H212" i="1"/>
  <c r="H211" i="1"/>
  <c r="AJ29" i="2"/>
  <c r="AJ148" i="1"/>
  <c r="AM149" i="1"/>
  <c r="AM29" i="2" s="1"/>
  <c r="DP225" i="1"/>
  <c r="DP223" i="1"/>
  <c r="AB13" i="2"/>
  <c r="AE31" i="1"/>
  <c r="AC31" i="1"/>
  <c r="DC249" i="1"/>
  <c r="DU87" i="1"/>
  <c r="DV87" i="1"/>
  <c r="AT119" i="1"/>
  <c r="AT118" i="1" s="1"/>
  <c r="AT117" i="1" s="1"/>
  <c r="AL118" i="1"/>
  <c r="AL117" i="1" s="1"/>
  <c r="CL47" i="2"/>
  <c r="CL44" i="2"/>
  <c r="CL9" i="2"/>
  <c r="AC258" i="1"/>
  <c r="AB257" i="1"/>
  <c r="AE258" i="1"/>
  <c r="AM46" i="1"/>
  <c r="AL45" i="1"/>
  <c r="AJ31" i="2"/>
  <c r="AJ219" i="1"/>
  <c r="AM219" i="1" s="1"/>
  <c r="CD225" i="1"/>
  <c r="CD223" i="1"/>
  <c r="AF225" i="1"/>
  <c r="AF223" i="1"/>
  <c r="AF344" i="1" s="1"/>
  <c r="DO47" i="2"/>
  <c r="DO55" i="2" s="1"/>
  <c r="DO44" i="2"/>
  <c r="DO9" i="2"/>
  <c r="CA268" i="1"/>
  <c r="CA267" i="1" s="1"/>
  <c r="BX267" i="1"/>
  <c r="CM268" i="1"/>
  <c r="AE238" i="1"/>
  <c r="AB234" i="1"/>
  <c r="AB233" i="1"/>
  <c r="CA36" i="1"/>
  <c r="CM36" i="1"/>
  <c r="BZ36" i="1"/>
  <c r="CL241" i="1"/>
  <c r="CL232" i="1"/>
  <c r="CL51" i="2" s="1"/>
  <c r="BE9" i="2"/>
  <c r="BE44" i="2"/>
  <c r="BE47" i="2"/>
  <c r="BE55" i="2" s="1"/>
  <c r="E220" i="1"/>
  <c r="E227" i="1"/>
  <c r="E252" i="1" s="1"/>
  <c r="DN226" i="1"/>
  <c r="CQ112" i="1"/>
  <c r="CR112" i="1"/>
  <c r="CY112" i="1"/>
  <c r="DF112" i="1" s="1"/>
  <c r="DT112" i="1" s="1"/>
  <c r="DW112" i="1" s="1"/>
  <c r="CP112" i="1"/>
  <c r="AK26" i="2"/>
  <c r="AK81" i="1"/>
  <c r="AK175" i="1" s="1"/>
  <c r="AK216" i="1" s="1"/>
  <c r="AM93" i="1"/>
  <c r="AR26" i="1"/>
  <c r="BZ21" i="1"/>
  <c r="CU46" i="2"/>
  <c r="CU54" i="2" s="1"/>
  <c r="CU45" i="2"/>
  <c r="CU53" i="2" s="1"/>
  <c r="BZ113" i="1"/>
  <c r="CO113" i="1" s="1"/>
  <c r="BS113" i="1"/>
  <c r="BP37" i="2"/>
  <c r="BP34" i="2" s="1"/>
  <c r="BP202" i="1"/>
  <c r="BP179" i="1" s="1"/>
  <c r="BP217" i="1" s="1"/>
  <c r="BX203" i="1"/>
  <c r="CA59" i="1"/>
  <c r="CM59" i="1"/>
  <c r="BZ59" i="1"/>
  <c r="AB31" i="2"/>
  <c r="AC168" i="1"/>
  <c r="AE168" i="1"/>
  <c r="AB219" i="1"/>
  <c r="P340" i="1"/>
  <c r="BP264" i="1"/>
  <c r="BX265" i="1"/>
  <c r="AJ117" i="1"/>
  <c r="AM118" i="1"/>
  <c r="AT74" i="1"/>
  <c r="AT73" i="1" s="1"/>
  <c r="AT18" i="2" s="1"/>
  <c r="AL73" i="1"/>
  <c r="AL18" i="2" s="1"/>
  <c r="V343" i="1"/>
  <c r="AF347" i="1"/>
  <c r="AF354" i="1"/>
  <c r="AF355" i="1" s="1"/>
  <c r="AF251" i="1"/>
  <c r="AV225" i="1"/>
  <c r="AV223" i="1"/>
  <c r="BX241" i="1"/>
  <c r="CA241" i="1" s="1"/>
  <c r="CM242" i="1"/>
  <c r="CA242" i="1"/>
  <c r="BZ34" i="1"/>
  <c r="CM34" i="1"/>
  <c r="CA34" i="1"/>
  <c r="DL44" i="2"/>
  <c r="DL47" i="2"/>
  <c r="DL55" i="2" s="1"/>
  <c r="DL9" i="2"/>
  <c r="AN345" i="1"/>
  <c r="AN249" i="1"/>
  <c r="AN349" i="1" s="1"/>
  <c r="AL40" i="2"/>
  <c r="AL38" i="2" s="1"/>
  <c r="AL33" i="2" s="1"/>
  <c r="AL41" i="2"/>
  <c r="AL294" i="1"/>
  <c r="AL293" i="1" s="1"/>
  <c r="AT207" i="1"/>
  <c r="AJ19" i="2"/>
  <c r="AJ17" i="2" s="1"/>
  <c r="AJ71" i="1"/>
  <c r="AM71" i="1" s="1"/>
  <c r="BP19" i="2"/>
  <c r="CU226" i="1"/>
  <c r="CA54" i="1"/>
  <c r="BZ54" i="1"/>
  <c r="CM54" i="1"/>
  <c r="BP73" i="1"/>
  <c r="BP18" i="2" s="1"/>
  <c r="BP17" i="2" s="1"/>
  <c r="Z14" i="2"/>
  <c r="AD14" i="2" s="1"/>
  <c r="AD44" i="1"/>
  <c r="N220" i="1"/>
  <c r="N227" i="1"/>
  <c r="N252" i="1" s="1"/>
  <c r="BS265" i="1"/>
  <c r="BZ265" i="1"/>
  <c r="BR264" i="1"/>
  <c r="BS264" i="1" s="1"/>
  <c r="AT286" i="1"/>
  <c r="AT285" i="1" s="1"/>
  <c r="AL285" i="1"/>
  <c r="AJ65" i="2"/>
  <c r="AM300" i="1"/>
  <c r="AM65" i="2" s="1"/>
  <c r="DM218" i="1"/>
  <c r="DM220" i="1" s="1"/>
  <c r="BR74" i="1"/>
  <c r="BH73" i="1"/>
  <c r="BI74" i="1"/>
  <c r="CN258" i="1"/>
  <c r="CX259" i="1"/>
  <c r="AL19" i="2"/>
  <c r="AL71" i="1"/>
  <c r="I332" i="1"/>
  <c r="I226" i="1"/>
  <c r="AR60" i="2"/>
  <c r="CM60" i="1"/>
  <c r="BZ60" i="1"/>
  <c r="CA60" i="1"/>
  <c r="DJ81" i="1"/>
  <c r="DJ175" i="1" s="1"/>
  <c r="DJ216" i="1" s="1"/>
  <c r="K223" i="1"/>
  <c r="K344" i="1" s="1"/>
  <c r="K225" i="1"/>
  <c r="J225" i="1"/>
  <c r="J223" i="1"/>
  <c r="J344" i="1" s="1"/>
  <c r="DM47" i="2"/>
  <c r="DM55" i="2" s="1"/>
  <c r="DM44" i="2"/>
  <c r="DM9" i="2"/>
  <c r="CC249" i="1"/>
  <c r="BZ301" i="1"/>
  <c r="BR300" i="1"/>
  <c r="BS301" i="1"/>
  <c r="DV125" i="1"/>
  <c r="DU125" i="1"/>
  <c r="DU179" i="1"/>
  <c r="DU217" i="1" s="1"/>
  <c r="DU240" i="1"/>
  <c r="DV240" i="1"/>
  <c r="BF234" i="1"/>
  <c r="BF233" i="1"/>
  <c r="BJ238" i="1"/>
  <c r="BY45" i="1"/>
  <c r="BY44" i="1" s="1"/>
  <c r="BY14" i="2" s="1"/>
  <c r="CN46" i="1"/>
  <c r="AK60" i="2"/>
  <c r="B332" i="1"/>
  <c r="B226" i="1"/>
  <c r="BH45" i="1"/>
  <c r="BI46" i="1"/>
  <c r="BK46" i="1"/>
  <c r="BY66" i="2"/>
  <c r="CN306" i="1"/>
  <c r="DV108" i="1"/>
  <c r="DU108" i="1"/>
  <c r="CA20" i="1"/>
  <c r="CM20" i="1"/>
  <c r="BX19" i="1"/>
  <c r="CA19" i="1" s="1"/>
  <c r="BZ20" i="1"/>
  <c r="BQ31" i="2"/>
  <c r="BQ219" i="1"/>
  <c r="C345" i="1"/>
  <c r="C249" i="1"/>
  <c r="C349" i="1" s="1"/>
  <c r="AO225" i="1"/>
  <c r="AO223" i="1"/>
  <c r="AM40" i="2"/>
  <c r="AM41" i="2"/>
  <c r="AM294" i="1"/>
  <c r="U332" i="1"/>
  <c r="U226" i="1"/>
  <c r="BF81" i="1"/>
  <c r="BF175" i="1" s="1"/>
  <c r="BH29" i="2"/>
  <c r="BI149" i="1"/>
  <c r="BK149" i="1"/>
  <c r="BK29" i="2" s="1"/>
  <c r="BK28" i="2" s="1"/>
  <c r="BH148" i="1"/>
  <c r="AT54" i="1"/>
  <c r="AS50" i="1"/>
  <c r="AS44" i="1" s="1"/>
  <c r="AS14" i="2" s="1"/>
  <c r="CJ227" i="1"/>
  <c r="CJ252" i="1" s="1"/>
  <c r="CJ212" i="1"/>
  <c r="CJ211" i="1"/>
  <c r="CJ358" i="1"/>
  <c r="CJ359" i="1"/>
  <c r="CR170" i="1"/>
  <c r="CY170" i="1"/>
  <c r="DF170" i="1" s="1"/>
  <c r="DT170" i="1" s="1"/>
  <c r="DW170" i="1" s="1"/>
  <c r="CP170" i="1"/>
  <c r="CQ170" i="1"/>
  <c r="AH354" i="1"/>
  <c r="AH251" i="1"/>
  <c r="AS19" i="1"/>
  <c r="AT23" i="1"/>
  <c r="CL231" i="1"/>
  <c r="CL230" i="1" s="1"/>
  <c r="BL225" i="1"/>
  <c r="BL223" i="1"/>
  <c r="BL344" i="1" s="1"/>
  <c r="BK19" i="1"/>
  <c r="BI19" i="1"/>
  <c r="AO45" i="2"/>
  <c r="AO53" i="2" s="1"/>
  <c r="AO46" i="2"/>
  <c r="AO54" i="2" s="1"/>
  <c r="AR15" i="2"/>
  <c r="AR213" i="1"/>
  <c r="P223" i="1"/>
  <c r="P344" i="1" s="1"/>
  <c r="AA47" i="2"/>
  <c r="AA55" i="2" s="1"/>
  <c r="AA44" i="2"/>
  <c r="AA9" i="2"/>
  <c r="BW227" i="1"/>
  <c r="BW252" i="1" s="1"/>
  <c r="BX297" i="1"/>
  <c r="BX64" i="2" s="1"/>
  <c r="CA298" i="1"/>
  <c r="CA297" i="1" s="1"/>
  <c r="CA64" i="2" s="1"/>
  <c r="CM298" i="1"/>
  <c r="DH226" i="1"/>
  <c r="AL238" i="1"/>
  <c r="AT239" i="1"/>
  <c r="AT238" i="1" s="1"/>
  <c r="BZ37" i="2"/>
  <c r="BZ202" i="1"/>
  <c r="CO203" i="1"/>
  <c r="AU354" i="1"/>
  <c r="AU355" i="1" s="1"/>
  <c r="AU347" i="1"/>
  <c r="AU251" i="1"/>
  <c r="CT218" i="1"/>
  <c r="CY242" i="1"/>
  <c r="CR242" i="1"/>
  <c r="CP242" i="1"/>
  <c r="CQ242" i="1"/>
  <c r="CN83" i="1"/>
  <c r="CX84" i="1"/>
  <c r="BQ9" i="1"/>
  <c r="CP109" i="1"/>
  <c r="CQ109" i="1"/>
  <c r="CR109" i="1"/>
  <c r="CY109" i="1"/>
  <c r="DF109" i="1" s="1"/>
  <c r="DT109" i="1" s="1"/>
  <c r="DW109" i="1" s="1"/>
  <c r="DN224" i="1"/>
  <c r="DN222" i="1"/>
  <c r="DN214" i="1"/>
  <c r="AR16" i="2"/>
  <c r="AT69" i="1"/>
  <c r="AT16" i="2" s="1"/>
  <c r="DQ26" i="2"/>
  <c r="DQ24" i="2" s="1"/>
  <c r="DQ23" i="2" s="1"/>
  <c r="DQ22" i="2" s="1"/>
  <c r="DQ81" i="1"/>
  <c r="DQ175" i="1" s="1"/>
  <c r="DQ216" i="1" s="1"/>
  <c r="CY89" i="1"/>
  <c r="DF89" i="1" s="1"/>
  <c r="DT89" i="1" s="1"/>
  <c r="DW89" i="1" s="1"/>
  <c r="CQ89" i="1"/>
  <c r="CP89" i="1"/>
  <c r="CR89" i="1"/>
  <c r="BT225" i="1"/>
  <c r="BT223" i="1"/>
  <c r="BT344" i="1" s="1"/>
  <c r="DP54" i="2"/>
  <c r="T343" i="1"/>
  <c r="DV134" i="1"/>
  <c r="DU134" i="1"/>
  <c r="BY26" i="1"/>
  <c r="CN27" i="1"/>
  <c r="CN179" i="1"/>
  <c r="CN217" i="1" s="1"/>
  <c r="CX181" i="1"/>
  <c r="DQ33" i="2"/>
  <c r="BH13" i="2"/>
  <c r="BI13" i="2" s="1"/>
  <c r="BI31" i="1"/>
  <c r="BK31" i="1"/>
  <c r="BK13" i="2" s="1"/>
  <c r="BQ121" i="1"/>
  <c r="BQ117" i="1" s="1"/>
  <c r="BQ93" i="1" s="1"/>
  <c r="BY122" i="1"/>
  <c r="AC267" i="1"/>
  <c r="AE267" i="1"/>
  <c r="O337" i="1"/>
  <c r="O340" i="1"/>
  <c r="O341" i="1"/>
  <c r="O339" i="1"/>
  <c r="O360" i="1"/>
  <c r="O338" i="1"/>
  <c r="O334" i="1"/>
  <c r="O336" i="1"/>
  <c r="O333" i="1"/>
  <c r="AT26" i="1"/>
  <c r="BX122" i="1"/>
  <c r="BS122" i="1"/>
  <c r="BP121" i="1"/>
  <c r="BS121" i="1" s="1"/>
  <c r="M343" i="1"/>
  <c r="AJ9" i="1"/>
  <c r="G46" i="2"/>
  <c r="G54" i="2" s="1"/>
  <c r="G67" i="2" s="1"/>
  <c r="G45" i="2"/>
  <c r="G53" i="2" s="1"/>
  <c r="CX74" i="1"/>
  <c r="CN73" i="1"/>
  <c r="CN18" i="2" s="1"/>
  <c r="CN17" i="2" s="1"/>
  <c r="BF60" i="2"/>
  <c r="BM226" i="1"/>
  <c r="AC34" i="2"/>
  <c r="AB33" i="2"/>
  <c r="AE34" i="2"/>
  <c r="CY160" i="1"/>
  <c r="DF160" i="1" s="1"/>
  <c r="DT160" i="1" s="1"/>
  <c r="DW160" i="1" s="1"/>
  <c r="CP160" i="1"/>
  <c r="CQ160" i="1"/>
  <c r="CR160" i="1"/>
  <c r="AR25" i="2"/>
  <c r="V347" i="1"/>
  <c r="V354" i="1"/>
  <c r="V355" i="1" s="1"/>
  <c r="V251" i="1"/>
  <c r="DV280" i="1"/>
  <c r="DU280" i="1"/>
  <c r="DU278" i="1" s="1"/>
  <c r="P220" i="1"/>
  <c r="P227" i="1"/>
  <c r="P252" i="1" s="1"/>
  <c r="AB64" i="2"/>
  <c r="AE297" i="1"/>
  <c r="BK244" i="1"/>
  <c r="BI244" i="1"/>
  <c r="BX149" i="1"/>
  <c r="CA150" i="1"/>
  <c r="CM150" i="1"/>
  <c r="DA226" i="1"/>
  <c r="BP127" i="1"/>
  <c r="BP27" i="2" s="1"/>
  <c r="BX128" i="1"/>
  <c r="CP137" i="1"/>
  <c r="CQ137" i="1"/>
  <c r="CY137" i="1"/>
  <c r="DF137" i="1" s="1"/>
  <c r="DT137" i="1" s="1"/>
  <c r="DW137" i="1" s="1"/>
  <c r="CR137" i="1"/>
  <c r="E345" i="1"/>
  <c r="E249" i="1"/>
  <c r="E349" i="1" s="1"/>
  <c r="Y360" i="1"/>
  <c r="Y333" i="1"/>
  <c r="Y227" i="1"/>
  <c r="Y252" i="1" s="1"/>
  <c r="Y212" i="1"/>
  <c r="Y211" i="1"/>
  <c r="Y334" i="1"/>
  <c r="Y358" i="1"/>
  <c r="Y359" i="1"/>
  <c r="AL179" i="1"/>
  <c r="AL217" i="1" s="1"/>
  <c r="CA259" i="1"/>
  <c r="BX258" i="1"/>
  <c r="CM259" i="1"/>
  <c r="CO37" i="1"/>
  <c r="CR37" i="1" s="1"/>
  <c r="CP37" i="1"/>
  <c r="CW37" i="1"/>
  <c r="CQ37" i="1"/>
  <c r="CP161" i="1"/>
  <c r="CQ161" i="1"/>
  <c r="CR161" i="1"/>
  <c r="CY161" i="1"/>
  <c r="DF161" i="1" s="1"/>
  <c r="DT161" i="1" s="1"/>
  <c r="DW161" i="1" s="1"/>
  <c r="BA227" i="1"/>
  <c r="BA252" i="1" s="1"/>
  <c r="BA212" i="1"/>
  <c r="BA211" i="1"/>
  <c r="BA358" i="1"/>
  <c r="BA359" i="1"/>
  <c r="CE227" i="1"/>
  <c r="CE252" i="1" s="1"/>
  <c r="BJ235" i="1"/>
  <c r="BF232" i="1"/>
  <c r="BF51" i="2" s="1"/>
  <c r="AK44" i="1"/>
  <c r="AK14" i="2" s="1"/>
  <c r="AT25" i="2"/>
  <c r="AB18" i="2"/>
  <c r="AE73" i="1"/>
  <c r="AC73" i="1"/>
  <c r="CQ270" i="1"/>
  <c r="CR270" i="1"/>
  <c r="CY270" i="1"/>
  <c r="DF270" i="1" s="1"/>
  <c r="DT270" i="1" s="1"/>
  <c r="DW270" i="1" s="1"/>
  <c r="CP270" i="1"/>
  <c r="O335" i="1"/>
  <c r="DK250" i="1"/>
  <c r="CM24" i="1"/>
  <c r="CA24" i="1"/>
  <c r="BZ24" i="1"/>
  <c r="CN272" i="1"/>
  <c r="V345" i="1"/>
  <c r="V249" i="1"/>
  <c r="V349" i="1" s="1"/>
  <c r="CN166" i="1"/>
  <c r="BY164" i="1"/>
  <c r="BY32" i="2" s="1"/>
  <c r="BD214" i="1"/>
  <c r="BD224" i="1"/>
  <c r="BD222" i="1"/>
  <c r="DA46" i="2"/>
  <c r="DA54" i="2" s="1"/>
  <c r="DA45" i="2"/>
  <c r="DA53" i="2" s="1"/>
  <c r="S44" i="2"/>
  <c r="S47" i="2"/>
  <c r="S55" i="2" s="1"/>
  <c r="S9" i="2"/>
  <c r="AW225" i="1"/>
  <c r="AW223" i="1"/>
  <c r="AX45" i="2"/>
  <c r="AX53" i="2" s="1"/>
  <c r="CK54" i="2"/>
  <c r="AV227" i="1"/>
  <c r="AV252" i="1" s="1"/>
  <c r="DC46" i="2"/>
  <c r="DC54" i="2" s="1"/>
  <c r="DC45" i="2"/>
  <c r="DC53" i="2" s="1"/>
  <c r="BZ119" i="1"/>
  <c r="BR118" i="1"/>
  <c r="CK220" i="1"/>
  <c r="CK227" i="1"/>
  <c r="CR316" i="1"/>
  <c r="CW316" i="1"/>
  <c r="DD316" i="1" s="1"/>
  <c r="BR66" i="2"/>
  <c r="BZ306" i="1"/>
  <c r="BS306" i="1"/>
  <c r="BS66" i="2" s="1"/>
  <c r="CO128" i="1"/>
  <c r="I45" i="2"/>
  <c r="I53" i="2" s="1"/>
  <c r="I46" i="2"/>
  <c r="I54" i="2" s="1"/>
  <c r="I67" i="2" s="1"/>
  <c r="AE121" i="1"/>
  <c r="AC121" i="1"/>
  <c r="BT347" i="1"/>
  <c r="BT354" i="1"/>
  <c r="BT355" i="1" s="1"/>
  <c r="BT251" i="1"/>
  <c r="DJ224" i="1"/>
  <c r="DJ214" i="1"/>
  <c r="AE294" i="1"/>
  <c r="AB293" i="1"/>
  <c r="AR39" i="2"/>
  <c r="AR205" i="1"/>
  <c r="AR72" i="1"/>
  <c r="CM32" i="1"/>
  <c r="CA32" i="1"/>
  <c r="BZ32" i="1"/>
  <c r="AT243" i="1"/>
  <c r="AT241" i="1" s="1"/>
  <c r="AL241" i="1"/>
  <c r="AQ218" i="1"/>
  <c r="BX157" i="1"/>
  <c r="BP156" i="1"/>
  <c r="BP30" i="2" s="1"/>
  <c r="CA47" i="1"/>
  <c r="BZ47" i="1"/>
  <c r="CM47" i="1"/>
  <c r="BX244" i="1"/>
  <c r="CA244" i="1" s="1"/>
  <c r="CA245" i="1"/>
  <c r="CM245" i="1"/>
  <c r="BL347" i="1"/>
  <c r="BL354" i="1"/>
  <c r="BL355" i="1" s="1"/>
  <c r="BL251" i="1"/>
  <c r="DH46" i="2"/>
  <c r="DH54" i="2" s="1"/>
  <c r="DH45" i="2"/>
  <c r="DH53" i="2" s="1"/>
  <c r="DG46" i="2"/>
  <c r="DG54" i="2" s="1"/>
  <c r="DG67" i="2" s="1"/>
  <c r="DG45" i="2"/>
  <c r="DG53" i="2" s="1"/>
  <c r="DV109" i="1"/>
  <c r="DU109" i="1"/>
  <c r="F223" i="1"/>
  <c r="F344" i="1" s="1"/>
  <c r="F225" i="1"/>
  <c r="DI226" i="1"/>
  <c r="DM227" i="1"/>
  <c r="DM252" i="1" s="1"/>
  <c r="DM212" i="1"/>
  <c r="DM211" i="1"/>
  <c r="DM358" i="1"/>
  <c r="DM359" i="1"/>
  <c r="BP238" i="1"/>
  <c r="BX239" i="1"/>
  <c r="Z28" i="2"/>
  <c r="AD28" i="2" s="1"/>
  <c r="AD29" i="2"/>
  <c r="BB47" i="2"/>
  <c r="BB55" i="2" s="1"/>
  <c r="BB44" i="2"/>
  <c r="BB9" i="2"/>
  <c r="CA282" i="1"/>
  <c r="BX281" i="1"/>
  <c r="CA281" i="1" s="1"/>
  <c r="CM282" i="1"/>
  <c r="O354" i="1"/>
  <c r="O355" i="1" s="1"/>
  <c r="O251" i="1"/>
  <c r="O347" i="1"/>
  <c r="CL49" i="2"/>
  <c r="BL345" i="1"/>
  <c r="BL249" i="1"/>
  <c r="BL349" i="1" s="1"/>
  <c r="AJ15" i="2"/>
  <c r="AJ213" i="1"/>
  <c r="AM213" i="1" s="1"/>
  <c r="DN45" i="2"/>
  <c r="DN53" i="2" s="1"/>
  <c r="DN46" i="2"/>
  <c r="DN54" i="2" s="1"/>
  <c r="BW224" i="1"/>
  <c r="BW222" i="1"/>
  <c r="BW214" i="1"/>
  <c r="CQ25" i="1"/>
  <c r="CP25" i="1"/>
  <c r="CW25" i="1"/>
  <c r="CO25" i="1"/>
  <c r="CR25" i="1" s="1"/>
  <c r="CS45" i="2"/>
  <c r="CS53" i="2" s="1"/>
  <c r="CS46" i="2"/>
  <c r="CS54" i="2" s="1"/>
  <c r="CS67" i="2" s="1"/>
  <c r="AB217" i="1"/>
  <c r="AC179" i="1"/>
  <c r="BZ57" i="1"/>
  <c r="CA57" i="1"/>
  <c r="CM57" i="1"/>
  <c r="AT31" i="1"/>
  <c r="AT13" i="2" s="1"/>
  <c r="DV143" i="1"/>
  <c r="DU143" i="1"/>
  <c r="AG249" i="1"/>
  <c r="CM96" i="1"/>
  <c r="CW96" i="1" s="1"/>
  <c r="DD96" i="1" s="1"/>
  <c r="DR96" i="1" s="1"/>
  <c r="CA96" i="1"/>
  <c r="BS84" i="1"/>
  <c r="BS83" i="1" s="1"/>
  <c r="BZ84" i="1"/>
  <c r="BR83" i="1"/>
  <c r="CZ225" i="1"/>
  <c r="CZ223" i="1"/>
  <c r="BT345" i="1"/>
  <c r="BT249" i="1"/>
  <c r="BT349" i="1" s="1"/>
  <c r="T345" i="1"/>
  <c r="T249" i="1"/>
  <c r="T349" i="1" s="1"/>
  <c r="BO81" i="1"/>
  <c r="BO175" i="1" s="1"/>
  <c r="BO216" i="1" s="1"/>
  <c r="BO224" i="1" s="1"/>
  <c r="W332" i="1"/>
  <c r="W226" i="1"/>
  <c r="DU89" i="1"/>
  <c r="DV89" i="1"/>
  <c r="BF44" i="1"/>
  <c r="BJ45" i="1"/>
  <c r="BG26" i="2"/>
  <c r="BG81" i="1"/>
  <c r="BG175" i="1" s="1"/>
  <c r="BG216" i="1" s="1"/>
  <c r="N223" i="1"/>
  <c r="N344" i="1" s="1"/>
  <c r="N225" i="1"/>
  <c r="CR95" i="1"/>
  <c r="CP95" i="1"/>
  <c r="CY95" i="1"/>
  <c r="DF95" i="1" s="1"/>
  <c r="DT95" i="1" s="1"/>
  <c r="DW95" i="1" s="1"/>
  <c r="CQ95" i="1"/>
  <c r="DB225" i="1"/>
  <c r="DB223" i="1"/>
  <c r="P339" i="1"/>
  <c r="AT50" i="1"/>
  <c r="CD354" i="1"/>
  <c r="CD251" i="1"/>
  <c r="AW354" i="1"/>
  <c r="AW251" i="1"/>
  <c r="AT51" i="2"/>
  <c r="P332" i="1"/>
  <c r="BF63" i="2"/>
  <c r="BJ293" i="1"/>
  <c r="BJ63" i="2" s="1"/>
  <c r="BF292" i="1"/>
  <c r="BJ292" i="1" s="1"/>
  <c r="BJ24" i="2"/>
  <c r="BJ23" i="2" s="1"/>
  <c r="CE224" i="1"/>
  <c r="CE222" i="1"/>
  <c r="CE214" i="1"/>
  <c r="CT46" i="2"/>
  <c r="CT54" i="2" s="1"/>
  <c r="CT45" i="2"/>
  <c r="CT53" i="2" s="1"/>
  <c r="BS236" i="1"/>
  <c r="BZ236" i="1"/>
  <c r="BR235" i="1"/>
  <c r="BX236" i="1"/>
  <c r="BP235" i="1"/>
  <c r="BP232" i="1" s="1"/>
  <c r="BP51" i="2" s="1"/>
  <c r="BK116" i="1"/>
  <c r="BK93" i="1" s="1"/>
  <c r="BK26" i="2" s="1"/>
  <c r="BR116" i="1"/>
  <c r="BI116" i="1"/>
  <c r="CX157" i="1"/>
  <c r="CN156" i="1"/>
  <c r="CN30" i="2" s="1"/>
  <c r="AL25" i="2"/>
  <c r="H24" i="2"/>
  <c r="H23" i="2" s="1"/>
  <c r="H22" i="2" s="1"/>
  <c r="BK39" i="2"/>
  <c r="BK38" i="2" s="1"/>
  <c r="BK33" i="2" s="1"/>
  <c r="BK72" i="1"/>
  <c r="BK19" i="2" s="1"/>
  <c r="BK17" i="2" s="1"/>
  <c r="BI39" i="2"/>
  <c r="BH38" i="2"/>
  <c r="BI38" i="2" s="1"/>
  <c r="BH30" i="2"/>
  <c r="BI30" i="2" s="1"/>
  <c r="BI156" i="1"/>
  <c r="BK156" i="1"/>
  <c r="BK30" i="2" s="1"/>
  <c r="BD226" i="1"/>
  <c r="S333" i="1"/>
  <c r="S211" i="1"/>
  <c r="S227" i="1"/>
  <c r="S252" i="1" s="1"/>
  <c r="S212" i="1"/>
  <c r="S358" i="1"/>
  <c r="S359" i="1"/>
  <c r="CA286" i="1"/>
  <c r="CA285" i="1" s="1"/>
  <c r="BX285" i="1"/>
  <c r="CM286" i="1"/>
  <c r="AT116" i="1"/>
  <c r="AT93" i="1" s="1"/>
  <c r="AT26" i="2" s="1"/>
  <c r="AL93" i="1"/>
  <c r="AL26" i="2" s="1"/>
  <c r="BI50" i="1"/>
  <c r="BK50" i="1"/>
  <c r="BY63" i="2"/>
  <c r="BY62" i="2" s="1"/>
  <c r="BY292" i="1"/>
  <c r="BZ63" i="1"/>
  <c r="BR62" i="1"/>
  <c r="BS63" i="1"/>
  <c r="BH117" i="1"/>
  <c r="BH93" i="1" s="1"/>
  <c r="BS243" i="1"/>
  <c r="BZ243" i="1"/>
  <c r="BR241" i="1"/>
  <c r="BS241" i="1" s="1"/>
  <c r="CY304" i="1"/>
  <c r="DF304" i="1" s="1"/>
  <c r="DT304" i="1" s="1"/>
  <c r="DW304" i="1" s="1"/>
  <c r="CP304" i="1"/>
  <c r="CQ304" i="1"/>
  <c r="CR304" i="1"/>
  <c r="DV132" i="1"/>
  <c r="DU132" i="1"/>
  <c r="AU345" i="1"/>
  <c r="AU249" i="1"/>
  <c r="AU349" i="1" s="1"/>
  <c r="BH121" i="1"/>
  <c r="BR122" i="1"/>
  <c r="CP144" i="1"/>
  <c r="CQ144" i="1"/>
  <c r="CY144" i="1"/>
  <c r="DF144" i="1" s="1"/>
  <c r="DT144" i="1" s="1"/>
  <c r="DW144" i="1" s="1"/>
  <c r="CR144" i="1"/>
  <c r="DE165" i="1"/>
  <c r="AI224" i="1"/>
  <c r="AI222" i="1"/>
  <c r="AI214" i="1"/>
  <c r="CA172" i="1"/>
  <c r="CM172" i="1"/>
  <c r="CW172" i="1" s="1"/>
  <c r="DD172" i="1" s="1"/>
  <c r="DR172" i="1" s="1"/>
  <c r="AC264" i="1"/>
  <c r="AE264" i="1"/>
  <c r="AJ38" i="2"/>
  <c r="CH47" i="2"/>
  <c r="CH55" i="2" s="1"/>
  <c r="CH44" i="2"/>
  <c r="CH9" i="2"/>
  <c r="AR234" i="1"/>
  <c r="AR231" i="1" s="1"/>
  <c r="AR230" i="1" s="1"/>
  <c r="AR233" i="1"/>
  <c r="AR50" i="2" s="1"/>
  <c r="AR49" i="2" s="1"/>
  <c r="DC218" i="1"/>
  <c r="AP225" i="1"/>
  <c r="AP223" i="1"/>
  <c r="BX118" i="1"/>
  <c r="CM119" i="1"/>
  <c r="CA119" i="1"/>
  <c r="B46" i="2"/>
  <c r="B54" i="2" s="1"/>
  <c r="B45" i="2"/>
  <c r="B53" i="2" s="1"/>
  <c r="BI11" i="1"/>
  <c r="BK11" i="1"/>
  <c r="BH10" i="1"/>
  <c r="BK14" i="1"/>
  <c r="BI14" i="1"/>
  <c r="CM48" i="1"/>
  <c r="CA48" i="1"/>
  <c r="BZ48" i="1"/>
  <c r="U45" i="2"/>
  <c r="U53" i="2" s="1"/>
  <c r="U46" i="2"/>
  <c r="U54" i="2" s="1"/>
  <c r="CQ96" i="1"/>
  <c r="CR96" i="1"/>
  <c r="CY96" i="1"/>
  <c r="DF96" i="1" s="1"/>
  <c r="DT96" i="1" s="1"/>
  <c r="DW96" i="1" s="1"/>
  <c r="CP96" i="1"/>
  <c r="BS279" i="1"/>
  <c r="BZ279" i="1"/>
  <c r="BR278" i="1"/>
  <c r="BF30" i="2"/>
  <c r="BJ156" i="1"/>
  <c r="BJ30" i="2" s="1"/>
  <c r="BJ28" i="2" s="1"/>
  <c r="BZ107" i="1"/>
  <c r="CO107" i="1" s="1"/>
  <c r="BS107" i="1"/>
  <c r="BF15" i="2"/>
  <c r="BF213" i="1"/>
  <c r="BJ62" i="1"/>
  <c r="CN62" i="1"/>
  <c r="CX63" i="1"/>
  <c r="BN249" i="1"/>
  <c r="BS169" i="1"/>
  <c r="BZ169" i="1"/>
  <c r="BR168" i="1"/>
  <c r="O345" i="1"/>
  <c r="O249" i="1"/>
  <c r="O349" i="1" s="1"/>
  <c r="CY114" i="1"/>
  <c r="DF114" i="1" s="1"/>
  <c r="DT114" i="1" s="1"/>
  <c r="DW114" i="1" s="1"/>
  <c r="CP114" i="1"/>
  <c r="CQ114" i="1"/>
  <c r="CR114" i="1"/>
  <c r="CP181" i="1"/>
  <c r="CP179" i="1" s="1"/>
  <c r="CQ181" i="1"/>
  <c r="CQ179" i="1" s="1"/>
  <c r="CY181" i="1"/>
  <c r="DF181" i="1" s="1"/>
  <c r="DT181" i="1" s="1"/>
  <c r="DW181" i="1" s="1"/>
  <c r="DW179" i="1" s="1"/>
  <c r="DW217" i="1" s="1"/>
  <c r="CR181" i="1"/>
  <c r="CR179" i="1" s="1"/>
  <c r="CR217" i="1" s="1"/>
  <c r="AL156" i="1"/>
  <c r="AL30" i="2" s="1"/>
  <c r="AT157" i="1"/>
  <c r="AT156" i="1" s="1"/>
  <c r="AT30" i="2" s="1"/>
  <c r="AE71" i="1"/>
  <c r="AC71" i="1"/>
  <c r="AI227" i="1"/>
  <c r="AI252" i="1" s="1"/>
  <c r="DI45" i="2"/>
  <c r="DI53" i="2" s="1"/>
  <c r="DI46" i="2"/>
  <c r="DI54" i="2" s="1"/>
  <c r="AN225" i="1"/>
  <c r="AN223" i="1"/>
  <c r="AN344" i="1" s="1"/>
  <c r="CN37" i="2"/>
  <c r="CN202" i="1"/>
  <c r="CX203" i="1"/>
  <c r="AT265" i="1"/>
  <c r="AT264" i="1" s="1"/>
  <c r="AL264" i="1"/>
  <c r="AA218" i="1"/>
  <c r="AA220" i="1" s="1"/>
  <c r="AM39" i="2"/>
  <c r="AM38" i="2" s="1"/>
  <c r="AM205" i="1"/>
  <c r="AM72" i="1"/>
  <c r="AM19" i="2" s="1"/>
  <c r="AM17" i="2" s="1"/>
  <c r="CR274" i="1"/>
  <c r="CY274" i="1"/>
  <c r="DF274" i="1" s="1"/>
  <c r="DT274" i="1" s="1"/>
  <c r="CP274" i="1"/>
  <c r="CQ274" i="1"/>
  <c r="AM33" i="2"/>
  <c r="AM22" i="2" s="1"/>
  <c r="CX51" i="1"/>
  <c r="CN50" i="1"/>
  <c r="AE311" i="1"/>
  <c r="H66" i="2"/>
  <c r="H62" i="2" s="1"/>
  <c r="H58" i="2" s="1"/>
  <c r="BP117" i="1"/>
  <c r="BS117" i="1" s="1"/>
  <c r="BS118" i="1"/>
  <c r="AS63" i="2"/>
  <c r="AS62" i="2" s="1"/>
  <c r="AS292" i="1"/>
  <c r="G224" i="1"/>
  <c r="G222" i="1"/>
  <c r="G343" i="1" s="1"/>
  <c r="G214" i="1"/>
  <c r="BR267" i="1"/>
  <c r="BS267" i="1" s="1"/>
  <c r="BZ268" i="1"/>
  <c r="BS268" i="1"/>
  <c r="Z63" i="2"/>
  <c r="Z292" i="1"/>
  <c r="AC292" i="1" s="1"/>
  <c r="AC293" i="1"/>
  <c r="DQ19" i="2"/>
  <c r="DQ17" i="2" s="1"/>
  <c r="DQ71" i="1"/>
  <c r="AK24" i="2"/>
  <c r="AK23" i="2" s="1"/>
  <c r="AK22" i="2" s="1"/>
  <c r="BY15" i="2"/>
  <c r="BY213" i="1"/>
  <c r="W46" i="2"/>
  <c r="W54" i="2" s="1"/>
  <c r="W45" i="2"/>
  <c r="W53" i="2" s="1"/>
  <c r="CM74" i="1"/>
  <c r="CA74" i="1"/>
  <c r="CA73" i="1" s="1"/>
  <c r="CA18" i="2" s="1"/>
  <c r="BX73" i="1"/>
  <c r="BX18" i="2" s="1"/>
  <c r="BH31" i="2"/>
  <c r="BI168" i="1"/>
  <c r="BK168" i="1"/>
  <c r="BH219" i="1"/>
  <c r="BI219" i="1" s="1"/>
  <c r="D332" i="1"/>
  <c r="D226" i="1"/>
  <c r="CM27" i="1"/>
  <c r="CA27" i="1"/>
  <c r="BZ27" i="1"/>
  <c r="BX26" i="1"/>
  <c r="CA26" i="1" s="1"/>
  <c r="CX265" i="1"/>
  <c r="CN264" i="1"/>
  <c r="CN35" i="2"/>
  <c r="CX204" i="1"/>
  <c r="CN237" i="1"/>
  <c r="BY235" i="1"/>
  <c r="BY232" i="1" s="1"/>
  <c r="BY51" i="2" s="1"/>
  <c r="CX39" i="2"/>
  <c r="DE206" i="1"/>
  <c r="CX205" i="1"/>
  <c r="CX72" i="1"/>
  <c r="BG24" i="2"/>
  <c r="BG23" i="2" s="1"/>
  <c r="BG22" i="2" s="1"/>
  <c r="BR286" i="1"/>
  <c r="BH285" i="1"/>
  <c r="CM51" i="1"/>
  <c r="CA51" i="1"/>
  <c r="BZ51" i="1"/>
  <c r="BX50" i="1"/>
  <c r="CA50" i="1" s="1"/>
  <c r="CP28" i="1"/>
  <c r="CQ28" i="1"/>
  <c r="CW28" i="1"/>
  <c r="CO28" i="1"/>
  <c r="CR28" i="1" s="1"/>
  <c r="CA55" i="1"/>
  <c r="CM55" i="1"/>
  <c r="BZ55" i="1"/>
  <c r="CI211" i="1"/>
  <c r="CI212" i="1"/>
  <c r="CI227" i="1"/>
  <c r="CI252" i="1" s="1"/>
  <c r="CI358" i="1"/>
  <c r="CI359" i="1"/>
  <c r="CO272" i="1"/>
  <c r="BW45" i="2"/>
  <c r="BW53" i="2" s="1"/>
  <c r="BW46" i="2"/>
  <c r="BW54" i="2" s="1"/>
  <c r="CW23" i="1"/>
  <c r="CP23" i="1"/>
  <c r="CO23" i="1"/>
  <c r="CR23" i="1" s="1"/>
  <c r="CQ23" i="1"/>
  <c r="AT150" i="1"/>
  <c r="AT149" i="1" s="1"/>
  <c r="AL149" i="1"/>
  <c r="BY257" i="1"/>
  <c r="DC223" i="1"/>
  <c r="CM107" i="1"/>
  <c r="CW107" i="1" s="1"/>
  <c r="DD107" i="1" s="1"/>
  <c r="DR107" i="1" s="1"/>
  <c r="CA107" i="1"/>
  <c r="AT39" i="2"/>
  <c r="AT205" i="1"/>
  <c r="AT72" i="1"/>
  <c r="CM99" i="1"/>
  <c r="CW99" i="1" s="1"/>
  <c r="DD99" i="1" s="1"/>
  <c r="DR99" i="1" s="1"/>
  <c r="CA99" i="1"/>
  <c r="BS17" i="1"/>
  <c r="BR17" i="1"/>
  <c r="BX17" i="1"/>
  <c r="F345" i="1"/>
  <c r="F249" i="1"/>
  <c r="F349" i="1" s="1"/>
  <c r="DI214" i="1"/>
  <c r="DI222" i="1"/>
  <c r="DI224" i="1"/>
  <c r="AC25" i="2"/>
  <c r="AE25" i="2"/>
  <c r="BF17" i="2"/>
  <c r="CA114" i="1"/>
  <c r="CM114" i="1"/>
  <c r="CW114" i="1" s="1"/>
  <c r="DD114" i="1" s="1"/>
  <c r="DR114" i="1" s="1"/>
  <c r="AR45" i="1"/>
  <c r="AR44" i="1" s="1"/>
  <c r="AR14" i="2" s="1"/>
  <c r="AT46" i="1"/>
  <c r="AT45" i="1" s="1"/>
  <c r="DU124" i="1"/>
  <c r="DV124" i="1"/>
  <c r="AC118" i="1"/>
  <c r="AB117" i="1"/>
  <c r="AE118" i="1"/>
  <c r="BH65" i="2"/>
  <c r="BI65" i="2" s="1"/>
  <c r="BI300" i="1"/>
  <c r="DV179" i="1"/>
  <c r="DV217" i="1" s="1"/>
  <c r="L214" i="1"/>
  <c r="L222" i="1"/>
  <c r="L343" i="1" s="1"/>
  <c r="L224" i="1"/>
  <c r="DU86" i="1"/>
  <c r="DV86" i="1"/>
  <c r="BQ44" i="1"/>
  <c r="BQ14" i="2" s="1"/>
  <c r="AY226" i="1"/>
  <c r="BS162" i="1"/>
  <c r="BZ162" i="1"/>
  <c r="CO162" i="1" s="1"/>
  <c r="BR40" i="1"/>
  <c r="BR31" i="1" s="1"/>
  <c r="BR13" i="2" s="1"/>
  <c r="BS40" i="1"/>
  <c r="BX40" i="1"/>
  <c r="BX31" i="1" s="1"/>
  <c r="BH258" i="1"/>
  <c r="BH257" i="1" s="1"/>
  <c r="BR259" i="1"/>
  <c r="AL258" i="1"/>
  <c r="AL257" i="1" s="1"/>
  <c r="AT259" i="1"/>
  <c r="AT258" i="1" s="1"/>
  <c r="AT257" i="1" s="1"/>
  <c r="BZ327" i="1"/>
  <c r="CO327" i="1" s="1"/>
  <c r="CY327" i="1" s="1"/>
  <c r="DF327" i="1" s="1"/>
  <c r="DT327" i="1" s="1"/>
  <c r="CP43" i="1"/>
  <c r="CQ43" i="1"/>
  <c r="CW43" i="1"/>
  <c r="CO43" i="1"/>
  <c r="CR43" i="1" s="1"/>
  <c r="BR19" i="1"/>
  <c r="BX278" i="1"/>
  <c r="CM279" i="1"/>
  <c r="CN169" i="1"/>
  <c r="BY168" i="1"/>
  <c r="BK26" i="1"/>
  <c r="BI26" i="1"/>
  <c r="BS106" i="1"/>
  <c r="BZ106" i="1"/>
  <c r="CO106" i="1" s="1"/>
  <c r="CA98" i="1"/>
  <c r="CM98" i="1"/>
  <c r="CW98" i="1" s="1"/>
  <c r="DD98" i="1" s="1"/>
  <c r="DR98" i="1" s="1"/>
  <c r="AR41" i="2"/>
  <c r="AR40" i="2"/>
  <c r="AR294" i="1"/>
  <c r="AR293" i="1" s="1"/>
  <c r="U214" i="1"/>
  <c r="U224" i="1"/>
  <c r="U222" i="1"/>
  <c r="U343" i="1" s="1"/>
  <c r="BZ150" i="1"/>
  <c r="BS150" i="1"/>
  <c r="BR149" i="1"/>
  <c r="CR103" i="1"/>
  <c r="CP103" i="1"/>
  <c r="CQ103" i="1"/>
  <c r="CY103" i="1"/>
  <c r="DF103" i="1" s="1"/>
  <c r="DT103" i="1" s="1"/>
  <c r="DW103" i="1" s="1"/>
  <c r="CJ47" i="2"/>
  <c r="CJ55" i="2" s="1"/>
  <c r="CJ44" i="2"/>
  <c r="CJ9" i="2"/>
  <c r="BF28" i="2"/>
  <c r="CD249" i="1"/>
  <c r="BZ143" i="1"/>
  <c r="CO143" i="1" s="1"/>
  <c r="BS143" i="1"/>
  <c r="BF65" i="2"/>
  <c r="BJ300" i="1"/>
  <c r="BJ65" i="2" s="1"/>
  <c r="AT30" i="1"/>
  <c r="AS26" i="1"/>
  <c r="CN116" i="1"/>
  <c r="BZ237" i="1"/>
  <c r="CO237" i="1" s="1"/>
  <c r="BS237" i="1"/>
  <c r="AT19" i="1"/>
  <c r="BK18" i="1"/>
  <c r="BI18" i="1"/>
  <c r="BW226" i="1"/>
  <c r="AL31" i="1"/>
  <c r="AJ30" i="2"/>
  <c r="AM156" i="1"/>
  <c r="AM30" i="2" s="1"/>
  <c r="AJ232" i="1"/>
  <c r="AM235" i="1"/>
  <c r="DH214" i="1"/>
  <c r="DH224" i="1"/>
  <c r="DH222" i="1"/>
  <c r="CV46" i="2"/>
  <c r="CV54" i="2" s="1"/>
  <c r="CV45" i="2"/>
  <c r="CV53" i="2" s="1"/>
  <c r="DG224" i="1"/>
  <c r="DG222" i="1"/>
  <c r="DG214" i="1"/>
  <c r="BP16" i="2"/>
  <c r="BR69" i="1"/>
  <c r="BR16" i="2" s="1"/>
  <c r="BS69" i="1"/>
  <c r="BS16" i="2" s="1"/>
  <c r="BX69" i="1"/>
  <c r="BC81" i="1"/>
  <c r="BC175" i="1" s="1"/>
  <c r="BC216" i="1" s="1"/>
  <c r="AL26" i="1"/>
  <c r="AM26" i="1" s="1"/>
  <c r="BY25" i="2"/>
  <c r="BV226" i="1"/>
  <c r="BY10" i="1"/>
  <c r="BY9" i="1" s="1"/>
  <c r="CN11" i="1"/>
  <c r="BQ49" i="2"/>
  <c r="BZ35" i="2"/>
  <c r="BZ34" i="2" s="1"/>
  <c r="CO204" i="1"/>
  <c r="CP64" i="1"/>
  <c r="CQ64" i="1"/>
  <c r="CY64" i="1"/>
  <c r="DF64" i="1" s="1"/>
  <c r="DT64" i="1" s="1"/>
  <c r="DW64" i="1" s="1"/>
  <c r="CR64" i="1"/>
  <c r="Q360" i="1"/>
  <c r="Q333" i="1"/>
  <c r="Q334" i="1"/>
  <c r="Q227" i="1"/>
  <c r="Q252" i="1" s="1"/>
  <c r="Q212" i="1"/>
  <c r="Q211" i="1"/>
  <c r="Q358" i="1"/>
  <c r="Q359" i="1"/>
  <c r="DV95" i="1"/>
  <c r="DU95" i="1"/>
  <c r="AG223" i="1"/>
  <c r="BZ99" i="1"/>
  <c r="CO99" i="1" s="1"/>
  <c r="BS99" i="1"/>
  <c r="BH25" i="2"/>
  <c r="BI25" i="2" s="1"/>
  <c r="BI83" i="1"/>
  <c r="DQ63" i="2"/>
  <c r="DQ62" i="2" s="1"/>
  <c r="DQ292" i="1"/>
  <c r="BI22" i="1"/>
  <c r="BK22" i="1"/>
  <c r="DU85" i="1"/>
  <c r="DV85" i="1"/>
  <c r="T225" i="1"/>
  <c r="T223" i="1"/>
  <c r="T344" i="1" s="1"/>
  <c r="BI17" i="1"/>
  <c r="BK17" i="1"/>
  <c r="AI46" i="2"/>
  <c r="AI54" i="2" s="1"/>
  <c r="AI45" i="2"/>
  <c r="AI53" i="2" s="1"/>
  <c r="W224" i="1"/>
  <c r="W222" i="1"/>
  <c r="W343" i="1" s="1"/>
  <c r="W214" i="1"/>
  <c r="BZ41" i="1"/>
  <c r="CA41" i="1"/>
  <c r="CM41" i="1"/>
  <c r="DU88" i="1"/>
  <c r="DV88" i="1"/>
  <c r="BC24" i="2"/>
  <c r="BC23" i="2" s="1"/>
  <c r="BC22" i="2" s="1"/>
  <c r="R334" i="1"/>
  <c r="R333" i="1"/>
  <c r="R211" i="1"/>
  <c r="R212" i="1"/>
  <c r="R227" i="1"/>
  <c r="R252" i="1" s="1"/>
  <c r="R358" i="1"/>
  <c r="R359" i="1"/>
  <c r="CW58" i="1"/>
  <c r="CO58" i="1"/>
  <c r="CR58" i="1" s="1"/>
  <c r="CP58" i="1"/>
  <c r="CQ58" i="1"/>
  <c r="CL341" i="1"/>
  <c r="BZ49" i="1"/>
  <c r="CM49" i="1"/>
  <c r="CA49" i="1"/>
  <c r="AZ225" i="1"/>
  <c r="AZ223" i="1"/>
  <c r="AZ344" i="1" s="1"/>
  <c r="BZ97" i="1"/>
  <c r="CO97" i="1" s="1"/>
  <c r="BS97" i="1"/>
  <c r="H29" i="2"/>
  <c r="H28" i="2" s="1"/>
  <c r="H148" i="1"/>
  <c r="AT268" i="1"/>
  <c r="AT267" i="1" s="1"/>
  <c r="AL267" i="1"/>
  <c r="J332" i="1"/>
  <c r="J226" i="1"/>
  <c r="N249" i="1"/>
  <c r="N349" i="1" s="1"/>
  <c r="N345" i="1"/>
  <c r="AD50" i="2"/>
  <c r="Z49" i="2"/>
  <c r="AD49" i="2" s="1"/>
  <c r="S331" i="1"/>
  <c r="R331" i="1"/>
  <c r="R335" i="1" s="1"/>
  <c r="Q340" i="1"/>
  <c r="Q337" i="1"/>
  <c r="M345" i="1"/>
  <c r="M249" i="1"/>
  <c r="M349" i="1" s="1"/>
  <c r="BP10" i="1"/>
  <c r="BS11" i="1"/>
  <c r="BR11" i="1"/>
  <c r="BR10" i="1" s="1"/>
  <c r="BX11" i="1"/>
  <c r="DB249" i="1"/>
  <c r="CP12" i="1"/>
  <c r="CQ12" i="1"/>
  <c r="CW12" i="1"/>
  <c r="CO12" i="1"/>
  <c r="CR12" i="1" s="1"/>
  <c r="P338" i="1"/>
  <c r="X250" i="1"/>
  <c r="BF179" i="1"/>
  <c r="BF217" i="1" s="1"/>
  <c r="BJ202" i="1"/>
  <c r="X312" i="1"/>
  <c r="X254" i="1"/>
  <c r="BP29" i="2"/>
  <c r="BP28" i="2" s="1"/>
  <c r="BP148" i="1"/>
  <c r="DA214" i="1"/>
  <c r="DA222" i="1"/>
  <c r="DA224" i="1"/>
  <c r="AH225" i="1"/>
  <c r="AH223" i="1"/>
  <c r="AG218" i="1"/>
  <c r="CE46" i="2"/>
  <c r="CE54" i="2" s="1"/>
  <c r="CE45" i="2"/>
  <c r="CE53" i="2" s="1"/>
  <c r="AV226" i="1"/>
  <c r="CQ16" i="1"/>
  <c r="CP16" i="1"/>
  <c r="CW16" i="1"/>
  <c r="CO16" i="1"/>
  <c r="CR16" i="1" s="1"/>
  <c r="BZ282" i="1"/>
  <c r="BR281" i="1"/>
  <c r="BS281" i="1" s="1"/>
  <c r="BS282" i="1"/>
  <c r="BS29" i="1"/>
  <c r="BR29" i="1"/>
  <c r="BR26" i="1" s="1"/>
  <c r="BX29" i="1"/>
  <c r="E225" i="1"/>
  <c r="E223" i="1"/>
  <c r="E344" i="1" s="1"/>
  <c r="Y9" i="2"/>
  <c r="Y47" i="2"/>
  <c r="Y55" i="2" s="1"/>
  <c r="Y44" i="2"/>
  <c r="CK241" i="1"/>
  <c r="CK231" i="1" s="1"/>
  <c r="CK230" i="1" s="1"/>
  <c r="CK249" i="1" s="1"/>
  <c r="CK232" i="1"/>
  <c r="CK51" i="2" s="1"/>
  <c r="CK49" i="2" s="1"/>
  <c r="CK53" i="2" s="1"/>
  <c r="BZ101" i="1"/>
  <c r="CO101" i="1" s="1"/>
  <c r="BS101" i="1"/>
  <c r="AT37" i="2"/>
  <c r="AT34" i="2" s="1"/>
  <c r="AT202" i="1"/>
  <c r="AT179" i="1" s="1"/>
  <c r="AT217" i="1" s="1"/>
  <c r="BP257" i="1"/>
  <c r="AT169" i="1"/>
  <c r="AT168" i="1" s="1"/>
  <c r="AL168" i="1"/>
  <c r="BJ40" i="2"/>
  <c r="BJ38" i="2" s="1"/>
  <c r="BJ33" i="2" s="1"/>
  <c r="BJ41" i="2"/>
  <c r="BJ294" i="1"/>
  <c r="AR37" i="2"/>
  <c r="AR34" i="2" s="1"/>
  <c r="AR202" i="1"/>
  <c r="AR179" i="1" s="1"/>
  <c r="AR217" i="1" s="1"/>
  <c r="BA47" i="2"/>
  <c r="BA55" i="2" s="1"/>
  <c r="BA44" i="2"/>
  <c r="BA9" i="2"/>
  <c r="BF24" i="2"/>
  <c r="BF23" i="2" s="1"/>
  <c r="BF22" i="2" s="1"/>
  <c r="DU102" i="1"/>
  <c r="DV102" i="1"/>
  <c r="DE20" i="1"/>
  <c r="CE226" i="1"/>
  <c r="BI235" i="1"/>
  <c r="BH232" i="1"/>
  <c r="BK235" i="1"/>
  <c r="CA246" i="1"/>
  <c r="CM246" i="1"/>
  <c r="CW246" i="1" s="1"/>
  <c r="DD246" i="1" s="1"/>
  <c r="DR246" i="1" s="1"/>
  <c r="DU246" i="1" s="1"/>
  <c r="BQ292" i="1"/>
  <c r="F347" i="1"/>
  <c r="F354" i="1"/>
  <c r="F355" i="1" s="1"/>
  <c r="F251" i="1"/>
  <c r="CP135" i="1"/>
  <c r="CQ135" i="1"/>
  <c r="CR135" i="1"/>
  <c r="CY135" i="1"/>
  <c r="DF135" i="1" s="1"/>
  <c r="DT135" i="1" s="1"/>
  <c r="DW135" i="1" s="1"/>
  <c r="CC251" i="1"/>
  <c r="CC354" i="1"/>
  <c r="BS298" i="1"/>
  <c r="BZ298" i="1"/>
  <c r="BR297" i="1"/>
  <c r="CB351" i="1"/>
  <c r="CB312" i="1"/>
  <c r="CB254" i="1"/>
  <c r="BH205" i="1"/>
  <c r="DS245" i="1"/>
  <c r="DS244" i="1" s="1"/>
  <c r="DE244" i="1"/>
  <c r="AO354" i="1"/>
  <c r="AO251" i="1"/>
  <c r="BR156" i="1"/>
  <c r="BZ157" i="1"/>
  <c r="BS157" i="1"/>
  <c r="BD227" i="1"/>
  <c r="BD252" i="1" s="1"/>
  <c r="CR154" i="1"/>
  <c r="CY154" i="1"/>
  <c r="DF154" i="1" s="1"/>
  <c r="DT154" i="1" s="1"/>
  <c r="DW154" i="1" s="1"/>
  <c r="CP154" i="1"/>
  <c r="CQ154" i="1"/>
  <c r="BP168" i="1"/>
  <c r="CW14" i="1"/>
  <c r="CP14" i="1"/>
  <c r="CO14" i="1"/>
  <c r="CR14" i="1" s="1"/>
  <c r="CQ14" i="1"/>
  <c r="AX46" i="2"/>
  <c r="AX54" i="2" s="1"/>
  <c r="Q338" i="1"/>
  <c r="CK55" i="2"/>
  <c r="E45" i="2"/>
  <c r="E53" i="2" s="1"/>
  <c r="E46" i="2"/>
  <c r="E54" i="2" s="1"/>
  <c r="E67" i="2" s="1"/>
  <c r="DP220" i="1"/>
  <c r="DP227" i="1"/>
  <c r="DP252" i="1" s="1"/>
  <c r="BI241" i="1"/>
  <c r="BK241" i="1"/>
  <c r="BX13" i="2" l="1"/>
  <c r="CA31" i="1"/>
  <c r="CA13" i="2" s="1"/>
  <c r="BH26" i="2"/>
  <c r="BI26" i="2" s="1"/>
  <c r="BI93" i="1"/>
  <c r="BH81" i="1"/>
  <c r="BO249" i="1"/>
  <c r="AR26" i="2"/>
  <c r="AR81" i="1"/>
  <c r="AR175" i="1" s="1"/>
  <c r="AR216" i="1" s="1"/>
  <c r="BP33" i="2"/>
  <c r="BS217" i="1"/>
  <c r="AO254" i="1"/>
  <c r="AO290" i="1"/>
  <c r="AO271" i="1" s="1"/>
  <c r="BA46" i="2"/>
  <c r="BA54" i="2" s="1"/>
  <c r="BA45" i="2"/>
  <c r="BA53" i="2" s="1"/>
  <c r="AL31" i="2"/>
  <c r="AL219" i="1"/>
  <c r="AG220" i="1"/>
  <c r="AG227" i="1"/>
  <c r="AG252" i="1" s="1"/>
  <c r="CP49" i="1"/>
  <c r="CQ49" i="1"/>
  <c r="CW49" i="1"/>
  <c r="CO49" i="1"/>
  <c r="CR49" i="1" s="1"/>
  <c r="CP41" i="1"/>
  <c r="CW41" i="1"/>
  <c r="CO41" i="1"/>
  <c r="CR41" i="1" s="1"/>
  <c r="CQ41" i="1"/>
  <c r="CW279" i="1"/>
  <c r="CM278" i="1"/>
  <c r="CR162" i="1"/>
  <c r="CY162" i="1"/>
  <c r="DF162" i="1" s="1"/>
  <c r="DT162" i="1" s="1"/>
  <c r="DW162" i="1" s="1"/>
  <c r="CQ162" i="1"/>
  <c r="CP162" i="1"/>
  <c r="CI226" i="1"/>
  <c r="BZ50" i="1"/>
  <c r="BS286" i="1"/>
  <c r="BZ286" i="1"/>
  <c r="BR285" i="1"/>
  <c r="BS285" i="1" s="1"/>
  <c r="CX264" i="1"/>
  <c r="DE265" i="1"/>
  <c r="CP27" i="1"/>
  <c r="CW27" i="1"/>
  <c r="CO27" i="1"/>
  <c r="CQ27" i="1"/>
  <c r="BK31" i="2"/>
  <c r="BK24" i="2" s="1"/>
  <c r="BK219" i="1"/>
  <c r="G345" i="1"/>
  <c r="G249" i="1"/>
  <c r="G349" i="1" s="1"/>
  <c r="BJ15" i="2"/>
  <c r="BJ213" i="1"/>
  <c r="BZ122" i="1"/>
  <c r="BR121" i="1"/>
  <c r="BZ62" i="1"/>
  <c r="CO63" i="1"/>
  <c r="BJ62" i="2"/>
  <c r="W347" i="1"/>
  <c r="W251" i="1"/>
  <c r="W354" i="1"/>
  <c r="W355" i="1" s="1"/>
  <c r="BS25" i="2"/>
  <c r="AC217" i="1"/>
  <c r="AE217" i="1"/>
  <c r="CW282" i="1"/>
  <c r="CM281" i="1"/>
  <c r="CA239" i="1"/>
  <c r="BX238" i="1"/>
  <c r="CM239" i="1"/>
  <c r="DI354" i="1"/>
  <c r="DI251" i="1"/>
  <c r="CW47" i="1"/>
  <c r="CP47" i="1"/>
  <c r="CO47" i="1"/>
  <c r="CR47" i="1" s="1"/>
  <c r="CQ47" i="1"/>
  <c r="CO32" i="1"/>
  <c r="CQ32" i="1"/>
  <c r="CP32" i="1"/>
  <c r="CW32" i="1"/>
  <c r="AR19" i="2"/>
  <c r="AR17" i="2" s="1"/>
  <c r="AR71" i="1"/>
  <c r="BZ118" i="1"/>
  <c r="CO119" i="1"/>
  <c r="S46" i="2"/>
  <c r="S54" i="2" s="1"/>
  <c r="S45" i="2"/>
  <c r="S53" i="2" s="1"/>
  <c r="DD37" i="1"/>
  <c r="CY37" i="1"/>
  <c r="V351" i="1"/>
  <c r="V290" i="1"/>
  <c r="V271" i="1" s="1"/>
  <c r="V254" i="1"/>
  <c r="CX73" i="1"/>
  <c r="CX18" i="2" s="1"/>
  <c r="DE74" i="1"/>
  <c r="CN122" i="1"/>
  <c r="BY121" i="1"/>
  <c r="BY117" i="1" s="1"/>
  <c r="BY93" i="1" s="1"/>
  <c r="CX27" i="1"/>
  <c r="CN26" i="1"/>
  <c r="DQ218" i="1"/>
  <c r="DQ220" i="1" s="1"/>
  <c r="DF242" i="1"/>
  <c r="AT234" i="1"/>
  <c r="AT231" i="1" s="1"/>
  <c r="AT230" i="1" s="1"/>
  <c r="AT233" i="1"/>
  <c r="AT50" i="2" s="1"/>
  <c r="AT49" i="2" s="1"/>
  <c r="AA46" i="2"/>
  <c r="AA54" i="2" s="1"/>
  <c r="AA45" i="2"/>
  <c r="AA53" i="2" s="1"/>
  <c r="AK218" i="1"/>
  <c r="AK220" i="1" s="1"/>
  <c r="BC47" i="2"/>
  <c r="BC55" i="2" s="1"/>
  <c r="BC44" i="2"/>
  <c r="BC9" i="2"/>
  <c r="BS39" i="2"/>
  <c r="DU112" i="1"/>
  <c r="DV112" i="1"/>
  <c r="DV97" i="1"/>
  <c r="DU97" i="1"/>
  <c r="AL9" i="1"/>
  <c r="AM10" i="1"/>
  <c r="AA331" i="1"/>
  <c r="AG331" i="1"/>
  <c r="Z337" i="1"/>
  <c r="CF354" i="1"/>
  <c r="CF251" i="1"/>
  <c r="DG354" i="1"/>
  <c r="DG251" i="1"/>
  <c r="BZ165" i="1"/>
  <c r="BR164" i="1"/>
  <c r="BS165" i="1"/>
  <c r="CU249" i="1"/>
  <c r="DP226" i="1"/>
  <c r="BP31" i="2"/>
  <c r="BP219" i="1"/>
  <c r="BR30" i="2"/>
  <c r="BS156" i="1"/>
  <c r="BS30" i="2" s="1"/>
  <c r="CO298" i="1"/>
  <c r="BZ297" i="1"/>
  <c r="BZ64" i="2" s="1"/>
  <c r="Y45" i="2"/>
  <c r="Y53" i="2" s="1"/>
  <c r="Y46" i="2"/>
  <c r="Y54" i="2" s="1"/>
  <c r="CO282" i="1"/>
  <c r="BZ281" i="1"/>
  <c r="BR9" i="1"/>
  <c r="S340" i="1"/>
  <c r="S337" i="1"/>
  <c r="R332" i="1"/>
  <c r="R226" i="1"/>
  <c r="W225" i="1"/>
  <c r="W223" i="1"/>
  <c r="W344" i="1" s="1"/>
  <c r="T346" i="1"/>
  <c r="T250" i="1"/>
  <c r="AG344" i="1"/>
  <c r="Q332" i="1"/>
  <c r="Q226" i="1"/>
  <c r="DG249" i="1"/>
  <c r="AJ51" i="2"/>
  <c r="AM232" i="1"/>
  <c r="AM51" i="2" s="1"/>
  <c r="BW354" i="1"/>
  <c r="BW251" i="1"/>
  <c r="CP237" i="1"/>
  <c r="CQ237" i="1"/>
  <c r="CY237" i="1"/>
  <c r="DF237" i="1" s="1"/>
  <c r="DT237" i="1" s="1"/>
  <c r="CR237" i="1"/>
  <c r="CP143" i="1"/>
  <c r="CQ143" i="1"/>
  <c r="CY143" i="1"/>
  <c r="DF143" i="1" s="1"/>
  <c r="DT143" i="1" s="1"/>
  <c r="DW143" i="1" s="1"/>
  <c r="CR143" i="1"/>
  <c r="CJ46" i="2"/>
  <c r="CJ54" i="2" s="1"/>
  <c r="CJ45" i="2"/>
  <c r="CJ53" i="2" s="1"/>
  <c r="U225" i="1"/>
  <c r="U223" i="1"/>
  <c r="U344" i="1" s="1"/>
  <c r="DU98" i="1"/>
  <c r="DV98" i="1"/>
  <c r="CX169" i="1"/>
  <c r="CN168" i="1"/>
  <c r="BH60" i="2"/>
  <c r="AY354" i="1"/>
  <c r="AY251" i="1"/>
  <c r="L225" i="1"/>
  <c r="L223" i="1"/>
  <c r="L344" i="1" s="1"/>
  <c r="AT29" i="2"/>
  <c r="AT28" i="2" s="1"/>
  <c r="AT148" i="1"/>
  <c r="DD23" i="1"/>
  <c r="CY23" i="1"/>
  <c r="CI224" i="1"/>
  <c r="CI222" i="1"/>
  <c r="CI214" i="1"/>
  <c r="CX237" i="1"/>
  <c r="CN235" i="1"/>
  <c r="CN232" i="1" s="1"/>
  <c r="CN51" i="2" s="1"/>
  <c r="BI31" i="2"/>
  <c r="CX50" i="1"/>
  <c r="DE51" i="1"/>
  <c r="CN15" i="2"/>
  <c r="CN213" i="1"/>
  <c r="BS278" i="1"/>
  <c r="CW48" i="1"/>
  <c r="CO48" i="1"/>
  <c r="CR48" i="1" s="1"/>
  <c r="CQ48" i="1"/>
  <c r="CP48" i="1"/>
  <c r="AP250" i="1"/>
  <c r="CH45" i="2"/>
  <c r="CH53" i="2" s="1"/>
  <c r="CH46" i="2"/>
  <c r="CH54" i="2" s="1"/>
  <c r="AI223" i="1"/>
  <c r="AI225" i="1"/>
  <c r="DS165" i="1"/>
  <c r="CO243" i="1"/>
  <c r="BZ241" i="1"/>
  <c r="BR15" i="2"/>
  <c r="BR213" i="1"/>
  <c r="BS213" i="1" s="1"/>
  <c r="BS62" i="1"/>
  <c r="BS15" i="2" s="1"/>
  <c r="S332" i="1"/>
  <c r="S226" i="1"/>
  <c r="BD354" i="1"/>
  <c r="BD251" i="1"/>
  <c r="CX156" i="1"/>
  <c r="CX30" i="2" s="1"/>
  <c r="DE157" i="1"/>
  <c r="CO236" i="1"/>
  <c r="BZ235" i="1"/>
  <c r="BZ232" i="1" s="1"/>
  <c r="BZ51" i="2" s="1"/>
  <c r="CE223" i="1"/>
  <c r="CE225" i="1"/>
  <c r="DB250" i="1"/>
  <c r="CO84" i="1"/>
  <c r="BZ83" i="1"/>
  <c r="AG349" i="1"/>
  <c r="BW223" i="1"/>
  <c r="BW225" i="1"/>
  <c r="BB45" i="2"/>
  <c r="BB53" i="2" s="1"/>
  <c r="BB46" i="2"/>
  <c r="BB54" i="2" s="1"/>
  <c r="DM214" i="1"/>
  <c r="DM224" i="1"/>
  <c r="DM222" i="1"/>
  <c r="AB63" i="2"/>
  <c r="AE293" i="1"/>
  <c r="AB292" i="1"/>
  <c r="AE292" i="1" s="1"/>
  <c r="DJ249" i="1"/>
  <c r="BR117" i="1"/>
  <c r="AW250" i="1"/>
  <c r="BD225" i="1"/>
  <c r="BD223" i="1"/>
  <c r="CM258" i="1"/>
  <c r="CW259" i="1"/>
  <c r="Y332" i="1"/>
  <c r="Y226" i="1"/>
  <c r="CM128" i="1"/>
  <c r="CA128" i="1"/>
  <c r="CA127" i="1" s="1"/>
  <c r="CA27" i="2" s="1"/>
  <c r="BX127" i="1"/>
  <c r="BX27" i="2" s="1"/>
  <c r="CM149" i="1"/>
  <c r="CW150" i="1"/>
  <c r="BM251" i="1"/>
  <c r="BM354" i="1"/>
  <c r="AJ12" i="2"/>
  <c r="AJ11" i="2" s="1"/>
  <c r="AJ10" i="2" s="1"/>
  <c r="AJ8" i="1"/>
  <c r="BX121" i="1"/>
  <c r="CA121" i="1" s="1"/>
  <c r="CM122" i="1"/>
  <c r="CA122" i="1"/>
  <c r="BT346" i="1"/>
  <c r="BT250" i="1"/>
  <c r="CN25" i="2"/>
  <c r="BL346" i="1"/>
  <c r="BL250" i="1"/>
  <c r="CN45" i="1"/>
  <c r="CN44" i="1" s="1"/>
  <c r="CN14" i="2" s="1"/>
  <c r="CX46" i="1"/>
  <c r="BJ234" i="1"/>
  <c r="BF231" i="1"/>
  <c r="BR65" i="2"/>
  <c r="BS300" i="1"/>
  <c r="BS65" i="2" s="1"/>
  <c r="DM46" i="2"/>
  <c r="DM54" i="2" s="1"/>
  <c r="DM45" i="2"/>
  <c r="DM53" i="2" s="1"/>
  <c r="J346" i="1"/>
  <c r="J250" i="1"/>
  <c r="DJ218" i="1"/>
  <c r="CQ60" i="1"/>
  <c r="CP60" i="1"/>
  <c r="CW60" i="1"/>
  <c r="CO60" i="1"/>
  <c r="CR60" i="1" s="1"/>
  <c r="CN257" i="1"/>
  <c r="BZ264" i="1"/>
  <c r="CO265" i="1"/>
  <c r="DL46" i="2"/>
  <c r="DL54" i="2" s="1"/>
  <c r="DL45" i="2"/>
  <c r="DL53" i="2" s="1"/>
  <c r="CQ34" i="1"/>
  <c r="CW34" i="1"/>
  <c r="CO34" i="1"/>
  <c r="CR34" i="1" s="1"/>
  <c r="CP34" i="1"/>
  <c r="AM26" i="2"/>
  <c r="CM267" i="1"/>
  <c r="CW268" i="1"/>
  <c r="CL46" i="2"/>
  <c r="CL54" i="2" s="1"/>
  <c r="CL45" i="2"/>
  <c r="CL53" i="2" s="1"/>
  <c r="AJ28" i="2"/>
  <c r="H47" i="2"/>
  <c r="H55" i="2" s="1"/>
  <c r="H44" i="2"/>
  <c r="H9" i="2"/>
  <c r="CW15" i="1"/>
  <c r="CO15" i="1"/>
  <c r="CR15" i="1" s="1"/>
  <c r="CQ15" i="1"/>
  <c r="CP15" i="1"/>
  <c r="CX21" i="1"/>
  <c r="CN19" i="1"/>
  <c r="CN63" i="2"/>
  <c r="BC211" i="1"/>
  <c r="BC212" i="1"/>
  <c r="BC359" i="1"/>
  <c r="BC358" i="1"/>
  <c r="V346" i="1"/>
  <c r="V250" i="1"/>
  <c r="BZ39" i="2"/>
  <c r="CO206" i="1"/>
  <c r="BZ72" i="1"/>
  <c r="Z11" i="2"/>
  <c r="AD12" i="2"/>
  <c r="DD35" i="1"/>
  <c r="CY35" i="1"/>
  <c r="BU223" i="1"/>
  <c r="BX41" i="2"/>
  <c r="BX294" i="1"/>
  <c r="BX293" i="1" s="1"/>
  <c r="BX40" i="2"/>
  <c r="BX38" i="2" s="1"/>
  <c r="CM207" i="1"/>
  <c r="CA207" i="1"/>
  <c r="M351" i="1"/>
  <c r="M312" i="1"/>
  <c r="M254" i="1"/>
  <c r="BM249" i="1"/>
  <c r="BF12" i="2"/>
  <c r="BF11" i="2" s="1"/>
  <c r="BJ9" i="1"/>
  <c r="BJ12" i="2" s="1"/>
  <c r="BJ11" i="2" s="1"/>
  <c r="BF8" i="1"/>
  <c r="M250" i="1"/>
  <c r="M346" i="1"/>
  <c r="DS32" i="1"/>
  <c r="Q45" i="2"/>
  <c r="Q53" i="2" s="1"/>
  <c r="Q46" i="2"/>
  <c r="Q54" i="2" s="1"/>
  <c r="BV249" i="1"/>
  <c r="BE214" i="1"/>
  <c r="BE222" i="1"/>
  <c r="BE343" i="1" s="1"/>
  <c r="BE224" i="1"/>
  <c r="CW30" i="1"/>
  <c r="CP30" i="1"/>
  <c r="CO30" i="1"/>
  <c r="CR30" i="1" s="1"/>
  <c r="CQ30" i="1"/>
  <c r="BZ239" i="1"/>
  <c r="BR238" i="1"/>
  <c r="BS239" i="1"/>
  <c r="CQ42" i="1"/>
  <c r="CP42" i="1"/>
  <c r="CW42" i="1"/>
  <c r="CO42" i="1"/>
  <c r="CR42" i="1" s="1"/>
  <c r="BH32" i="2"/>
  <c r="BK164" i="1"/>
  <c r="BK32" i="2" s="1"/>
  <c r="BB224" i="1"/>
  <c r="BB222" i="1"/>
  <c r="BB214" i="1"/>
  <c r="B345" i="1"/>
  <c r="B249" i="1"/>
  <c r="B349" i="1" s="1"/>
  <c r="CY39" i="1"/>
  <c r="DD39" i="1"/>
  <c r="DE129" i="1"/>
  <c r="CX127" i="1"/>
  <c r="CX27" i="2" s="1"/>
  <c r="CA93" i="1"/>
  <c r="CA26" i="2" s="1"/>
  <c r="CZ331" i="1"/>
  <c r="CS337" i="1"/>
  <c r="CS341" i="1"/>
  <c r="CS340" i="1"/>
  <c r="CS336" i="1"/>
  <c r="CS339" i="1"/>
  <c r="CS338" i="1"/>
  <c r="CS335" i="1"/>
  <c r="CS360" i="1"/>
  <c r="CS334" i="1"/>
  <c r="CS333" i="1"/>
  <c r="I345" i="1"/>
  <c r="I249" i="1"/>
  <c r="I349" i="1" s="1"/>
  <c r="BH33" i="2"/>
  <c r="BI33" i="2" s="1"/>
  <c r="BP15" i="2"/>
  <c r="BP213" i="1"/>
  <c r="CY98" i="1"/>
  <c r="DF98" i="1" s="1"/>
  <c r="DT98" i="1" s="1"/>
  <c r="DW98" i="1" s="1"/>
  <c r="CP98" i="1"/>
  <c r="CQ98" i="1"/>
  <c r="CR98" i="1"/>
  <c r="AB12" i="2"/>
  <c r="AE9" i="1"/>
  <c r="AB8" i="1"/>
  <c r="AC9" i="1"/>
  <c r="BX19" i="2"/>
  <c r="BX71" i="1"/>
  <c r="CA71" i="1" s="1"/>
  <c r="BR40" i="2"/>
  <c r="BR41" i="2"/>
  <c r="BR294" i="1"/>
  <c r="BZ207" i="1"/>
  <c r="BS207" i="1"/>
  <c r="AX249" i="1"/>
  <c r="CB248" i="1"/>
  <c r="CB348" i="1" s="1"/>
  <c r="CB350" i="1"/>
  <c r="CZ351" i="1"/>
  <c r="CZ312" i="1"/>
  <c r="CZ254" i="1"/>
  <c r="AU346" i="1"/>
  <c r="AU250" i="1"/>
  <c r="CN16" i="2"/>
  <c r="CX69" i="1"/>
  <c r="BY49" i="2"/>
  <c r="CS225" i="1"/>
  <c r="CS223" i="1"/>
  <c r="CS344" i="1" s="1"/>
  <c r="AR9" i="1"/>
  <c r="CP105" i="1"/>
  <c r="CY105" i="1"/>
  <c r="DF105" i="1" s="1"/>
  <c r="DT105" i="1" s="1"/>
  <c r="DW105" i="1" s="1"/>
  <c r="CR105" i="1"/>
  <c r="CQ105" i="1"/>
  <c r="CV249" i="1"/>
  <c r="CT249" i="1"/>
  <c r="DU77" i="1"/>
  <c r="DV77" i="1"/>
  <c r="DV105" i="1"/>
  <c r="DU105" i="1"/>
  <c r="T351" i="1"/>
  <c r="T312" i="1"/>
  <c r="T254" i="1"/>
  <c r="CG249" i="1"/>
  <c r="CG349" i="1" s="1"/>
  <c r="CG345" i="1"/>
  <c r="D345" i="1"/>
  <c r="D249" i="1"/>
  <c r="D349" i="1" s="1"/>
  <c r="CA25" i="2"/>
  <c r="G347" i="1"/>
  <c r="G251" i="1"/>
  <c r="G354" i="1"/>
  <c r="G355" i="1" s="1"/>
  <c r="DL214" i="1"/>
  <c r="DL222" i="1"/>
  <c r="DL224" i="1"/>
  <c r="BO46" i="2"/>
  <c r="BO54" i="2" s="1"/>
  <c r="BO45" i="2"/>
  <c r="BO53" i="2" s="1"/>
  <c r="BG47" i="2"/>
  <c r="BG55" i="2" s="1"/>
  <c r="BG44" i="2"/>
  <c r="BG9" i="2"/>
  <c r="S338" i="1"/>
  <c r="F351" i="1"/>
  <c r="F312" i="1"/>
  <c r="F254" i="1"/>
  <c r="DS20" i="1"/>
  <c r="AV354" i="1"/>
  <c r="AV251" i="1"/>
  <c r="DA225" i="1"/>
  <c r="DA223" i="1"/>
  <c r="BC218" i="1"/>
  <c r="BC220" i="1" s="1"/>
  <c r="AR63" i="2"/>
  <c r="AR62" i="2" s="1"/>
  <c r="AR292" i="1"/>
  <c r="AT60" i="2"/>
  <c r="DI225" i="1"/>
  <c r="DI223" i="1"/>
  <c r="DD28" i="1"/>
  <c r="CY28" i="1"/>
  <c r="BZ267" i="1"/>
  <c r="CO268" i="1"/>
  <c r="CO279" i="1"/>
  <c r="BZ278" i="1"/>
  <c r="CM285" i="1"/>
  <c r="CW286" i="1"/>
  <c r="CZ344" i="1"/>
  <c r="CW57" i="1"/>
  <c r="CO57" i="1"/>
  <c r="CR57" i="1" s="1"/>
  <c r="CQ57" i="1"/>
  <c r="CP57" i="1"/>
  <c r="CP24" i="1"/>
  <c r="CW24" i="1"/>
  <c r="CQ24" i="1"/>
  <c r="CO24" i="1"/>
  <c r="CR24" i="1" s="1"/>
  <c r="P335" i="1"/>
  <c r="P226" i="1"/>
  <c r="CO37" i="2"/>
  <c r="CQ203" i="1"/>
  <c r="CQ37" i="2" s="1"/>
  <c r="CR203" i="1"/>
  <c r="CR37" i="2" s="1"/>
  <c r="CO202" i="1"/>
  <c r="CY203" i="1"/>
  <c r="CP203" i="1"/>
  <c r="CP37" i="2" s="1"/>
  <c r="CW298" i="1"/>
  <c r="CM297" i="1"/>
  <c r="CM64" i="2" s="1"/>
  <c r="P225" i="1"/>
  <c r="BI29" i="2"/>
  <c r="BH28" i="2"/>
  <c r="BI28" i="2" s="1"/>
  <c r="K346" i="1"/>
  <c r="K250" i="1"/>
  <c r="DN251" i="1"/>
  <c r="AB50" i="2"/>
  <c r="AE233" i="1"/>
  <c r="AF250" i="1"/>
  <c r="AF346" i="1"/>
  <c r="DP250" i="1"/>
  <c r="BK213" i="1"/>
  <c r="BK15" i="2"/>
  <c r="BX31" i="2"/>
  <c r="BX219" i="1"/>
  <c r="DE239" i="1"/>
  <c r="CX238" i="1"/>
  <c r="CX285" i="1"/>
  <c r="DE286" i="1"/>
  <c r="DQ212" i="1"/>
  <c r="DQ211" i="1"/>
  <c r="DQ358" i="1"/>
  <c r="BK238" i="1"/>
  <c r="BI238" i="1"/>
  <c r="BH234" i="1"/>
  <c r="BH233" i="1"/>
  <c r="C346" i="1"/>
  <c r="C250" i="1"/>
  <c r="AE148" i="1"/>
  <c r="AE81" i="1" s="1"/>
  <c r="AC148" i="1"/>
  <c r="CY52" i="1"/>
  <c r="DD52" i="1"/>
  <c r="CA39" i="2"/>
  <c r="CA205" i="1"/>
  <c r="CA72" i="1"/>
  <c r="CA19" i="2" s="1"/>
  <c r="CA17" i="2" s="1"/>
  <c r="BK40" i="2"/>
  <c r="BK41" i="2"/>
  <c r="AT9" i="1"/>
  <c r="AA332" i="1"/>
  <c r="AA226" i="1"/>
  <c r="L354" i="1"/>
  <c r="L355" i="1" s="1"/>
  <c r="L251" i="1"/>
  <c r="L347" i="1"/>
  <c r="AQ223" i="1"/>
  <c r="CG225" i="1"/>
  <c r="CG223" i="1"/>
  <c r="CG344" i="1" s="1"/>
  <c r="CH226" i="1"/>
  <c r="CF248" i="1"/>
  <c r="AX220" i="1"/>
  <c r="AX227" i="1"/>
  <c r="AX252" i="1" s="1"/>
  <c r="AR24" i="2"/>
  <c r="AR23" i="2" s="1"/>
  <c r="DD16" i="1"/>
  <c r="CY16" i="1"/>
  <c r="BS10" i="1"/>
  <c r="BP9" i="1"/>
  <c r="J347" i="1"/>
  <c r="J251" i="1"/>
  <c r="J354" i="1"/>
  <c r="J355" i="1" s="1"/>
  <c r="CO35" i="2"/>
  <c r="CO34" i="2" s="1"/>
  <c r="CP204" i="1"/>
  <c r="CP35" i="2" s="1"/>
  <c r="CP34" i="2" s="1"/>
  <c r="CQ204" i="1"/>
  <c r="CQ35" i="2" s="1"/>
  <c r="CY204" i="1"/>
  <c r="CR204" i="1"/>
  <c r="CR35" i="2" s="1"/>
  <c r="CR34" i="2" s="1"/>
  <c r="CY106" i="1"/>
  <c r="DF106" i="1" s="1"/>
  <c r="DT106" i="1" s="1"/>
  <c r="DW106" i="1" s="1"/>
  <c r="CP106" i="1"/>
  <c r="CQ106" i="1"/>
  <c r="CR106" i="1"/>
  <c r="AL60" i="2"/>
  <c r="DU99" i="1"/>
  <c r="DV99" i="1"/>
  <c r="CP55" i="1"/>
  <c r="CW55" i="1"/>
  <c r="CQ55" i="1"/>
  <c r="CO55" i="1"/>
  <c r="CR55" i="1" s="1"/>
  <c r="D354" i="1"/>
  <c r="D355" i="1" s="1"/>
  <c r="D347" i="1"/>
  <c r="D251" i="1"/>
  <c r="AD63" i="2"/>
  <c r="Z62" i="2"/>
  <c r="AD62" i="2" s="1"/>
  <c r="DC220" i="1"/>
  <c r="DC227" i="1"/>
  <c r="DC252" i="1" s="1"/>
  <c r="DV172" i="1"/>
  <c r="DU172" i="1"/>
  <c r="AI249" i="1"/>
  <c r="S224" i="1"/>
  <c r="S222" i="1"/>
  <c r="S343" i="1" s="1"/>
  <c r="S214" i="1"/>
  <c r="S360" i="1"/>
  <c r="BX235" i="1"/>
  <c r="CA236" i="1"/>
  <c r="CM236" i="1"/>
  <c r="CE249" i="1"/>
  <c r="BF62" i="2"/>
  <c r="AW290" i="1"/>
  <c r="AW271" i="1" s="1"/>
  <c r="AW254" i="1"/>
  <c r="BF14" i="2"/>
  <c r="BJ44" i="1"/>
  <c r="BJ14" i="2" s="1"/>
  <c r="CZ346" i="1"/>
  <c r="CZ250" i="1"/>
  <c r="BW249" i="1"/>
  <c r="BP234" i="1"/>
  <c r="BP231" i="1" s="1"/>
  <c r="BP230" i="1" s="1"/>
  <c r="BP233" i="1"/>
  <c r="BP50" i="2" s="1"/>
  <c r="BP49" i="2" s="1"/>
  <c r="DM226" i="1"/>
  <c r="CM244" i="1"/>
  <c r="CW245" i="1"/>
  <c r="AQ220" i="1"/>
  <c r="AQ225" i="1" s="1"/>
  <c r="AQ227" i="1"/>
  <c r="AQ252" i="1" s="1"/>
  <c r="DJ223" i="1"/>
  <c r="CQ128" i="1"/>
  <c r="CQ127" i="1" s="1"/>
  <c r="CQ27" i="2" s="1"/>
  <c r="CY128" i="1"/>
  <c r="CR128" i="1"/>
  <c r="CR127" i="1" s="1"/>
  <c r="CR27" i="2" s="1"/>
  <c r="CO127" i="1"/>
  <c r="CO27" i="2" s="1"/>
  <c r="CP128" i="1"/>
  <c r="CP127" i="1" s="1"/>
  <c r="CP27" i="2" s="1"/>
  <c r="BZ66" i="2"/>
  <c r="CO306" i="1"/>
  <c r="CK252" i="1"/>
  <c r="CX166" i="1"/>
  <c r="CN164" i="1"/>
  <c r="CN32" i="2" s="1"/>
  <c r="CX272" i="1"/>
  <c r="DK248" i="1"/>
  <c r="BA226" i="1"/>
  <c r="BX29" i="2"/>
  <c r="CA149" i="1"/>
  <c r="CA29" i="2" s="1"/>
  <c r="AE64" i="2"/>
  <c r="AC64" i="2"/>
  <c r="AE33" i="2"/>
  <c r="AC33" i="2"/>
  <c r="BQ26" i="2"/>
  <c r="BQ81" i="1"/>
  <c r="BQ175" i="1" s="1"/>
  <c r="BQ216" i="1" s="1"/>
  <c r="BQ12" i="2"/>
  <c r="BQ11" i="2" s="1"/>
  <c r="BQ10" i="2" s="1"/>
  <c r="BQ8" i="1"/>
  <c r="CT220" i="1"/>
  <c r="CT227" i="1"/>
  <c r="CT252" i="1" s="1"/>
  <c r="AU312" i="1"/>
  <c r="AU254" i="1"/>
  <c r="AU351" i="1"/>
  <c r="AL234" i="1"/>
  <c r="AL231" i="1" s="1"/>
  <c r="AL230" i="1" s="1"/>
  <c r="AL233" i="1"/>
  <c r="AL50" i="2" s="1"/>
  <c r="AL49" i="2" s="1"/>
  <c r="CJ226" i="1"/>
  <c r="BK148" i="1"/>
  <c r="BK81" i="1" s="1"/>
  <c r="BI148" i="1"/>
  <c r="BF216" i="1"/>
  <c r="BJ175" i="1"/>
  <c r="BJ216" i="1" s="1"/>
  <c r="AO250" i="1"/>
  <c r="CO20" i="1"/>
  <c r="CQ20" i="1"/>
  <c r="CP20" i="1"/>
  <c r="CW20" i="1"/>
  <c r="CN66" i="2"/>
  <c r="CX306" i="1"/>
  <c r="BI45" i="1"/>
  <c r="BK45" i="1"/>
  <c r="BH44" i="1"/>
  <c r="BH18" i="2"/>
  <c r="BI73" i="1"/>
  <c r="BP71" i="1"/>
  <c r="AT40" i="2"/>
  <c r="AT38" i="2" s="1"/>
  <c r="AT33" i="2" s="1"/>
  <c r="AT41" i="2"/>
  <c r="AT294" i="1"/>
  <c r="AT293" i="1" s="1"/>
  <c r="AV250" i="1"/>
  <c r="AM117" i="1"/>
  <c r="AJ93" i="1"/>
  <c r="BE46" i="2"/>
  <c r="BE54" i="2" s="1"/>
  <c r="BE45" i="2"/>
  <c r="BE53" i="2" s="1"/>
  <c r="AE234" i="1"/>
  <c r="AB231" i="1"/>
  <c r="AB60" i="2"/>
  <c r="AC257" i="1"/>
  <c r="AE257" i="1"/>
  <c r="CL55" i="2"/>
  <c r="AM28" i="2"/>
  <c r="H332" i="1"/>
  <c r="CW169" i="1"/>
  <c r="CM168" i="1"/>
  <c r="BR19" i="2"/>
  <c r="BS72" i="1"/>
  <c r="BS19" i="2" s="1"/>
  <c r="BR38" i="2"/>
  <c r="BR33" i="2" s="1"/>
  <c r="Z360" i="1"/>
  <c r="Z334" i="1"/>
  <c r="Z333" i="1"/>
  <c r="Z211" i="1"/>
  <c r="Z212" i="1"/>
  <c r="AD8" i="1"/>
  <c r="AD211" i="1" s="1"/>
  <c r="Z358" i="1"/>
  <c r="Z359" i="1"/>
  <c r="BU249" i="1"/>
  <c r="AS9" i="1"/>
  <c r="AM217" i="1"/>
  <c r="BP63" i="2"/>
  <c r="BP62" i="2" s="1"/>
  <c r="BP292" i="1"/>
  <c r="CN234" i="1"/>
  <c r="CN231" i="1" s="1"/>
  <c r="CN230" i="1" s="1"/>
  <c r="CN233" i="1"/>
  <c r="CN50" i="2" s="1"/>
  <c r="CN49" i="2" s="1"/>
  <c r="CW18" i="1"/>
  <c r="CO18" i="1"/>
  <c r="CR18" i="1" s="1"/>
  <c r="CP18" i="1"/>
  <c r="CQ18" i="1"/>
  <c r="BM225" i="1"/>
  <c r="BM223" i="1"/>
  <c r="DD21" i="1"/>
  <c r="CY21" i="1"/>
  <c r="W337" i="1"/>
  <c r="W341" i="1"/>
  <c r="W334" i="1"/>
  <c r="W338" i="1"/>
  <c r="W340" i="1"/>
  <c r="W333" i="1"/>
  <c r="W336" i="1"/>
  <c r="W339" i="1"/>
  <c r="W360" i="1"/>
  <c r="AS26" i="2"/>
  <c r="AS24" i="2" s="1"/>
  <c r="AS23" i="2" s="1"/>
  <c r="AS22" i="2" s="1"/>
  <c r="AS81" i="1"/>
  <c r="AS175" i="1" s="1"/>
  <c r="AS216" i="1" s="1"/>
  <c r="BZ46" i="1"/>
  <c r="BZ45" i="1" s="1"/>
  <c r="BX45" i="1"/>
  <c r="CA46" i="1"/>
  <c r="CM46" i="1"/>
  <c r="DE298" i="1"/>
  <c r="CX297" i="1"/>
  <c r="CX64" i="2" s="1"/>
  <c r="BV225" i="1"/>
  <c r="BV223" i="1"/>
  <c r="C335" i="1"/>
  <c r="C226" i="1"/>
  <c r="CA301" i="1"/>
  <c r="CM301" i="1"/>
  <c r="BX300" i="1"/>
  <c r="AM63" i="2"/>
  <c r="AM62" i="2" s="1"/>
  <c r="AM58" i="2" s="1"/>
  <c r="AM292" i="1"/>
  <c r="AB14" i="2"/>
  <c r="AE44" i="1"/>
  <c r="AC44" i="1"/>
  <c r="BB226" i="1"/>
  <c r="B225" i="1"/>
  <c r="B223" i="1"/>
  <c r="B344" i="1" s="1"/>
  <c r="Z341" i="1"/>
  <c r="CL360" i="1"/>
  <c r="CL333" i="1"/>
  <c r="CL211" i="1"/>
  <c r="CL334" i="1"/>
  <c r="CL227" i="1"/>
  <c r="CL252" i="1" s="1"/>
  <c r="CL212" i="1"/>
  <c r="CL358" i="1"/>
  <c r="CL359" i="1"/>
  <c r="CW116" i="1"/>
  <c r="CC250" i="1"/>
  <c r="I225" i="1"/>
  <c r="I223" i="1"/>
  <c r="I344" i="1" s="1"/>
  <c r="BO223" i="1"/>
  <c r="T337" i="1"/>
  <c r="T340" i="1"/>
  <c r="T341" i="1"/>
  <c r="T338" i="1"/>
  <c r="T336" i="1"/>
  <c r="T339" i="1"/>
  <c r="T360" i="1"/>
  <c r="T334" i="1"/>
  <c r="T333" i="1"/>
  <c r="T335" i="1"/>
  <c r="T332" i="1"/>
  <c r="DE279" i="1"/>
  <c r="CX278" i="1"/>
  <c r="DQ359" i="1"/>
  <c r="CN29" i="2"/>
  <c r="CN28" i="2" s="1"/>
  <c r="CN148" i="1"/>
  <c r="DE282" i="1"/>
  <c r="CX281" i="1"/>
  <c r="CM39" i="2"/>
  <c r="CM205" i="1"/>
  <c r="CW206" i="1"/>
  <c r="CM72" i="1"/>
  <c r="BH293" i="1"/>
  <c r="BI294" i="1"/>
  <c r="AX225" i="1"/>
  <c r="AX223" i="1"/>
  <c r="AQ46" i="2"/>
  <c r="AQ54" i="2" s="1"/>
  <c r="AQ45" i="2"/>
  <c r="AQ53" i="2" s="1"/>
  <c r="AI354" i="1"/>
  <c r="AI251" i="1"/>
  <c r="CS345" i="1"/>
  <c r="CS249" i="1"/>
  <c r="CS349" i="1" s="1"/>
  <c r="CV223" i="1"/>
  <c r="DQ9" i="2"/>
  <c r="DQ44" i="2"/>
  <c r="DQ47" i="2"/>
  <c r="DQ55" i="2" s="1"/>
  <c r="AA224" i="1"/>
  <c r="AA222" i="1"/>
  <c r="AA343" i="1" s="1"/>
  <c r="AA214" i="1"/>
  <c r="CT225" i="1"/>
  <c r="CT223" i="1"/>
  <c r="T355" i="1"/>
  <c r="CN71" i="1"/>
  <c r="D225" i="1"/>
  <c r="D223" i="1"/>
  <c r="D344" i="1" s="1"/>
  <c r="CR327" i="1"/>
  <c r="CW327" i="1"/>
  <c r="DD327" i="1" s="1"/>
  <c r="AJ231" i="1"/>
  <c r="AM234" i="1"/>
  <c r="DJ46" i="2"/>
  <c r="DJ54" i="2" s="1"/>
  <c r="AK212" i="1"/>
  <c r="AK211" i="1"/>
  <c r="AK358" i="1"/>
  <c r="AK359" i="1"/>
  <c r="S339" i="1"/>
  <c r="CP97" i="1"/>
  <c r="CY97" i="1"/>
  <c r="DF97" i="1" s="1"/>
  <c r="DT97" i="1" s="1"/>
  <c r="DW97" i="1" s="1"/>
  <c r="CR97" i="1"/>
  <c r="CQ97" i="1"/>
  <c r="Q214" i="1"/>
  <c r="Q222" i="1"/>
  <c r="Q343" i="1" s="1"/>
  <c r="Q224" i="1"/>
  <c r="CN10" i="1"/>
  <c r="CX11" i="1"/>
  <c r="DH249" i="1"/>
  <c r="CO150" i="1"/>
  <c r="BZ149" i="1"/>
  <c r="DD43" i="1"/>
  <c r="CY43" i="1"/>
  <c r="DU114" i="1"/>
  <c r="DV114" i="1"/>
  <c r="DE39" i="2"/>
  <c r="DS206" i="1"/>
  <c r="DE72" i="1"/>
  <c r="BX17" i="2"/>
  <c r="AA335" i="1"/>
  <c r="CR107" i="1"/>
  <c r="CY107" i="1"/>
  <c r="DF107" i="1" s="1"/>
  <c r="DT107" i="1" s="1"/>
  <c r="DW107" i="1" s="1"/>
  <c r="CQ107" i="1"/>
  <c r="CP107" i="1"/>
  <c r="CW119" i="1"/>
  <c r="CM118" i="1"/>
  <c r="CD290" i="1"/>
  <c r="CD271" i="1" s="1"/>
  <c r="CD254" i="1"/>
  <c r="N346" i="1"/>
  <c r="N250" i="1"/>
  <c r="DD25" i="1"/>
  <c r="CY25" i="1"/>
  <c r="CA258" i="1"/>
  <c r="CA257" i="1" s="1"/>
  <c r="CA60" i="2" s="1"/>
  <c r="CA59" i="2" s="1"/>
  <c r="BX257" i="1"/>
  <c r="Y214" i="1"/>
  <c r="Y222" i="1"/>
  <c r="Y343" i="1" s="1"/>
  <c r="Y224" i="1"/>
  <c r="DN249" i="1"/>
  <c r="AH290" i="1"/>
  <c r="AH271" i="1" s="1"/>
  <c r="AH254" i="1"/>
  <c r="CO301" i="1"/>
  <c r="BZ300" i="1"/>
  <c r="BZ65" i="2" s="1"/>
  <c r="CP59" i="1"/>
  <c r="CO59" i="1"/>
  <c r="CR59" i="1" s="1"/>
  <c r="CQ59" i="1"/>
  <c r="CW59" i="1"/>
  <c r="DO45" i="2"/>
  <c r="DO53" i="2" s="1"/>
  <c r="DO46" i="2"/>
  <c r="DO54" i="2" s="1"/>
  <c r="CM66" i="2"/>
  <c r="CW306" i="1"/>
  <c r="AP290" i="1"/>
  <c r="AP271" i="1" s="1"/>
  <c r="AP254" i="1"/>
  <c r="CS347" i="1"/>
  <c r="CS251" i="1"/>
  <c r="CS354" i="1"/>
  <c r="CS355" i="1" s="1"/>
  <c r="CW272" i="1"/>
  <c r="CX33" i="1"/>
  <c r="CN31" i="1"/>
  <c r="CN13" i="2" s="1"/>
  <c r="CY56" i="1"/>
  <c r="DD56" i="1"/>
  <c r="DO226" i="1"/>
  <c r="BX32" i="2"/>
  <c r="CA164" i="1"/>
  <c r="CA32" i="2" s="1"/>
  <c r="CM13" i="1"/>
  <c r="CA13" i="1"/>
  <c r="BZ13" i="1"/>
  <c r="O346" i="1"/>
  <c r="O250" i="1"/>
  <c r="CM63" i="1"/>
  <c r="CA63" i="1"/>
  <c r="CA62" i="1" s="1"/>
  <c r="BX62" i="1"/>
  <c r="DE150" i="1"/>
  <c r="CX149" i="1"/>
  <c r="CZ355" i="1"/>
  <c r="DD33" i="1"/>
  <c r="CW38" i="1"/>
  <c r="CO38" i="1"/>
  <c r="CR38" i="1" s="1"/>
  <c r="CQ38" i="1"/>
  <c r="CP38" i="1"/>
  <c r="BN290" i="1"/>
  <c r="BN271" i="1" s="1"/>
  <c r="BN254" i="1"/>
  <c r="CM261" i="1"/>
  <c r="CW262" i="1"/>
  <c r="DU76" i="1"/>
  <c r="DV76" i="1"/>
  <c r="AN312" i="1"/>
  <c r="AN351" i="1"/>
  <c r="AN254" i="1"/>
  <c r="BX25" i="2"/>
  <c r="AJ50" i="2"/>
  <c r="AJ49" i="2" s="1"/>
  <c r="AM233" i="1"/>
  <c r="AM50" i="2" s="1"/>
  <c r="AM49" i="2" s="1"/>
  <c r="DD14" i="1"/>
  <c r="CY14" i="1"/>
  <c r="BI205" i="1"/>
  <c r="BH179" i="1"/>
  <c r="AT31" i="2"/>
  <c r="AT24" i="2" s="1"/>
  <c r="AT23" i="2" s="1"/>
  <c r="AT219" i="1"/>
  <c r="E346" i="1"/>
  <c r="E250" i="1"/>
  <c r="AH250" i="1"/>
  <c r="DD12" i="1"/>
  <c r="CY12" i="1"/>
  <c r="H341" i="1"/>
  <c r="H81" i="1"/>
  <c r="H175" i="1" s="1"/>
  <c r="H216" i="1" s="1"/>
  <c r="W345" i="1"/>
  <c r="W249" i="1"/>
  <c r="W349" i="1" s="1"/>
  <c r="BY12" i="2"/>
  <c r="BY11" i="2" s="1"/>
  <c r="BY10" i="2" s="1"/>
  <c r="BY8" i="1"/>
  <c r="BX16" i="2"/>
  <c r="BZ69" i="1"/>
  <c r="BZ16" i="2" s="1"/>
  <c r="CA69" i="1"/>
  <c r="CA16" i="2" s="1"/>
  <c r="CM69" i="1"/>
  <c r="DG225" i="1"/>
  <c r="DG223" i="1"/>
  <c r="DH225" i="1"/>
  <c r="DH223" i="1"/>
  <c r="CX116" i="1"/>
  <c r="CA40" i="1"/>
  <c r="BZ40" i="1"/>
  <c r="CM40" i="1"/>
  <c r="L345" i="1"/>
  <c r="L249" i="1"/>
  <c r="L349" i="1" s="1"/>
  <c r="BZ17" i="1"/>
  <c r="CA17" i="1"/>
  <c r="CM17" i="1"/>
  <c r="BY60" i="2"/>
  <c r="CX35" i="2"/>
  <c r="DE204" i="1"/>
  <c r="BR31" i="2"/>
  <c r="BR219" i="1"/>
  <c r="BS219" i="1" s="1"/>
  <c r="BS168" i="1"/>
  <c r="BS31" i="2" s="1"/>
  <c r="BS24" i="2" s="1"/>
  <c r="CA118" i="1"/>
  <c r="BX117" i="1"/>
  <c r="BZ156" i="1"/>
  <c r="BZ30" i="2" s="1"/>
  <c r="CO157" i="1"/>
  <c r="BR64" i="2"/>
  <c r="BS297" i="1"/>
  <c r="BS64" i="2" s="1"/>
  <c r="CC254" i="1"/>
  <c r="CC290" i="1"/>
  <c r="CC271" i="1" s="1"/>
  <c r="BH51" i="2"/>
  <c r="BI232" i="1"/>
  <c r="CE354" i="1"/>
  <c r="CE251" i="1"/>
  <c r="BP60" i="2"/>
  <c r="CP101" i="1"/>
  <c r="CQ101" i="1"/>
  <c r="CY101" i="1"/>
  <c r="DF101" i="1" s="1"/>
  <c r="DT101" i="1" s="1"/>
  <c r="DW101" i="1" s="1"/>
  <c r="CR101" i="1"/>
  <c r="CA29" i="1"/>
  <c r="BZ29" i="1"/>
  <c r="CM29" i="1"/>
  <c r="DA249" i="1"/>
  <c r="X350" i="1"/>
  <c r="X248" i="1"/>
  <c r="CA11" i="1"/>
  <c r="BZ11" i="1"/>
  <c r="BX10" i="1"/>
  <c r="CM11" i="1"/>
  <c r="R337" i="1"/>
  <c r="R340" i="1"/>
  <c r="R341" i="1"/>
  <c r="R336" i="1"/>
  <c r="R339" i="1"/>
  <c r="R338" i="1"/>
  <c r="AZ250" i="1"/>
  <c r="AZ346" i="1"/>
  <c r="DD58" i="1"/>
  <c r="CY58" i="1"/>
  <c r="R224" i="1"/>
  <c r="R222" i="1"/>
  <c r="R343" i="1" s="1"/>
  <c r="R214" i="1"/>
  <c r="R360" i="1"/>
  <c r="CR99" i="1"/>
  <c r="CY99" i="1"/>
  <c r="DF99" i="1" s="1"/>
  <c r="DT99" i="1" s="1"/>
  <c r="DW99" i="1" s="1"/>
  <c r="CQ99" i="1"/>
  <c r="CP99" i="1"/>
  <c r="BV354" i="1"/>
  <c r="BV251" i="1"/>
  <c r="AL13" i="2"/>
  <c r="AM31" i="1"/>
  <c r="AM13" i="2" s="1"/>
  <c r="BR29" i="2"/>
  <c r="BR28" i="2" s="1"/>
  <c r="BR148" i="1"/>
  <c r="BS149" i="1"/>
  <c r="BS29" i="2" s="1"/>
  <c r="BS28" i="2" s="1"/>
  <c r="U345" i="1"/>
  <c r="U249" i="1"/>
  <c r="U349" i="1" s="1"/>
  <c r="BY31" i="2"/>
  <c r="BY219" i="1"/>
  <c r="BZ259" i="1"/>
  <c r="BR258" i="1"/>
  <c r="BS259" i="1"/>
  <c r="AC117" i="1"/>
  <c r="AE117" i="1"/>
  <c r="AB93" i="1"/>
  <c r="AT44" i="1"/>
  <c r="AT14" i="2" s="1"/>
  <c r="DI249" i="1"/>
  <c r="AT19" i="2"/>
  <c r="AT17" i="2" s="1"/>
  <c r="AT71" i="1"/>
  <c r="DU107" i="1"/>
  <c r="DV107" i="1"/>
  <c r="AL29" i="2"/>
  <c r="AL28" i="2" s="1"/>
  <c r="AL148" i="1"/>
  <c r="CQ272" i="1"/>
  <c r="CR272" i="1"/>
  <c r="CY272" i="1"/>
  <c r="CP272" i="1"/>
  <c r="CP51" i="1"/>
  <c r="CQ51" i="1"/>
  <c r="CM50" i="1"/>
  <c r="CW51" i="1"/>
  <c r="CO51" i="1"/>
  <c r="CX19" i="2"/>
  <c r="CX71" i="1"/>
  <c r="CN34" i="2"/>
  <c r="CN33" i="2" s="1"/>
  <c r="BZ26" i="1"/>
  <c r="CW74" i="1"/>
  <c r="CM73" i="1"/>
  <c r="CM18" i="2" s="1"/>
  <c r="G225" i="1"/>
  <c r="G223" i="1"/>
  <c r="G344" i="1" s="1"/>
  <c r="CX37" i="2"/>
  <c r="CX202" i="1"/>
  <c r="DE203" i="1"/>
  <c r="AN346" i="1"/>
  <c r="AN250" i="1"/>
  <c r="CO169" i="1"/>
  <c r="BZ168" i="1"/>
  <c r="CX62" i="1"/>
  <c r="DE63" i="1"/>
  <c r="BI10" i="1"/>
  <c r="BK10" i="1"/>
  <c r="BH9" i="1"/>
  <c r="S334" i="1"/>
  <c r="BK205" i="1"/>
  <c r="AL81" i="1"/>
  <c r="AL175" i="1" s="1"/>
  <c r="AL216" i="1" s="1"/>
  <c r="BZ116" i="1"/>
  <c r="BR93" i="1"/>
  <c r="BR26" i="2" s="1"/>
  <c r="BS116" i="1"/>
  <c r="BS93" i="1" s="1"/>
  <c r="BS26" i="2" s="1"/>
  <c r="BR232" i="1"/>
  <c r="BS235" i="1"/>
  <c r="BJ22" i="2"/>
  <c r="BG218" i="1"/>
  <c r="BG220" i="1" s="1"/>
  <c r="BO218" i="1"/>
  <c r="BR25" i="2"/>
  <c r="BR81" i="1"/>
  <c r="BR175" i="1" s="1"/>
  <c r="DU96" i="1"/>
  <c r="DV96" i="1"/>
  <c r="O290" i="1"/>
  <c r="O271" i="1" s="1"/>
  <c r="O351" i="1"/>
  <c r="O254" i="1"/>
  <c r="BP93" i="1"/>
  <c r="F346" i="1"/>
  <c r="F250" i="1"/>
  <c r="BL351" i="1"/>
  <c r="BL312" i="1"/>
  <c r="BL254" i="1"/>
  <c r="CM157" i="1"/>
  <c r="CA157" i="1"/>
  <c r="BX156" i="1"/>
  <c r="BZ31" i="1"/>
  <c r="BZ13" i="2" s="1"/>
  <c r="AR38" i="2"/>
  <c r="AR33" i="2" s="1"/>
  <c r="DJ222" i="1"/>
  <c r="BT351" i="1"/>
  <c r="BT312" i="1"/>
  <c r="BT254" i="1"/>
  <c r="BZ127" i="1"/>
  <c r="BZ27" i="2" s="1"/>
  <c r="CK226" i="1"/>
  <c r="CK225" i="1"/>
  <c r="BD249" i="1"/>
  <c r="AE18" i="2"/>
  <c r="AB17" i="2"/>
  <c r="AC18" i="2"/>
  <c r="BA214" i="1"/>
  <c r="BA224" i="1"/>
  <c r="BA222" i="1"/>
  <c r="DA354" i="1"/>
  <c r="DA251" i="1"/>
  <c r="CX179" i="1"/>
  <c r="CX217" i="1" s="1"/>
  <c r="DE181" i="1"/>
  <c r="DN223" i="1"/>
  <c r="DN225" i="1"/>
  <c r="DE84" i="1"/>
  <c r="CX83" i="1"/>
  <c r="DH354" i="1"/>
  <c r="DH251" i="1"/>
  <c r="CJ214" i="1"/>
  <c r="CJ224" i="1"/>
  <c r="CJ222" i="1"/>
  <c r="U347" i="1"/>
  <c r="U354" i="1"/>
  <c r="U355" i="1" s="1"/>
  <c r="U251" i="1"/>
  <c r="BQ24" i="2"/>
  <c r="BQ23" i="2" s="1"/>
  <c r="BQ22" i="2" s="1"/>
  <c r="B347" i="1"/>
  <c r="B251" i="1"/>
  <c r="B354" i="1"/>
  <c r="B355" i="1" s="1"/>
  <c r="BF50" i="2"/>
  <c r="BF49" i="2" s="1"/>
  <c r="BJ233" i="1"/>
  <c r="BJ50" i="2" s="1"/>
  <c r="BJ49" i="2" s="1"/>
  <c r="I347" i="1"/>
  <c r="I354" i="1"/>
  <c r="I355" i="1" s="1"/>
  <c r="I251" i="1"/>
  <c r="DE259" i="1"/>
  <c r="CX258" i="1"/>
  <c r="BZ74" i="1"/>
  <c r="BR73" i="1"/>
  <c r="BS74" i="1"/>
  <c r="N335" i="1"/>
  <c r="N226" i="1"/>
  <c r="CW54" i="1"/>
  <c r="CO54" i="1"/>
  <c r="CR54" i="1" s="1"/>
  <c r="CP54" i="1"/>
  <c r="CQ54" i="1"/>
  <c r="CU354" i="1"/>
  <c r="CU251" i="1"/>
  <c r="AL63" i="2"/>
  <c r="AL62" i="2" s="1"/>
  <c r="AL292" i="1"/>
  <c r="CW242" i="1"/>
  <c r="CM241" i="1"/>
  <c r="AF351" i="1"/>
  <c r="AF312" i="1"/>
  <c r="AF254" i="1"/>
  <c r="AL17" i="2"/>
  <c r="BX264" i="1"/>
  <c r="CA265" i="1"/>
  <c r="CA264" i="1" s="1"/>
  <c r="CM265" i="1"/>
  <c r="AC219" i="1"/>
  <c r="AE219" i="1"/>
  <c r="AC31" i="2"/>
  <c r="AE31" i="2"/>
  <c r="BX37" i="2"/>
  <c r="BX34" i="2" s="1"/>
  <c r="BX33" i="2" s="1"/>
  <c r="CM203" i="1"/>
  <c r="CA203" i="1"/>
  <c r="CA37" i="2" s="1"/>
  <c r="CA34" i="2" s="1"/>
  <c r="BX202" i="1"/>
  <c r="CP113" i="1"/>
  <c r="CY113" i="1"/>
  <c r="DF113" i="1" s="1"/>
  <c r="DT113" i="1" s="1"/>
  <c r="DW113" i="1" s="1"/>
  <c r="CR113" i="1"/>
  <c r="CQ113" i="1"/>
  <c r="E335" i="1"/>
  <c r="E226" i="1"/>
  <c r="CP36" i="1"/>
  <c r="CQ36" i="1"/>
  <c r="CW36" i="1"/>
  <c r="CO36" i="1"/>
  <c r="CR36" i="1" s="1"/>
  <c r="S341" i="1"/>
  <c r="CD250" i="1"/>
  <c r="AL44" i="1"/>
  <c r="AM45" i="1"/>
  <c r="AC13" i="2"/>
  <c r="AE13" i="2"/>
  <c r="AM148" i="1"/>
  <c r="AM81" i="1" s="1"/>
  <c r="H214" i="1"/>
  <c r="H222" i="1"/>
  <c r="H343" i="1" s="1"/>
  <c r="AZ290" i="1"/>
  <c r="AZ271" i="1" s="1"/>
  <c r="AZ351" i="1"/>
  <c r="AZ254" i="1"/>
  <c r="CX40" i="2"/>
  <c r="CX38" i="2" s="1"/>
  <c r="CX41" i="2"/>
  <c r="CX294" i="1"/>
  <c r="CX293" i="1" s="1"/>
  <c r="DE207" i="1"/>
  <c r="CA168" i="1"/>
  <c r="BH71" i="1"/>
  <c r="CN300" i="1"/>
  <c r="CN65" i="2" s="1"/>
  <c r="CX301" i="1"/>
  <c r="CV220" i="1"/>
  <c r="CV227" i="1"/>
  <c r="CV252" i="1" s="1"/>
  <c r="CQ53" i="1"/>
  <c r="CW53" i="1"/>
  <c r="CO53" i="1"/>
  <c r="CR53" i="1" s="1"/>
  <c r="CP53" i="1"/>
  <c r="CO245" i="1"/>
  <c r="BZ244" i="1"/>
  <c r="Z340" i="1"/>
  <c r="CO21" i="1"/>
  <c r="CR21" i="1" s="1"/>
  <c r="X331" i="1"/>
  <c r="V340" i="1"/>
  <c r="V337" i="1"/>
  <c r="V341" i="1"/>
  <c r="V339" i="1"/>
  <c r="V360" i="1"/>
  <c r="V336" i="1"/>
  <c r="V338" i="1"/>
  <c r="V333" i="1"/>
  <c r="V334" i="1"/>
  <c r="V332" i="1"/>
  <c r="V335" i="1"/>
  <c r="K290" i="1"/>
  <c r="K271" i="1" s="1"/>
  <c r="K254" i="1"/>
  <c r="K351" i="1"/>
  <c r="R46" i="2"/>
  <c r="R54" i="2" s="1"/>
  <c r="R45" i="2"/>
  <c r="R53" i="2" s="1"/>
  <c r="BS45" i="1"/>
  <c r="BP44" i="1"/>
  <c r="AC65" i="2"/>
  <c r="AE65" i="2"/>
  <c r="W335" i="1"/>
  <c r="CZ349" i="1"/>
  <c r="DS268" i="1"/>
  <c r="DS267" i="1" s="1"/>
  <c r="DE267" i="1"/>
  <c r="BE332" i="1"/>
  <c r="BE226" i="1"/>
  <c r="CA22" i="1"/>
  <c r="BZ22" i="1"/>
  <c r="BZ19" i="1" s="1"/>
  <c r="CM22" i="1"/>
  <c r="CM35" i="2"/>
  <c r="CW204" i="1"/>
  <c r="DO224" i="1"/>
  <c r="DO222" i="1"/>
  <c r="DO214" i="1"/>
  <c r="AJ62" i="2"/>
  <c r="DB290" i="1"/>
  <c r="DB271" i="1" s="1"/>
  <c r="DB254" i="1"/>
  <c r="CM164" i="1"/>
  <c r="CM32" i="2" s="1"/>
  <c r="CW165" i="1"/>
  <c r="D45" i="2"/>
  <c r="D53" i="2" s="1"/>
  <c r="D46" i="2"/>
  <c r="D54" i="2" s="1"/>
  <c r="Z26" i="2"/>
  <c r="Z81" i="1"/>
  <c r="Z175" i="1" s="1"/>
  <c r="CG347" i="1"/>
  <c r="CG354" i="1"/>
  <c r="CG355" i="1" s="1"/>
  <c r="CG251" i="1"/>
  <c r="AC29" i="2"/>
  <c r="AE29" i="2"/>
  <c r="AB28" i="2"/>
  <c r="BO222" i="1"/>
  <c r="CI45" i="2"/>
  <c r="CI53" i="2" s="1"/>
  <c r="CI46" i="2"/>
  <c r="CI54" i="2" s="1"/>
  <c r="CN261" i="1"/>
  <c r="CX262" i="1"/>
  <c r="BU220" i="1"/>
  <c r="BU225" i="1" s="1"/>
  <c r="BU227" i="1"/>
  <c r="BU252" i="1" s="1"/>
  <c r="BN250" i="1"/>
  <c r="CU223" i="1"/>
  <c r="CU225" i="1"/>
  <c r="BX205" i="1"/>
  <c r="AE30" i="2"/>
  <c r="AC30" i="2"/>
  <c r="CS343" i="1"/>
  <c r="BZ261" i="1"/>
  <c r="CO262" i="1"/>
  <c r="AA227" i="1"/>
  <c r="AA252" i="1" s="1"/>
  <c r="AQ249" i="1"/>
  <c r="CM83" i="1"/>
  <c r="CW84" i="1"/>
  <c r="CH224" i="1"/>
  <c r="CH222" i="1"/>
  <c r="CH214" i="1"/>
  <c r="DL226" i="1"/>
  <c r="BG211" i="1"/>
  <c r="BG227" i="1"/>
  <c r="BG252" i="1" s="1"/>
  <c r="BG212" i="1"/>
  <c r="BG358" i="1"/>
  <c r="BG359" i="1"/>
  <c r="AY248" i="1"/>
  <c r="AK10" i="2"/>
  <c r="S335" i="1"/>
  <c r="BR216" i="1" l="1"/>
  <c r="BS175" i="1"/>
  <c r="BU250" i="1"/>
  <c r="AL218" i="1"/>
  <c r="AL220" i="1" s="1"/>
  <c r="AQ250" i="1"/>
  <c r="CW164" i="1"/>
  <c r="CW32" i="2" s="1"/>
  <c r="DD165" i="1"/>
  <c r="CW35" i="2"/>
  <c r="DD204" i="1"/>
  <c r="DE41" i="2"/>
  <c r="DE40" i="2"/>
  <c r="DE294" i="1"/>
  <c r="DE293" i="1" s="1"/>
  <c r="DS207" i="1"/>
  <c r="CM37" i="2"/>
  <c r="CW203" i="1"/>
  <c r="CM202" i="1"/>
  <c r="CM179" i="1" s="1"/>
  <c r="CM217" i="1" s="1"/>
  <c r="BX30" i="2"/>
  <c r="CA156" i="1"/>
  <c r="CA30" i="2" s="1"/>
  <c r="BZ31" i="2"/>
  <c r="BZ219" i="1"/>
  <c r="DE37" i="2"/>
  <c r="DS203" i="1"/>
  <c r="DE202" i="1"/>
  <c r="R345" i="1"/>
  <c r="R249" i="1"/>
  <c r="R349" i="1" s="1"/>
  <c r="AH248" i="1"/>
  <c r="CY38" i="1"/>
  <c r="DD38" i="1"/>
  <c r="CY301" i="1"/>
  <c r="CP301" i="1"/>
  <c r="CO300" i="1"/>
  <c r="CQ301" i="1"/>
  <c r="CR301" i="1"/>
  <c r="CY150" i="1"/>
  <c r="CP150" i="1"/>
  <c r="CO149" i="1"/>
  <c r="CR150" i="1"/>
  <c r="CQ150" i="1"/>
  <c r="CM38" i="2"/>
  <c r="I346" i="1"/>
  <c r="I250" i="1"/>
  <c r="BB251" i="1"/>
  <c r="BB354" i="1"/>
  <c r="AE14" i="2"/>
  <c r="AC14" i="2"/>
  <c r="C354" i="1"/>
  <c r="C355" i="1" s="1"/>
  <c r="C347" i="1"/>
  <c r="C251" i="1"/>
  <c r="BM250" i="1"/>
  <c r="AJ26" i="2"/>
  <c r="AJ24" i="2" s="1"/>
  <c r="AJ23" i="2" s="1"/>
  <c r="AJ22" i="2" s="1"/>
  <c r="AJ81" i="1"/>
  <c r="AJ175" i="1" s="1"/>
  <c r="CX66" i="2"/>
  <c r="DE306" i="1"/>
  <c r="DF128" i="1"/>
  <c r="CY127" i="1"/>
  <c r="CY27" i="2" s="1"/>
  <c r="CG346" i="1"/>
  <c r="CG250" i="1"/>
  <c r="C350" i="1"/>
  <c r="C248" i="1"/>
  <c r="C348" i="1" s="1"/>
  <c r="CX16" i="2"/>
  <c r="DE69" i="1"/>
  <c r="BS40" i="2"/>
  <c r="BS41" i="2"/>
  <c r="DS129" i="1"/>
  <c r="DS127" i="1" s="1"/>
  <c r="DS27" i="2" s="1"/>
  <c r="DE127" i="1"/>
  <c r="DE27" i="2" s="1"/>
  <c r="V350" i="1"/>
  <c r="V248" i="1"/>
  <c r="V348" i="1" s="1"/>
  <c r="CW122" i="1"/>
  <c r="CM121" i="1"/>
  <c r="CM117" i="1" s="1"/>
  <c r="CM93" i="1" s="1"/>
  <c r="DN354" i="1"/>
  <c r="W351" i="1"/>
  <c r="W290" i="1"/>
  <c r="W271" i="1" s="1"/>
  <c r="W254" i="1"/>
  <c r="CO26" i="1"/>
  <c r="CR26" i="1" s="1"/>
  <c r="CR27" i="1"/>
  <c r="AK47" i="2"/>
  <c r="AK55" i="2" s="1"/>
  <c r="AK44" i="2"/>
  <c r="AK9" i="2"/>
  <c r="CW83" i="1"/>
  <c r="DD84" i="1"/>
  <c r="CU250" i="1"/>
  <c r="DO249" i="1"/>
  <c r="CM264" i="1"/>
  <c r="CW265" i="1"/>
  <c r="CW241" i="1"/>
  <c r="DD242" i="1"/>
  <c r="DS259" i="1"/>
  <c r="DS258" i="1" s="1"/>
  <c r="DE258" i="1"/>
  <c r="DH290" i="1"/>
  <c r="DH271" i="1" s="1"/>
  <c r="DH254" i="1"/>
  <c r="DE83" i="1"/>
  <c r="DS84" i="1"/>
  <c r="DS83" i="1" s="1"/>
  <c r="CK354" i="1"/>
  <c r="CK251" i="1"/>
  <c r="BH12" i="2"/>
  <c r="BK9" i="1"/>
  <c r="BK12" i="2" s="1"/>
  <c r="BK11" i="2" s="1"/>
  <c r="BK10" i="2" s="1"/>
  <c r="BH8" i="1"/>
  <c r="BI9" i="1"/>
  <c r="CX15" i="2"/>
  <c r="CX213" i="1"/>
  <c r="DD74" i="1"/>
  <c r="CW73" i="1"/>
  <c r="CW18" i="2" s="1"/>
  <c r="DF272" i="1"/>
  <c r="AB26" i="2"/>
  <c r="AC93" i="1"/>
  <c r="AB81" i="1"/>
  <c r="BS258" i="1"/>
  <c r="BR257" i="1"/>
  <c r="BS148" i="1"/>
  <c r="CQ11" i="1"/>
  <c r="CW11" i="1"/>
  <c r="CO11" i="1"/>
  <c r="CM10" i="1"/>
  <c r="CP11" i="1"/>
  <c r="X348" i="1"/>
  <c r="CQ29" i="1"/>
  <c r="CW29" i="1"/>
  <c r="CO29" i="1"/>
  <c r="CR29" i="1" s="1"/>
  <c r="CP29" i="1"/>
  <c r="CQ157" i="1"/>
  <c r="CY157" i="1"/>
  <c r="CR157" i="1"/>
  <c r="CO156" i="1"/>
  <c r="CP157" i="1"/>
  <c r="CM16" i="2"/>
  <c r="CW69" i="1"/>
  <c r="CO69" i="1"/>
  <c r="CQ69" i="1"/>
  <c r="CQ16" i="2" s="1"/>
  <c r="CP69" i="1"/>
  <c r="CP16" i="2" s="1"/>
  <c r="BY212" i="1"/>
  <c r="BY211" i="1"/>
  <c r="BY359" i="1"/>
  <c r="BY358" i="1"/>
  <c r="H339" i="1"/>
  <c r="H336" i="1"/>
  <c r="H338" i="1"/>
  <c r="H218" i="1"/>
  <c r="BH217" i="1"/>
  <c r="BI179" i="1"/>
  <c r="DF14" i="1"/>
  <c r="DR14" i="1"/>
  <c r="DD262" i="1"/>
  <c r="CW261" i="1"/>
  <c r="BN61" i="2"/>
  <c r="BN59" i="2" s="1"/>
  <c r="BN58" i="2" s="1"/>
  <c r="BN67" i="2" s="1"/>
  <c r="BN256" i="1"/>
  <c r="BN312" i="1" s="1"/>
  <c r="DE149" i="1"/>
  <c r="DS150" i="1"/>
  <c r="DS149" i="1" s="1"/>
  <c r="O350" i="1"/>
  <c r="O248" i="1"/>
  <c r="O348" i="1" s="1"/>
  <c r="CQ13" i="1"/>
  <c r="CW13" i="1"/>
  <c r="CO13" i="1"/>
  <c r="CR13" i="1" s="1"/>
  <c r="CP13" i="1"/>
  <c r="DO251" i="1"/>
  <c r="CW66" i="2"/>
  <c r="DD306" i="1"/>
  <c r="CY59" i="1"/>
  <c r="DD59" i="1"/>
  <c r="AH61" i="2"/>
  <c r="AH59" i="2" s="1"/>
  <c r="AH58" i="2" s="1"/>
  <c r="AH67" i="2" s="1"/>
  <c r="AH256" i="1"/>
  <c r="AH312" i="1" s="1"/>
  <c r="Y345" i="1"/>
  <c r="Y249" i="1"/>
  <c r="Y349" i="1" s="1"/>
  <c r="N350" i="1"/>
  <c r="N248" i="1"/>
  <c r="N348" i="1" s="1"/>
  <c r="CD61" i="2"/>
  <c r="CD59" i="2" s="1"/>
  <c r="CD58" i="2" s="1"/>
  <c r="CD67" i="2" s="1"/>
  <c r="CD256" i="1"/>
  <c r="CD312" i="1" s="1"/>
  <c r="DD119" i="1"/>
  <c r="CW118" i="1"/>
  <c r="DS39" i="2"/>
  <c r="DS205" i="1"/>
  <c r="DS72" i="1"/>
  <c r="BZ29" i="2"/>
  <c r="BZ28" i="2" s="1"/>
  <c r="BZ148" i="1"/>
  <c r="AK227" i="1"/>
  <c r="AK252" i="1" s="1"/>
  <c r="AA345" i="1"/>
  <c r="AA249" i="1"/>
  <c r="AA349" i="1" s="1"/>
  <c r="AI290" i="1"/>
  <c r="AI271" i="1" s="1"/>
  <c r="AI254" i="1"/>
  <c r="DE281" i="1"/>
  <c r="DS282" i="1"/>
  <c r="DS281" i="1" s="1"/>
  <c r="DD116" i="1"/>
  <c r="CL224" i="1"/>
  <c r="CL222" i="1"/>
  <c r="CL343" i="1" s="1"/>
  <c r="CL214" i="1"/>
  <c r="B346" i="1"/>
  <c r="B250" i="1"/>
  <c r="BX65" i="2"/>
  <c r="CA300" i="1"/>
  <c r="CA65" i="2" s="1"/>
  <c r="BV250" i="1"/>
  <c r="AS12" i="2"/>
  <c r="AS11" i="2" s="1"/>
  <c r="AS10" i="2" s="1"/>
  <c r="AS8" i="1"/>
  <c r="CY20" i="1"/>
  <c r="CW19" i="1"/>
  <c r="DD20" i="1"/>
  <c r="AO248" i="1"/>
  <c r="BX148" i="1"/>
  <c r="CO66" i="2"/>
  <c r="CP306" i="1"/>
  <c r="CP66" i="2" s="1"/>
  <c r="CQ306" i="1"/>
  <c r="CQ66" i="2" s="1"/>
  <c r="CY306" i="1"/>
  <c r="CR306" i="1"/>
  <c r="CR66" i="2" s="1"/>
  <c r="CW244" i="1"/>
  <c r="DD245" i="1"/>
  <c r="CW236" i="1"/>
  <c r="CM235" i="1"/>
  <c r="CM232" i="1" s="1"/>
  <c r="CM51" i="2" s="1"/>
  <c r="S223" i="1"/>
  <c r="S344" i="1" s="1"/>
  <c r="S225" i="1"/>
  <c r="DC226" i="1"/>
  <c r="DC225" i="1"/>
  <c r="CY55" i="1"/>
  <c r="DD55" i="1"/>
  <c r="CQ34" i="2"/>
  <c r="J351" i="1"/>
  <c r="J290" i="1"/>
  <c r="J271" i="1" s="1"/>
  <c r="J254" i="1"/>
  <c r="DF52" i="1"/>
  <c r="DR52" i="1"/>
  <c r="BH50" i="2"/>
  <c r="BH49" i="2" s="1"/>
  <c r="BI233" i="1"/>
  <c r="BK233" i="1"/>
  <c r="BK50" i="2" s="1"/>
  <c r="BK49" i="2" s="1"/>
  <c r="AF350" i="1"/>
  <c r="AF248" i="1"/>
  <c r="AF348" i="1" s="1"/>
  <c r="DN254" i="1"/>
  <c r="DN290" i="1"/>
  <c r="DN271" i="1" s="1"/>
  <c r="CW297" i="1"/>
  <c r="CW64" i="2" s="1"/>
  <c r="DD298" i="1"/>
  <c r="CP268" i="1"/>
  <c r="CQ268" i="1"/>
  <c r="CO267" i="1"/>
  <c r="CR268" i="1"/>
  <c r="CR267" i="1" s="1"/>
  <c r="CY268" i="1"/>
  <c r="DF28" i="1"/>
  <c r="DR28" i="1"/>
  <c r="DL249" i="1"/>
  <c r="G351" i="1"/>
  <c r="G254" i="1"/>
  <c r="G312" i="1"/>
  <c r="G327" i="1" s="1"/>
  <c r="AB360" i="1"/>
  <c r="AB333" i="1"/>
  <c r="AB212" i="1"/>
  <c r="AB211" i="1"/>
  <c r="AB334" i="1"/>
  <c r="AE8" i="1"/>
  <c r="AE211" i="1" s="1"/>
  <c r="AC8" i="1"/>
  <c r="AB359" i="1"/>
  <c r="AB358" i="1"/>
  <c r="BB249" i="1"/>
  <c r="CY42" i="1"/>
  <c r="DD42" i="1"/>
  <c r="BS238" i="1"/>
  <c r="BR234" i="1"/>
  <c r="BR233" i="1"/>
  <c r="BF10" i="2"/>
  <c r="AD11" i="2"/>
  <c r="Z10" i="2"/>
  <c r="CN62" i="2"/>
  <c r="BF230" i="1"/>
  <c r="BJ230" i="1" s="1"/>
  <c r="BJ231" i="1"/>
  <c r="AJ44" i="2"/>
  <c r="AJ9" i="2"/>
  <c r="AJ47" i="2"/>
  <c r="AJ55" i="2" s="1"/>
  <c r="CW149" i="1"/>
  <c r="DD150" i="1"/>
  <c r="CW128" i="1"/>
  <c r="CM127" i="1"/>
  <c r="CM27" i="2" s="1"/>
  <c r="CW258" i="1"/>
  <c r="CW257" i="1" s="1"/>
  <c r="DD259" i="1"/>
  <c r="BZ25" i="2"/>
  <c r="CE250" i="1"/>
  <c r="DE156" i="1"/>
  <c r="DE30" i="2" s="1"/>
  <c r="DS157" i="1"/>
  <c r="DS156" i="1" s="1"/>
  <c r="DS30" i="2" s="1"/>
  <c r="BH24" i="2"/>
  <c r="CI249" i="1"/>
  <c r="L346" i="1"/>
  <c r="L250" i="1"/>
  <c r="DG312" i="1"/>
  <c r="DG254" i="1"/>
  <c r="AB331" i="1"/>
  <c r="AA337" i="1"/>
  <c r="AA341" i="1"/>
  <c r="AA340" i="1"/>
  <c r="AA334" i="1"/>
  <c r="AA338" i="1"/>
  <c r="AA339" i="1"/>
  <c r="AA360" i="1"/>
  <c r="AA333" i="1"/>
  <c r="AA336" i="1"/>
  <c r="BS38" i="2"/>
  <c r="BS33" i="2" s="1"/>
  <c r="DT242" i="1"/>
  <c r="CN121" i="1"/>
  <c r="CN117" i="1" s="1"/>
  <c r="CN93" i="1" s="1"/>
  <c r="CX122" i="1"/>
  <c r="V61" i="2"/>
  <c r="V59" i="2" s="1"/>
  <c r="V58" i="2" s="1"/>
  <c r="V67" i="2" s="1"/>
  <c r="V256" i="1"/>
  <c r="V312" i="1" s="1"/>
  <c r="DF37" i="1"/>
  <c r="DR37" i="1"/>
  <c r="CY32" i="1"/>
  <c r="DD32" i="1"/>
  <c r="DI290" i="1"/>
  <c r="DI271" i="1" s="1"/>
  <c r="DI254" i="1"/>
  <c r="CA238" i="1"/>
  <c r="BX234" i="1"/>
  <c r="BX233" i="1"/>
  <c r="BS81" i="1"/>
  <c r="CP63" i="1"/>
  <c r="CO62" i="1"/>
  <c r="CQ63" i="1"/>
  <c r="CY63" i="1"/>
  <c r="CR63" i="1"/>
  <c r="CR62" i="1" s="1"/>
  <c r="DE264" i="1"/>
  <c r="DS265" i="1"/>
  <c r="DS264" i="1" s="1"/>
  <c r="CY49" i="1"/>
  <c r="DD49" i="1"/>
  <c r="AL24" i="2"/>
  <c r="AL23" i="2" s="1"/>
  <c r="AL22" i="2" s="1"/>
  <c r="BI81" i="1"/>
  <c r="BH175" i="1"/>
  <c r="CH223" i="1"/>
  <c r="CH225" i="1"/>
  <c r="CM25" i="2"/>
  <c r="BU226" i="1"/>
  <c r="Z216" i="1"/>
  <c r="AD175" i="1"/>
  <c r="CV226" i="1"/>
  <c r="BR18" i="2"/>
  <c r="BR17" i="2" s="1"/>
  <c r="BS73" i="1"/>
  <c r="BS18" i="2" s="1"/>
  <c r="BS17" i="2" s="1"/>
  <c r="I351" i="1"/>
  <c r="I312" i="1"/>
  <c r="I254" i="1"/>
  <c r="DN250" i="1"/>
  <c r="AE17" i="2"/>
  <c r="AC17" i="2"/>
  <c r="BP26" i="2"/>
  <c r="BP24" i="2" s="1"/>
  <c r="BP23" i="2" s="1"/>
  <c r="BP22" i="2" s="1"/>
  <c r="BP81" i="1"/>
  <c r="BP175" i="1" s="1"/>
  <c r="BP216" i="1" s="1"/>
  <c r="CY51" i="1"/>
  <c r="CO50" i="1"/>
  <c r="CR50" i="1" s="1"/>
  <c r="CR51" i="1"/>
  <c r="AZ350" i="1"/>
  <c r="AZ248" i="1"/>
  <c r="AZ348" i="1" s="1"/>
  <c r="BY9" i="2"/>
  <c r="AP61" i="2"/>
  <c r="AP59" i="2" s="1"/>
  <c r="AP58" i="2" s="1"/>
  <c r="AP67" i="2" s="1"/>
  <c r="AP256" i="1"/>
  <c r="AP312" i="1" s="1"/>
  <c r="DE11" i="1"/>
  <c r="CX10" i="1"/>
  <c r="CM300" i="1"/>
  <c r="CM65" i="2" s="1"/>
  <c r="CW301" i="1"/>
  <c r="CA45" i="1"/>
  <c r="BX44" i="1"/>
  <c r="Z332" i="1"/>
  <c r="AT63" i="2"/>
  <c r="AT62" i="2" s="1"/>
  <c r="AT292" i="1"/>
  <c r="CT226" i="1"/>
  <c r="BX28" i="2"/>
  <c r="CZ350" i="1"/>
  <c r="CZ248" i="1"/>
  <c r="CZ348" i="1" s="1"/>
  <c r="AR22" i="2"/>
  <c r="L351" i="1"/>
  <c r="L290" i="1"/>
  <c r="L271" i="1" s="1"/>
  <c r="L254" i="1"/>
  <c r="DQ226" i="1"/>
  <c r="DD57" i="1"/>
  <c r="CY57" i="1"/>
  <c r="DA250" i="1"/>
  <c r="AR12" i="2"/>
  <c r="AR11" i="2" s="1"/>
  <c r="AR10" i="2" s="1"/>
  <c r="AR8" i="1"/>
  <c r="CO239" i="1"/>
  <c r="BZ238" i="1"/>
  <c r="M350" i="1"/>
  <c r="M248" i="1"/>
  <c r="M348" i="1" s="1"/>
  <c r="BZ19" i="2"/>
  <c r="CN60" i="2"/>
  <c r="BL248" i="1"/>
  <c r="BL348" i="1" s="1"/>
  <c r="BL350" i="1"/>
  <c r="BT350" i="1"/>
  <c r="BT248" i="1"/>
  <c r="BT348" i="1" s="1"/>
  <c r="CM29" i="2"/>
  <c r="CM257" i="1"/>
  <c r="AW248" i="1"/>
  <c r="BW250" i="1"/>
  <c r="S354" i="1"/>
  <c r="S355" i="1" s="1"/>
  <c r="S347" i="1"/>
  <c r="S251" i="1"/>
  <c r="W346" i="1"/>
  <c r="W250" i="1"/>
  <c r="CR298" i="1"/>
  <c r="CR297" i="1" s="1"/>
  <c r="CR64" i="2" s="1"/>
  <c r="CY298" i="1"/>
  <c r="CO297" i="1"/>
  <c r="CP298" i="1"/>
  <c r="CQ298" i="1"/>
  <c r="DD41" i="1"/>
  <c r="CY41" i="1"/>
  <c r="AG335" i="1"/>
  <c r="AG226" i="1"/>
  <c r="AG225" i="1"/>
  <c r="BN248" i="1"/>
  <c r="CX261" i="1"/>
  <c r="CX257" i="1" s="1"/>
  <c r="DE262" i="1"/>
  <c r="CG351" i="1"/>
  <c r="CG290" i="1"/>
  <c r="CG271" i="1" s="1"/>
  <c r="CG254" i="1"/>
  <c r="AD26" i="2"/>
  <c r="Z24" i="2"/>
  <c r="DO225" i="1"/>
  <c r="DO223" i="1"/>
  <c r="CM34" i="2"/>
  <c r="K312" i="1"/>
  <c r="DD53" i="1"/>
  <c r="CY53" i="1"/>
  <c r="DE301" i="1"/>
  <c r="CX300" i="1"/>
  <c r="CX65" i="2" s="1"/>
  <c r="CX63" i="2"/>
  <c r="CX62" i="2" s="1"/>
  <c r="H223" i="1"/>
  <c r="H344" i="1" s="1"/>
  <c r="H224" i="1"/>
  <c r="CD248" i="1"/>
  <c r="CY36" i="1"/>
  <c r="DD36" i="1"/>
  <c r="N347" i="1"/>
  <c r="N354" i="1"/>
  <c r="N355" i="1" s="1"/>
  <c r="N251" i="1"/>
  <c r="BZ73" i="1"/>
  <c r="BZ18" i="2" s="1"/>
  <c r="BZ17" i="2" s="1"/>
  <c r="CO74" i="1"/>
  <c r="U351" i="1"/>
  <c r="U290" i="1"/>
  <c r="U271" i="1" s="1"/>
  <c r="U254" i="1"/>
  <c r="CJ249" i="1"/>
  <c r="BA249" i="1"/>
  <c r="CO116" i="1"/>
  <c r="CR169" i="1"/>
  <c r="CR168" i="1" s="1"/>
  <c r="CO168" i="1"/>
  <c r="CY169" i="1"/>
  <c r="CP169" i="1"/>
  <c r="CQ169" i="1"/>
  <c r="G346" i="1"/>
  <c r="G250" i="1"/>
  <c r="CW50" i="1"/>
  <c r="DD51" i="1"/>
  <c r="BV290" i="1"/>
  <c r="BV271" i="1" s="1"/>
  <c r="BV254" i="1"/>
  <c r="BZ10" i="1"/>
  <c r="BZ9" i="1" s="1"/>
  <c r="CE290" i="1"/>
  <c r="CE271" i="1" s="1"/>
  <c r="CE254" i="1"/>
  <c r="CC61" i="2"/>
  <c r="CC59" i="2" s="1"/>
  <c r="CC58" i="2" s="1"/>
  <c r="CC67" i="2" s="1"/>
  <c r="CC256" i="1"/>
  <c r="CC312" i="1" s="1"/>
  <c r="CA117" i="1"/>
  <c r="BX93" i="1"/>
  <c r="CX34" i="2"/>
  <c r="CX33" i="2" s="1"/>
  <c r="CW17" i="1"/>
  <c r="CO17" i="1"/>
  <c r="CR17" i="1" s="1"/>
  <c r="CQ17" i="1"/>
  <c r="CP17" i="1"/>
  <c r="DR33" i="1"/>
  <c r="CA15" i="2"/>
  <c r="CA213" i="1"/>
  <c r="DF56" i="1"/>
  <c r="DR56" i="1"/>
  <c r="DD272" i="1"/>
  <c r="Y225" i="1"/>
  <c r="Y223" i="1"/>
  <c r="Y344" i="1" s="1"/>
  <c r="DE38" i="2"/>
  <c r="CN9" i="1"/>
  <c r="AK226" i="1"/>
  <c r="AM231" i="1"/>
  <c r="AJ230" i="1"/>
  <c r="AM230" i="1" s="1"/>
  <c r="AA223" i="1"/>
  <c r="AA344" i="1" s="1"/>
  <c r="AA225" i="1"/>
  <c r="AI355" i="1"/>
  <c r="AX250" i="1"/>
  <c r="CM19" i="2"/>
  <c r="CM17" i="2" s="1"/>
  <c r="CM71" i="1"/>
  <c r="CC248" i="1"/>
  <c r="DS298" i="1"/>
  <c r="DS297" i="1" s="1"/>
  <c r="DS64" i="2" s="1"/>
  <c r="DE297" i="1"/>
  <c r="DE64" i="2" s="1"/>
  <c r="BZ44" i="1"/>
  <c r="BZ14" i="2" s="1"/>
  <c r="DD169" i="1"/>
  <c r="CW168" i="1"/>
  <c r="AE60" i="2"/>
  <c r="BH17" i="2"/>
  <c r="BI17" i="2" s="1"/>
  <c r="BI18" i="2"/>
  <c r="BH14" i="2"/>
  <c r="BI14" i="2" s="1"/>
  <c r="BK44" i="1"/>
  <c r="BK14" i="2" s="1"/>
  <c r="BI44" i="1"/>
  <c r="BQ212" i="1"/>
  <c r="BQ211" i="1"/>
  <c r="BQ359" i="1"/>
  <c r="BQ358" i="1"/>
  <c r="BA354" i="1"/>
  <c r="BA251" i="1"/>
  <c r="AW61" i="2"/>
  <c r="AW59" i="2" s="1"/>
  <c r="AW58" i="2" s="1"/>
  <c r="AW67" i="2" s="1"/>
  <c r="AW256" i="1"/>
  <c r="AW312" i="1" s="1"/>
  <c r="BX232" i="1"/>
  <c r="CA235" i="1"/>
  <c r="S345" i="1"/>
  <c r="S249" i="1"/>
  <c r="S349" i="1" s="1"/>
  <c r="BP12" i="2"/>
  <c r="BP11" i="2" s="1"/>
  <c r="BP10" i="2" s="1"/>
  <c r="BS9" i="1"/>
  <c r="BS12" i="2" s="1"/>
  <c r="BS11" i="2" s="1"/>
  <c r="BS10" i="2" s="1"/>
  <c r="BP8" i="1"/>
  <c r="AT12" i="2"/>
  <c r="AT11" i="2" s="1"/>
  <c r="AT10" i="2" s="1"/>
  <c r="AT8" i="1"/>
  <c r="DQ214" i="1"/>
  <c r="DQ222" i="1"/>
  <c r="DQ224" i="1"/>
  <c r="CX234" i="1"/>
  <c r="CX231" i="1" s="1"/>
  <c r="CX230" i="1" s="1"/>
  <c r="CX233" i="1"/>
  <c r="CX50" i="2" s="1"/>
  <c r="AB49" i="2"/>
  <c r="AE49" i="2" s="1"/>
  <c r="AE50" i="2"/>
  <c r="K350" i="1"/>
  <c r="K248" i="1"/>
  <c r="K348" i="1" s="1"/>
  <c r="P250" i="1"/>
  <c r="P346" i="1"/>
  <c r="CY37" i="2"/>
  <c r="DF203" i="1"/>
  <c r="CY202" i="1"/>
  <c r="CY279" i="1"/>
  <c r="CP279" i="1"/>
  <c r="CO278" i="1"/>
  <c r="CQ279" i="1"/>
  <c r="CR279" i="1"/>
  <c r="CR278" i="1" s="1"/>
  <c r="AV290" i="1"/>
  <c r="AV271" i="1" s="1"/>
  <c r="AV254" i="1"/>
  <c r="DL225" i="1"/>
  <c r="DL223" i="1"/>
  <c r="BZ40" i="2"/>
  <c r="BZ38" i="2" s="1"/>
  <c r="BZ33" i="2" s="1"/>
  <c r="BZ41" i="2"/>
  <c r="BZ294" i="1"/>
  <c r="BZ293" i="1" s="1"/>
  <c r="CO207" i="1"/>
  <c r="AE12" i="2"/>
  <c r="AC12" i="2"/>
  <c r="AB11" i="2"/>
  <c r="DG331" i="1"/>
  <c r="CZ337" i="1"/>
  <c r="CZ341" i="1"/>
  <c r="CZ340" i="1"/>
  <c r="CZ336" i="1"/>
  <c r="CZ339" i="1"/>
  <c r="CZ338" i="1"/>
  <c r="CZ334" i="1"/>
  <c r="CZ333" i="1"/>
  <c r="CZ335" i="1"/>
  <c r="CZ360" i="1"/>
  <c r="CZ332" i="1"/>
  <c r="CZ347" i="1"/>
  <c r="CZ345" i="1"/>
  <c r="CZ343" i="1"/>
  <c r="DF39" i="1"/>
  <c r="DR39" i="1"/>
  <c r="BB223" i="1"/>
  <c r="BB225" i="1"/>
  <c r="DD30" i="1"/>
  <c r="CY30" i="1"/>
  <c r="BF211" i="1"/>
  <c r="BF212" i="1"/>
  <c r="BJ8" i="1"/>
  <c r="BF359" i="1"/>
  <c r="BF358" i="1"/>
  <c r="CA40" i="2"/>
  <c r="CA41" i="2"/>
  <c r="CA294" i="1"/>
  <c r="DF35" i="1"/>
  <c r="DR35" i="1"/>
  <c r="BZ205" i="1"/>
  <c r="BC224" i="1"/>
  <c r="BC222" i="1"/>
  <c r="BC214" i="1"/>
  <c r="DE21" i="1"/>
  <c r="CX19" i="1"/>
  <c r="CY15" i="1"/>
  <c r="DD15" i="1"/>
  <c r="DD268" i="1"/>
  <c r="CW267" i="1"/>
  <c r="DD34" i="1"/>
  <c r="CY34" i="1"/>
  <c r="CQ265" i="1"/>
  <c r="CO264" i="1"/>
  <c r="CR265" i="1"/>
  <c r="CR264" i="1" s="1"/>
  <c r="CY265" i="1"/>
  <c r="CP265" i="1"/>
  <c r="DJ220" i="1"/>
  <c r="DJ227" i="1"/>
  <c r="DJ252" i="1" s="1"/>
  <c r="J350" i="1"/>
  <c r="J248" i="1"/>
  <c r="J348" i="1" s="1"/>
  <c r="DE46" i="1"/>
  <c r="CX45" i="1"/>
  <c r="CX44" i="1" s="1"/>
  <c r="CX14" i="2" s="1"/>
  <c r="BM290" i="1"/>
  <c r="BM271" i="1" s="1"/>
  <c r="BM254" i="1"/>
  <c r="DM225" i="1"/>
  <c r="DM223" i="1"/>
  <c r="BD290" i="1"/>
  <c r="BD254" i="1"/>
  <c r="AI250" i="1"/>
  <c r="AI346" i="1"/>
  <c r="AP248" i="1"/>
  <c r="DS51" i="1"/>
  <c r="DS50" i="1" s="1"/>
  <c r="DE50" i="1"/>
  <c r="CI225" i="1"/>
  <c r="CI223" i="1"/>
  <c r="DF23" i="1"/>
  <c r="DR23" i="1"/>
  <c r="AY312" i="1"/>
  <c r="AY254" i="1"/>
  <c r="CN31" i="2"/>
  <c r="CN219" i="1"/>
  <c r="BW290" i="1"/>
  <c r="BW271" i="1" s="1"/>
  <c r="BW254" i="1"/>
  <c r="Q347" i="1"/>
  <c r="Q354" i="1"/>
  <c r="Q355" i="1" s="1"/>
  <c r="Q251" i="1"/>
  <c r="R347" i="1"/>
  <c r="R251" i="1"/>
  <c r="R354" i="1"/>
  <c r="R355" i="1" s="1"/>
  <c r="BR12" i="2"/>
  <c r="BR11" i="2" s="1"/>
  <c r="BR10" i="2" s="1"/>
  <c r="BR8" i="1"/>
  <c r="BR32" i="2"/>
  <c r="BS164" i="1"/>
  <c r="BS32" i="2" s="1"/>
  <c r="BS23" i="2" s="1"/>
  <c r="BS22" i="2" s="1"/>
  <c r="AL12" i="2"/>
  <c r="AL11" i="2" s="1"/>
  <c r="AL10" i="2" s="1"/>
  <c r="AM9" i="1"/>
  <c r="AM12" i="2" s="1"/>
  <c r="AM11" i="2" s="1"/>
  <c r="AM10" i="2" s="1"/>
  <c r="AL8" i="1"/>
  <c r="CX26" i="1"/>
  <c r="DE27" i="1"/>
  <c r="CX17" i="2"/>
  <c r="BK23" i="2"/>
  <c r="BK22" i="2" s="1"/>
  <c r="CY27" i="1"/>
  <c r="DD27" i="1"/>
  <c r="CI354" i="1"/>
  <c r="CI251" i="1"/>
  <c r="CW278" i="1"/>
  <c r="DD279" i="1"/>
  <c r="BG224" i="1"/>
  <c r="BG222" i="1"/>
  <c r="BG214" i="1"/>
  <c r="DB61" i="2"/>
  <c r="DB59" i="2" s="1"/>
  <c r="DB58" i="2" s="1"/>
  <c r="DB67" i="2" s="1"/>
  <c r="DB256" i="1"/>
  <c r="DB312" i="1" s="1"/>
  <c r="BP14" i="2"/>
  <c r="BS44" i="1"/>
  <c r="BS14" i="2" s="1"/>
  <c r="BK71" i="1"/>
  <c r="BI71" i="1"/>
  <c r="AL14" i="2"/>
  <c r="AM44" i="1"/>
  <c r="AM14" i="2" s="1"/>
  <c r="E347" i="1"/>
  <c r="E354" i="1"/>
  <c r="E355" i="1" s="1"/>
  <c r="E251" i="1"/>
  <c r="DD54" i="1"/>
  <c r="CY54" i="1"/>
  <c r="O61" i="2"/>
  <c r="O59" i="2" s="1"/>
  <c r="O58" i="2" s="1"/>
  <c r="O67" i="2" s="1"/>
  <c r="O256" i="1"/>
  <c r="O312" i="1" s="1"/>
  <c r="BO220" i="1"/>
  <c r="BO227" i="1"/>
  <c r="BO252" i="1" s="1"/>
  <c r="CO259" i="1"/>
  <c r="BZ258" i="1"/>
  <c r="BZ257" i="1" s="1"/>
  <c r="CA10" i="1"/>
  <c r="BX9" i="1"/>
  <c r="DE35" i="2"/>
  <c r="DS204" i="1"/>
  <c r="DS35" i="2" s="1"/>
  <c r="DH250" i="1"/>
  <c r="BX15" i="2"/>
  <c r="BX213" i="1"/>
  <c r="DE33" i="1"/>
  <c r="CX31" i="1"/>
  <c r="CX13" i="2" s="1"/>
  <c r="CS351" i="1"/>
  <c r="CS312" i="1"/>
  <c r="CS254" i="1"/>
  <c r="DE205" i="1"/>
  <c r="Q225" i="1"/>
  <c r="Q223" i="1"/>
  <c r="Q344" i="1" s="1"/>
  <c r="CT250" i="1"/>
  <c r="CV225" i="1"/>
  <c r="BH63" i="2"/>
  <c r="BH292" i="1"/>
  <c r="BI292" i="1" s="1"/>
  <c r="BI293" i="1"/>
  <c r="DE278" i="1"/>
  <c r="DS279" i="1"/>
  <c r="DS278" i="1" s="1"/>
  <c r="DD18" i="1"/>
  <c r="CY18" i="1"/>
  <c r="CM31" i="2"/>
  <c r="CM219" i="1"/>
  <c r="AE231" i="1"/>
  <c r="AB230" i="1"/>
  <c r="AE230" i="1" s="1"/>
  <c r="BQ218" i="1"/>
  <c r="BQ220" i="1" s="1"/>
  <c r="DE166" i="1"/>
  <c r="CX164" i="1"/>
  <c r="CX32" i="2" s="1"/>
  <c r="DF16" i="1"/>
  <c r="DR16" i="1"/>
  <c r="BI234" i="1"/>
  <c r="BH231" i="1"/>
  <c r="BK234" i="1"/>
  <c r="DP248" i="1"/>
  <c r="BE225" i="1"/>
  <c r="BE223" i="1"/>
  <c r="BE344" i="1" s="1"/>
  <c r="BX63" i="2"/>
  <c r="BX292" i="1"/>
  <c r="CA293" i="1"/>
  <c r="BC227" i="1"/>
  <c r="BC252" i="1" s="1"/>
  <c r="Y347" i="1"/>
  <c r="Y354" i="1"/>
  <c r="Y355" i="1" s="1"/>
  <c r="Y251" i="1"/>
  <c r="DM249" i="1"/>
  <c r="CY84" i="1"/>
  <c r="CO83" i="1"/>
  <c r="CR84" i="1"/>
  <c r="CR83" i="1" s="1"/>
  <c r="CP84" i="1"/>
  <c r="CP83" i="1" s="1"/>
  <c r="CQ84" i="1"/>
  <c r="CQ83" i="1" s="1"/>
  <c r="T248" i="1"/>
  <c r="T348" i="1" s="1"/>
  <c r="T350" i="1"/>
  <c r="BC45" i="2"/>
  <c r="BC53" i="2" s="1"/>
  <c r="BC46" i="2"/>
  <c r="BC54" i="2" s="1"/>
  <c r="DS74" i="1"/>
  <c r="DS73" i="1" s="1"/>
  <c r="DS18" i="2" s="1"/>
  <c r="DE73" i="1"/>
  <c r="DE18" i="2" s="1"/>
  <c r="DE17" i="2" s="1"/>
  <c r="BZ15" i="2"/>
  <c r="BZ213" i="1"/>
  <c r="BG226" i="1"/>
  <c r="DL354" i="1"/>
  <c r="DL251" i="1"/>
  <c r="CH249" i="1"/>
  <c r="CP262" i="1"/>
  <c r="CQ262" i="1"/>
  <c r="CR262" i="1"/>
  <c r="CR261" i="1" s="1"/>
  <c r="CO261" i="1"/>
  <c r="CY262" i="1"/>
  <c r="AE28" i="2"/>
  <c r="AC28" i="2"/>
  <c r="CW22" i="1"/>
  <c r="CO22" i="1"/>
  <c r="CR22" i="1" s="1"/>
  <c r="CQ22" i="1"/>
  <c r="CP22" i="1"/>
  <c r="BE347" i="1"/>
  <c r="BE354" i="1"/>
  <c r="BE355" i="1" s="1"/>
  <c r="BE251" i="1"/>
  <c r="K61" i="2"/>
  <c r="K59" i="2" s="1"/>
  <c r="K58" i="2" s="1"/>
  <c r="K67" i="2" s="1"/>
  <c r="K256" i="1"/>
  <c r="X337" i="1"/>
  <c r="X341" i="1"/>
  <c r="X340" i="1"/>
  <c r="X360" i="1"/>
  <c r="X333" i="1"/>
  <c r="X339" i="1"/>
  <c r="X334" i="1"/>
  <c r="X338" i="1"/>
  <c r="X336" i="1"/>
  <c r="X335" i="1"/>
  <c r="X332" i="1"/>
  <c r="X345" i="1"/>
  <c r="X347" i="1"/>
  <c r="X343" i="1"/>
  <c r="X344" i="1"/>
  <c r="X349" i="1"/>
  <c r="X346" i="1"/>
  <c r="X355" i="1"/>
  <c r="X351" i="1"/>
  <c r="CR245" i="1"/>
  <c r="CY245" i="1"/>
  <c r="CO244" i="1"/>
  <c r="CP245" i="1"/>
  <c r="CQ245" i="1"/>
  <c r="CA31" i="2"/>
  <c r="CA24" i="2" s="1"/>
  <c r="CA23" i="2" s="1"/>
  <c r="CA219" i="1"/>
  <c r="AZ61" i="2"/>
  <c r="AZ59" i="2" s="1"/>
  <c r="AZ58" i="2" s="1"/>
  <c r="AZ67" i="2" s="1"/>
  <c r="AZ256" i="1"/>
  <c r="AZ312" i="1" s="1"/>
  <c r="BX179" i="1"/>
  <c r="BX217" i="1" s="1"/>
  <c r="CA202" i="1"/>
  <c r="CU254" i="1"/>
  <c r="CU290" i="1"/>
  <c r="CU271" i="1" s="1"/>
  <c r="B351" i="1"/>
  <c r="B290" i="1"/>
  <c r="B254" i="1"/>
  <c r="CJ225" i="1"/>
  <c r="CJ223" i="1"/>
  <c r="CX25" i="2"/>
  <c r="DS181" i="1"/>
  <c r="DS179" i="1" s="1"/>
  <c r="DS217" i="1" s="1"/>
  <c r="DE179" i="1"/>
  <c r="DE217" i="1" s="1"/>
  <c r="DA290" i="1"/>
  <c r="DA271" i="1" s="1"/>
  <c r="DA254" i="1"/>
  <c r="BA225" i="1"/>
  <c r="BA223" i="1"/>
  <c r="CK250" i="1"/>
  <c r="CW157" i="1"/>
  <c r="CM156" i="1"/>
  <c r="CM30" i="2" s="1"/>
  <c r="F350" i="1"/>
  <c r="F248" i="1"/>
  <c r="F348" i="1" s="1"/>
  <c r="BR51" i="2"/>
  <c r="BS232" i="1"/>
  <c r="BS51" i="2" s="1"/>
  <c r="DE62" i="1"/>
  <c r="DS63" i="1"/>
  <c r="DS62" i="1" s="1"/>
  <c r="AN248" i="1"/>
  <c r="AN348" i="1" s="1"/>
  <c r="AN350" i="1"/>
  <c r="CP50" i="1"/>
  <c r="CQ50" i="1"/>
  <c r="R225" i="1"/>
  <c r="R223" i="1"/>
  <c r="R344" i="1" s="1"/>
  <c r="DR58" i="1"/>
  <c r="DF58" i="1"/>
  <c r="BR24" i="2"/>
  <c r="CQ40" i="1"/>
  <c r="CW40" i="1"/>
  <c r="CW31" i="1" s="1"/>
  <c r="CW13" i="2" s="1"/>
  <c r="CO40" i="1"/>
  <c r="CR40" i="1" s="1"/>
  <c r="CP40" i="1"/>
  <c r="DE116" i="1"/>
  <c r="DG250" i="1"/>
  <c r="DF12" i="1"/>
  <c r="DR12" i="1"/>
  <c r="E350" i="1"/>
  <c r="E248" i="1"/>
  <c r="E348" i="1" s="1"/>
  <c r="AT22" i="2"/>
  <c r="CY33" i="1"/>
  <c r="CX29" i="2"/>
  <c r="CX28" i="2" s="1"/>
  <c r="CX148" i="1"/>
  <c r="CW63" i="1"/>
  <c r="CM62" i="1"/>
  <c r="BX60" i="2"/>
  <c r="DF25" i="1"/>
  <c r="DR25" i="1"/>
  <c r="DE19" i="2"/>
  <c r="DE71" i="1"/>
  <c r="DF43" i="1"/>
  <c r="DR43" i="1"/>
  <c r="Q249" i="1"/>
  <c r="Q349" i="1" s="1"/>
  <c r="Q345" i="1"/>
  <c r="AK214" i="1"/>
  <c r="AK224" i="1"/>
  <c r="AK222" i="1"/>
  <c r="D346" i="1"/>
  <c r="D250" i="1"/>
  <c r="DQ46" i="2"/>
  <c r="DQ54" i="2" s="1"/>
  <c r="DQ45" i="2"/>
  <c r="DQ53" i="2" s="1"/>
  <c r="CW39" i="2"/>
  <c r="DD206" i="1"/>
  <c r="CW72" i="1"/>
  <c r="CL332" i="1"/>
  <c r="CL226" i="1"/>
  <c r="CW46" i="1"/>
  <c r="CO46" i="1"/>
  <c r="CQ46" i="1"/>
  <c r="CM45" i="1"/>
  <c r="CP46" i="1"/>
  <c r="AS218" i="1"/>
  <c r="AS220" i="1" s="1"/>
  <c r="DR21" i="1"/>
  <c r="Z224" i="1"/>
  <c r="Z222" i="1"/>
  <c r="Z214" i="1"/>
  <c r="AD212" i="1"/>
  <c r="BR71" i="1"/>
  <c r="BS71" i="1" s="1"/>
  <c r="AV248" i="1"/>
  <c r="CM19" i="1"/>
  <c r="CO19" i="1"/>
  <c r="CR19" i="1" s="1"/>
  <c r="CR20" i="1"/>
  <c r="BF218" i="1"/>
  <c r="BF220" i="1" s="1"/>
  <c r="CJ354" i="1"/>
  <c r="CJ251" i="1"/>
  <c r="BQ47" i="2"/>
  <c r="BQ55" i="2" s="1"/>
  <c r="BQ44" i="2"/>
  <c r="BQ9" i="2"/>
  <c r="CA28" i="2"/>
  <c r="DE272" i="1"/>
  <c r="AQ226" i="1"/>
  <c r="DM354" i="1"/>
  <c r="DM251" i="1"/>
  <c r="D351" i="1"/>
  <c r="D254" i="1"/>
  <c r="CY35" i="2"/>
  <c r="CY34" i="2" s="1"/>
  <c r="DF204" i="1"/>
  <c r="AX226" i="1"/>
  <c r="CH354" i="1"/>
  <c r="CH251" i="1"/>
  <c r="AA354" i="1"/>
  <c r="AA355" i="1" s="1"/>
  <c r="AA347" i="1"/>
  <c r="AA251" i="1"/>
  <c r="CA38" i="2"/>
  <c r="CA33" i="2" s="1"/>
  <c r="DQ227" i="1"/>
  <c r="DQ252" i="1" s="1"/>
  <c r="DE285" i="1"/>
  <c r="DS286" i="1"/>
  <c r="DS285" i="1" s="1"/>
  <c r="DS239" i="1"/>
  <c r="DS238" i="1" s="1"/>
  <c r="DE238" i="1"/>
  <c r="CR202" i="1"/>
  <c r="CQ202" i="1"/>
  <c r="CP202" i="1"/>
  <c r="P354" i="1"/>
  <c r="P355" i="1" s="1"/>
  <c r="P347" i="1"/>
  <c r="P251" i="1"/>
  <c r="CY24" i="1"/>
  <c r="DD24" i="1"/>
  <c r="CW285" i="1"/>
  <c r="DD286" i="1"/>
  <c r="DI250" i="1"/>
  <c r="BG46" i="2"/>
  <c r="BG54" i="2" s="1"/>
  <c r="BG45" i="2"/>
  <c r="BG53" i="2" s="1"/>
  <c r="CS346" i="1"/>
  <c r="CS250" i="1"/>
  <c r="AU350" i="1"/>
  <c r="AU248" i="1"/>
  <c r="AU348" i="1" s="1"/>
  <c r="BS294" i="1"/>
  <c r="BR293" i="1"/>
  <c r="BE345" i="1"/>
  <c r="BE249" i="1"/>
  <c r="BE349" i="1" s="1"/>
  <c r="BJ10" i="2"/>
  <c r="CM40" i="2"/>
  <c r="CM41" i="2"/>
  <c r="CW207" i="1"/>
  <c r="CM294" i="1"/>
  <c r="CM293" i="1" s="1"/>
  <c r="CO39" i="2"/>
  <c r="CR206" i="1"/>
  <c r="CY206" i="1"/>
  <c r="CP206" i="1"/>
  <c r="CO72" i="1"/>
  <c r="CQ206" i="1"/>
  <c r="BC226" i="1"/>
  <c r="CN292" i="1"/>
  <c r="H45" i="2"/>
  <c r="H53" i="2" s="1"/>
  <c r="H46" i="2"/>
  <c r="H54" i="2" s="1"/>
  <c r="H67" i="2" s="1"/>
  <c r="CY60" i="1"/>
  <c r="DD60" i="1"/>
  <c r="AJ360" i="1"/>
  <c r="AJ212" i="1"/>
  <c r="AJ211" i="1"/>
  <c r="AJ358" i="1"/>
  <c r="AJ359" i="1"/>
  <c r="BD250" i="1"/>
  <c r="AC63" i="2"/>
  <c r="AB62" i="2"/>
  <c r="AE63" i="2"/>
  <c r="DB248" i="1"/>
  <c r="CR236" i="1"/>
  <c r="CO235" i="1"/>
  <c r="CY236" i="1"/>
  <c r="CP236" i="1"/>
  <c r="CQ236" i="1"/>
  <c r="CQ243" i="1"/>
  <c r="CR243" i="1"/>
  <c r="CY243" i="1"/>
  <c r="CP243" i="1"/>
  <c r="CO241" i="1"/>
  <c r="AI344" i="1"/>
  <c r="CY48" i="1"/>
  <c r="DD48" i="1"/>
  <c r="DE237" i="1"/>
  <c r="CX235" i="1"/>
  <c r="CX232" i="1" s="1"/>
  <c r="CX51" i="2" s="1"/>
  <c r="AT81" i="1"/>
  <c r="AT175" i="1" s="1"/>
  <c r="AT216" i="1" s="1"/>
  <c r="DE169" i="1"/>
  <c r="CX168" i="1"/>
  <c r="U346" i="1"/>
  <c r="U250" i="1"/>
  <c r="CY282" i="1"/>
  <c r="CO281" i="1"/>
  <c r="CP282" i="1"/>
  <c r="CQ282" i="1"/>
  <c r="CR282" i="1"/>
  <c r="DP354" i="1"/>
  <c r="DP251" i="1"/>
  <c r="CO165" i="1"/>
  <c r="BZ164" i="1"/>
  <c r="BZ32" i="2" s="1"/>
  <c r="CF312" i="1"/>
  <c r="CF254" i="1"/>
  <c r="AI331" i="1"/>
  <c r="AJ331" i="1"/>
  <c r="AO331" i="1"/>
  <c r="AH331" i="1"/>
  <c r="AG340" i="1"/>
  <c r="AG337" i="1"/>
  <c r="AG360" i="1"/>
  <c r="AG334" i="1"/>
  <c r="AG333" i="1"/>
  <c r="AG341" i="1"/>
  <c r="AG332" i="1"/>
  <c r="AG343" i="1"/>
  <c r="AG336" i="1"/>
  <c r="AG339" i="1"/>
  <c r="AG345" i="1"/>
  <c r="AG338" i="1"/>
  <c r="BS205" i="1"/>
  <c r="BY26" i="2"/>
  <c r="BY24" i="2" s="1"/>
  <c r="BY23" i="2" s="1"/>
  <c r="BY81" i="1"/>
  <c r="BY175" i="1" s="1"/>
  <c r="BY216" i="1" s="1"/>
  <c r="CR119" i="1"/>
  <c r="CO118" i="1"/>
  <c r="CY119" i="1"/>
  <c r="CQ119" i="1"/>
  <c r="CP119" i="1"/>
  <c r="CM31" i="1"/>
  <c r="CO31" i="1"/>
  <c r="CR32" i="1"/>
  <c r="DD47" i="1"/>
  <c r="CY47" i="1"/>
  <c r="CM238" i="1"/>
  <c r="CW239" i="1"/>
  <c r="CW281" i="1"/>
  <c r="DD282" i="1"/>
  <c r="BZ121" i="1"/>
  <c r="BZ117" i="1" s="1"/>
  <c r="BZ93" i="1" s="1"/>
  <c r="CO122" i="1"/>
  <c r="CM26" i="1"/>
  <c r="BZ285" i="1"/>
  <c r="CO286" i="1"/>
  <c r="AO61" i="2"/>
  <c r="AO59" i="2" s="1"/>
  <c r="AO58" i="2" s="1"/>
  <c r="AO67" i="2" s="1"/>
  <c r="AO256" i="1"/>
  <c r="AO312" i="1" s="1"/>
  <c r="AR218" i="1"/>
  <c r="AR220" i="1" s="1"/>
  <c r="CX60" i="2" l="1"/>
  <c r="BZ26" i="2"/>
  <c r="BZ24" i="2" s="1"/>
  <c r="BZ23" i="2" s="1"/>
  <c r="BZ22" i="2" s="1"/>
  <c r="BZ81" i="1"/>
  <c r="BZ175" i="1" s="1"/>
  <c r="BZ216" i="1" s="1"/>
  <c r="BY22" i="2"/>
  <c r="BY47" i="2" s="1"/>
  <c r="BY55" i="2" s="1"/>
  <c r="BY44" i="2"/>
  <c r="CM26" i="2"/>
  <c r="CM24" i="2" s="1"/>
  <c r="CM23" i="2" s="1"/>
  <c r="CM22" i="2" s="1"/>
  <c r="CP26" i="1"/>
  <c r="CQ26" i="1"/>
  <c r="DF47" i="1"/>
  <c r="DR47" i="1"/>
  <c r="AH340" i="1"/>
  <c r="AH337" i="1"/>
  <c r="AH341" i="1"/>
  <c r="AH339" i="1"/>
  <c r="AH336" i="1"/>
  <c r="AH360" i="1"/>
  <c r="AH338" i="1"/>
  <c r="AH334" i="1"/>
  <c r="AH333" i="1"/>
  <c r="AH332" i="1"/>
  <c r="AH335" i="1"/>
  <c r="AH345" i="1"/>
  <c r="AH343" i="1"/>
  <c r="AH347" i="1"/>
  <c r="AH351" i="1"/>
  <c r="AH344" i="1"/>
  <c r="AH346" i="1"/>
  <c r="AH349" i="1"/>
  <c r="AH355" i="1"/>
  <c r="DS169" i="1"/>
  <c r="DS168" i="1" s="1"/>
  <c r="DE168" i="1"/>
  <c r="AE62" i="2"/>
  <c r="AC62" i="2"/>
  <c r="AJ214" i="1"/>
  <c r="AJ224" i="1"/>
  <c r="AM212" i="1"/>
  <c r="CQ39" i="2"/>
  <c r="CM63" i="2"/>
  <c r="CM62" i="2" s="1"/>
  <c r="CM292" i="1"/>
  <c r="BR63" i="2"/>
  <c r="BR62" i="2" s="1"/>
  <c r="BR292" i="1"/>
  <c r="BS292" i="1" s="1"/>
  <c r="BS293" i="1"/>
  <c r="BS63" i="2" s="1"/>
  <c r="BS62" i="2" s="1"/>
  <c r="CS350" i="1"/>
  <c r="CS248" i="1"/>
  <c r="CS348" i="1" s="1"/>
  <c r="DD285" i="1"/>
  <c r="DR286" i="1"/>
  <c r="DS233" i="1"/>
  <c r="DS50" i="2" s="1"/>
  <c r="DS49" i="2" s="1"/>
  <c r="Z343" i="1"/>
  <c r="AD222" i="1"/>
  <c r="DD46" i="1"/>
  <c r="CW45" i="1"/>
  <c r="CW44" i="1" s="1"/>
  <c r="CW14" i="2" s="1"/>
  <c r="CY46" i="1"/>
  <c r="CY45" i="1" s="1"/>
  <c r="CM15" i="2"/>
  <c r="CM213" i="1"/>
  <c r="DS116" i="1"/>
  <c r="D290" i="1"/>
  <c r="D271" i="1" s="1"/>
  <c r="B271" i="1"/>
  <c r="CQ261" i="1"/>
  <c r="CP261" i="1"/>
  <c r="CO25" i="2"/>
  <c r="CO81" i="1"/>
  <c r="CO175" i="1" s="1"/>
  <c r="Y351" i="1"/>
  <c r="Y290" i="1"/>
  <c r="Y271" i="1" s="1"/>
  <c r="Y254" i="1"/>
  <c r="DF18" i="1"/>
  <c r="DR18" i="1"/>
  <c r="BG249" i="1"/>
  <c r="DF27" i="1"/>
  <c r="DR27" i="1"/>
  <c r="DD26" i="1"/>
  <c r="CN24" i="2"/>
  <c r="CN23" i="2" s="1"/>
  <c r="CN22" i="2" s="1"/>
  <c r="DM250" i="1"/>
  <c r="DD267" i="1"/>
  <c r="DR268" i="1"/>
  <c r="AV61" i="2"/>
  <c r="AV59" i="2" s="1"/>
  <c r="AV58" i="2" s="1"/>
  <c r="AV67" i="2" s="1"/>
  <c r="AV256" i="1"/>
  <c r="AV312" i="1" s="1"/>
  <c r="DF279" i="1"/>
  <c r="CY278" i="1"/>
  <c r="BS47" i="2"/>
  <c r="BS44" i="2"/>
  <c r="BS9" i="2"/>
  <c r="BQ226" i="1"/>
  <c r="CE61" i="2"/>
  <c r="CE59" i="2" s="1"/>
  <c r="CE58" i="2" s="1"/>
  <c r="CE67" i="2" s="1"/>
  <c r="CE256" i="1"/>
  <c r="CE312" i="1" s="1"/>
  <c r="U61" i="2"/>
  <c r="U59" i="2" s="1"/>
  <c r="U58" i="2" s="1"/>
  <c r="U67" i="2" s="1"/>
  <c r="U256" i="1"/>
  <c r="U312" i="1" s="1"/>
  <c r="H345" i="1"/>
  <c r="H249" i="1"/>
  <c r="H349" i="1" s="1"/>
  <c r="DR53" i="1"/>
  <c r="DF53" i="1"/>
  <c r="DS262" i="1"/>
  <c r="DS261" i="1" s="1"/>
  <c r="DS257" i="1" s="1"/>
  <c r="DE261" i="1"/>
  <c r="DE257" i="1" s="1"/>
  <c r="CM148" i="1"/>
  <c r="AR227" i="1"/>
  <c r="AR252" i="1" s="1"/>
  <c r="AR212" i="1"/>
  <c r="AR211" i="1"/>
  <c r="AR358" i="1"/>
  <c r="AR359" i="1"/>
  <c r="DE10" i="1"/>
  <c r="DS11" i="1"/>
  <c r="DS10" i="1" s="1"/>
  <c r="DD31" i="1"/>
  <c r="DD13" i="2" s="1"/>
  <c r="DR32" i="1"/>
  <c r="DF32" i="1"/>
  <c r="DE122" i="1"/>
  <c r="CX121" i="1"/>
  <c r="CX117" i="1" s="1"/>
  <c r="CX93" i="1" s="1"/>
  <c r="DD258" i="1"/>
  <c r="DR259" i="1"/>
  <c r="DD149" i="1"/>
  <c r="DR150" i="1"/>
  <c r="DF42" i="1"/>
  <c r="DR42" i="1"/>
  <c r="DF268" i="1"/>
  <c r="CY267" i="1"/>
  <c r="DT52" i="1"/>
  <c r="DW52" i="1" s="1"/>
  <c r="DU52" i="1"/>
  <c r="DV52" i="1"/>
  <c r="S346" i="1"/>
  <c r="S250" i="1"/>
  <c r="DD244" i="1"/>
  <c r="DR245" i="1"/>
  <c r="CA148" i="1"/>
  <c r="AS44" i="2"/>
  <c r="AS47" i="2"/>
  <c r="AS55" i="2" s="1"/>
  <c r="AS9" i="2"/>
  <c r="CL225" i="1"/>
  <c r="CL223" i="1"/>
  <c r="CL344" i="1" s="1"/>
  <c r="DD261" i="1"/>
  <c r="DR262" i="1"/>
  <c r="BI217" i="1"/>
  <c r="BY214" i="1"/>
  <c r="BY224" i="1"/>
  <c r="BY222" i="1"/>
  <c r="CW16" i="2"/>
  <c r="DD69" i="1"/>
  <c r="CY69" i="1"/>
  <c r="CY16" i="2" s="1"/>
  <c r="DD29" i="1"/>
  <c r="CY29" i="1"/>
  <c r="BR60" i="2"/>
  <c r="BS257" i="1"/>
  <c r="BS60" i="2" s="1"/>
  <c r="DR74" i="1"/>
  <c r="DD73" i="1"/>
  <c r="DD18" i="2" s="1"/>
  <c r="W61" i="2"/>
  <c r="W59" i="2" s="1"/>
  <c r="W58" i="2" s="1"/>
  <c r="W67" i="2" s="1"/>
  <c r="W256" i="1"/>
  <c r="W312" i="1" s="1"/>
  <c r="DE66" i="2"/>
  <c r="DS306" i="1"/>
  <c r="DS66" i="2" s="1"/>
  <c r="CO29" i="2"/>
  <c r="CR149" i="1"/>
  <c r="CR29" i="2" s="1"/>
  <c r="CR28" i="2" s="1"/>
  <c r="CP149" i="1"/>
  <c r="CP29" i="2" s="1"/>
  <c r="CP28" i="2" s="1"/>
  <c r="CQ149" i="1"/>
  <c r="CQ29" i="2" s="1"/>
  <c r="CQ28" i="2" s="1"/>
  <c r="CO148" i="1"/>
  <c r="DF38" i="1"/>
  <c r="DR38" i="1"/>
  <c r="DS37" i="2"/>
  <c r="DS34" i="2" s="1"/>
  <c r="DS202" i="1"/>
  <c r="DE63" i="2"/>
  <c r="DE62" i="2" s="1"/>
  <c r="AQ248" i="1"/>
  <c r="CR122" i="1"/>
  <c r="CP122" i="1"/>
  <c r="CO121" i="1"/>
  <c r="CY122" i="1"/>
  <c r="CQ122" i="1"/>
  <c r="DD239" i="1"/>
  <c r="CW238" i="1"/>
  <c r="BY218" i="1"/>
  <c r="AQ331" i="1"/>
  <c r="AR331" i="1"/>
  <c r="AR360" i="1" s="1"/>
  <c r="AP331" i="1"/>
  <c r="AO337" i="1"/>
  <c r="AO340" i="1"/>
  <c r="AO338" i="1"/>
  <c r="AO339" i="1"/>
  <c r="AO360" i="1"/>
  <c r="AO336" i="1"/>
  <c r="AO334" i="1"/>
  <c r="AO333" i="1"/>
  <c r="AO341" i="1"/>
  <c r="AO332" i="1"/>
  <c r="AO335" i="1"/>
  <c r="AO347" i="1"/>
  <c r="AO343" i="1"/>
  <c r="AO345" i="1"/>
  <c r="AO355" i="1"/>
  <c r="AO349" i="1"/>
  <c r="AO351" i="1"/>
  <c r="AO344" i="1"/>
  <c r="AO346" i="1"/>
  <c r="DP254" i="1"/>
  <c r="U350" i="1"/>
  <c r="U248" i="1"/>
  <c r="U348" i="1" s="1"/>
  <c r="DF236" i="1"/>
  <c r="CY235" i="1"/>
  <c r="CY232" i="1" s="1"/>
  <c r="CY51" i="2" s="1"/>
  <c r="DF60" i="1"/>
  <c r="DR60" i="1"/>
  <c r="CO19" i="2"/>
  <c r="CP72" i="1"/>
  <c r="CP19" i="2" s="1"/>
  <c r="CQ72" i="1"/>
  <c r="CQ19" i="2" s="1"/>
  <c r="CR39" i="2"/>
  <c r="CR38" i="2" s="1"/>
  <c r="CR33" i="2" s="1"/>
  <c r="CR72" i="1"/>
  <c r="CR19" i="2" s="1"/>
  <c r="CW41" i="2"/>
  <c r="CW40" i="2"/>
  <c r="CW294" i="1"/>
  <c r="CW293" i="1" s="1"/>
  <c r="DD207" i="1"/>
  <c r="AA254" i="1"/>
  <c r="AA351" i="1"/>
  <c r="AA290" i="1"/>
  <c r="AA271" i="1" s="1"/>
  <c r="DM290" i="1"/>
  <c r="DM271" i="1" s="1"/>
  <c r="DM254" i="1"/>
  <c r="CJ290" i="1"/>
  <c r="CJ271" i="1" s="1"/>
  <c r="CJ254" i="1"/>
  <c r="Z345" i="1"/>
  <c r="Z249" i="1"/>
  <c r="AD224" i="1"/>
  <c r="CQ45" i="1"/>
  <c r="CM44" i="1"/>
  <c r="CP45" i="1"/>
  <c r="CW19" i="2"/>
  <c r="CW71" i="1"/>
  <c r="AK343" i="1"/>
  <c r="CW62" i="1"/>
  <c r="DD63" i="1"/>
  <c r="DV58" i="1"/>
  <c r="DU58" i="1"/>
  <c r="DT58" i="1"/>
  <c r="DW58" i="1" s="1"/>
  <c r="CW156" i="1"/>
  <c r="CW30" i="2" s="1"/>
  <c r="DD157" i="1"/>
  <c r="CA22" i="2"/>
  <c r="CY244" i="1"/>
  <c r="DF245" i="1"/>
  <c r="BG251" i="1"/>
  <c r="BG354" i="1"/>
  <c r="CQ25" i="2"/>
  <c r="DF84" i="1"/>
  <c r="CY83" i="1"/>
  <c r="CA63" i="2"/>
  <c r="CA62" i="2" s="1"/>
  <c r="CA58" i="2" s="1"/>
  <c r="CA292" i="1"/>
  <c r="BE346" i="1"/>
  <c r="BE250" i="1"/>
  <c r="DS166" i="1"/>
  <c r="DS164" i="1" s="1"/>
  <c r="DS32" i="2" s="1"/>
  <c r="DE164" i="1"/>
  <c r="DE32" i="2" s="1"/>
  <c r="BI63" i="2"/>
  <c r="BH62" i="2"/>
  <c r="BI62" i="2" s="1"/>
  <c r="BZ60" i="2"/>
  <c r="BO226" i="1"/>
  <c r="BO225" i="1"/>
  <c r="CI290" i="1"/>
  <c r="CI271" i="1" s="1"/>
  <c r="CI254" i="1"/>
  <c r="CW26" i="1"/>
  <c r="AM47" i="2"/>
  <c r="AM55" i="2" s="1"/>
  <c r="AM44" i="2"/>
  <c r="AM9" i="2"/>
  <c r="R351" i="1"/>
  <c r="R254" i="1"/>
  <c r="R290" i="1"/>
  <c r="R271" i="1" s="1"/>
  <c r="AI350" i="1"/>
  <c r="AI248" i="1"/>
  <c r="AI348" i="1" s="1"/>
  <c r="DF265" i="1"/>
  <c r="CY264" i="1"/>
  <c r="DR15" i="1"/>
  <c r="DF15" i="1"/>
  <c r="BC225" i="1"/>
  <c r="BC223" i="1"/>
  <c r="DV35" i="1"/>
  <c r="DU35" i="1"/>
  <c r="DT35" i="1"/>
  <c r="DW35" i="1" s="1"/>
  <c r="BF224" i="1"/>
  <c r="BF222" i="1"/>
  <c r="BF214" i="1"/>
  <c r="DU39" i="1"/>
  <c r="DT39" i="1"/>
  <c r="DW39" i="1" s="1"/>
  <c r="DV39" i="1"/>
  <c r="DL331" i="1"/>
  <c r="DG340" i="1"/>
  <c r="DG337" i="1"/>
  <c r="DG341" i="1"/>
  <c r="DG336" i="1"/>
  <c r="DG339" i="1"/>
  <c r="DG338" i="1"/>
  <c r="DG360" i="1"/>
  <c r="DG334" i="1"/>
  <c r="DG335" i="1"/>
  <c r="DG333" i="1"/>
  <c r="DG332" i="1"/>
  <c r="DG347" i="1"/>
  <c r="DG345" i="1"/>
  <c r="DG343" i="1"/>
  <c r="CO41" i="2"/>
  <c r="CO40" i="2"/>
  <c r="CO38" i="2" s="1"/>
  <c r="CO33" i="2" s="1"/>
  <c r="CO294" i="1"/>
  <c r="CQ207" i="1"/>
  <c r="CR207" i="1"/>
  <c r="CR205" i="1" s="1"/>
  <c r="CY207" i="1"/>
  <c r="CP207" i="1"/>
  <c r="DL344" i="1"/>
  <c r="CY179" i="1"/>
  <c r="CY217" i="1" s="1"/>
  <c r="P350" i="1"/>
  <c r="P248" i="1"/>
  <c r="P348" i="1" s="1"/>
  <c r="DQ249" i="1"/>
  <c r="AT211" i="1"/>
  <c r="AT227" i="1"/>
  <c r="AT252" i="1" s="1"/>
  <c r="AT212" i="1"/>
  <c r="AT358" i="1"/>
  <c r="AT359" i="1"/>
  <c r="BP44" i="2"/>
  <c r="BP47" i="2"/>
  <c r="BP55" i="2" s="1"/>
  <c r="BP9" i="2"/>
  <c r="BQ214" i="1"/>
  <c r="BQ224" i="1"/>
  <c r="BQ222" i="1"/>
  <c r="CW31" i="2"/>
  <c r="CW219" i="1"/>
  <c r="AA346" i="1"/>
  <c r="AA250" i="1"/>
  <c r="AK347" i="1"/>
  <c r="AK354" i="1"/>
  <c r="AK355" i="1" s="1"/>
  <c r="AK251" i="1"/>
  <c r="DR272" i="1"/>
  <c r="DG344" i="1"/>
  <c r="DD17" i="1"/>
  <c r="CY17" i="1"/>
  <c r="DF51" i="1"/>
  <c r="DF50" i="1" s="1"/>
  <c r="DR51" i="1"/>
  <c r="DD50" i="1"/>
  <c r="CR31" i="2"/>
  <c r="CR219" i="1"/>
  <c r="N351" i="1"/>
  <c r="N254" i="1"/>
  <c r="N290" i="1"/>
  <c r="N271" i="1" s="1"/>
  <c r="AD24" i="2"/>
  <c r="Z23" i="2"/>
  <c r="CG61" i="2"/>
  <c r="CG59" i="2" s="1"/>
  <c r="CG58" i="2" s="1"/>
  <c r="CG67" i="2" s="1"/>
  <c r="CG256" i="1"/>
  <c r="CG312" i="1" s="1"/>
  <c r="W350" i="1"/>
  <c r="W248" i="1"/>
  <c r="W348" i="1" s="1"/>
  <c r="CM28" i="2"/>
  <c r="AR47" i="2"/>
  <c r="AR55" i="2" s="1"/>
  <c r="AR44" i="2"/>
  <c r="AR9" i="2"/>
  <c r="DQ354" i="1"/>
  <c r="DQ251" i="1"/>
  <c r="BX14" i="2"/>
  <c r="CA44" i="1"/>
  <c r="CA14" i="2" s="1"/>
  <c r="BX50" i="2"/>
  <c r="CA233" i="1"/>
  <c r="CA50" i="2" s="1"/>
  <c r="DI61" i="2"/>
  <c r="DI59" i="2" s="1"/>
  <c r="DI58" i="2" s="1"/>
  <c r="DI67" i="2" s="1"/>
  <c r="DI256" i="1"/>
  <c r="DI312" i="1" s="1"/>
  <c r="CN26" i="2"/>
  <c r="CN81" i="1"/>
  <c r="CN175" i="1" s="1"/>
  <c r="CN216" i="1" s="1"/>
  <c r="DG349" i="1"/>
  <c r="CE248" i="1"/>
  <c r="CW29" i="2"/>
  <c r="CW28" i="2" s="1"/>
  <c r="CW148" i="1"/>
  <c r="Z44" i="2"/>
  <c r="AD44" i="2" s="1"/>
  <c r="Z9" i="2"/>
  <c r="AD10" i="2"/>
  <c r="AB332" i="1"/>
  <c r="AC211" i="1"/>
  <c r="CY19" i="1"/>
  <c r="DV14" i="1"/>
  <c r="DU14" i="1"/>
  <c r="DT14" i="1"/>
  <c r="DW14" i="1" s="1"/>
  <c r="CO30" i="2"/>
  <c r="CP156" i="1"/>
  <c r="CP30" i="2" s="1"/>
  <c r="CQ156" i="1"/>
  <c r="CQ30" i="2" s="1"/>
  <c r="CR156" i="1"/>
  <c r="CR30" i="2" s="1"/>
  <c r="DT272" i="1"/>
  <c r="DE25" i="2"/>
  <c r="DD122" i="1"/>
  <c r="CW121" i="1"/>
  <c r="CW117" i="1" s="1"/>
  <c r="CW93" i="1" s="1"/>
  <c r="CO65" i="2"/>
  <c r="CR300" i="1"/>
  <c r="CR65" i="2" s="1"/>
  <c r="CP300" i="1"/>
  <c r="CP65" i="2" s="1"/>
  <c r="CQ300" i="1"/>
  <c r="CQ65" i="2" s="1"/>
  <c r="DD164" i="1"/>
  <c r="DD32" i="2" s="1"/>
  <c r="DR165" i="1"/>
  <c r="CP286" i="1"/>
  <c r="CQ286" i="1"/>
  <c r="CO285" i="1"/>
  <c r="CR286" i="1"/>
  <c r="CY286" i="1"/>
  <c r="CM233" i="1"/>
  <c r="CM50" i="2" s="1"/>
  <c r="CM49" i="2" s="1"/>
  <c r="CM234" i="1"/>
  <c r="CM231" i="1" s="1"/>
  <c r="CM230" i="1" s="1"/>
  <c r="CO13" i="2"/>
  <c r="CR31" i="1"/>
  <c r="CR13" i="2" s="1"/>
  <c r="DF119" i="1"/>
  <c r="CY118" i="1"/>
  <c r="AK331" i="1"/>
  <c r="AJ337" i="1"/>
  <c r="AJ340" i="1"/>
  <c r="AJ341" i="1"/>
  <c r="AT218" i="1"/>
  <c r="AT220" i="1" s="1"/>
  <c r="DS237" i="1"/>
  <c r="DS235" i="1" s="1"/>
  <c r="DS232" i="1" s="1"/>
  <c r="DS51" i="2" s="1"/>
  <c r="DE235" i="1"/>
  <c r="DE232" i="1" s="1"/>
  <c r="DE51" i="2" s="1"/>
  <c r="CR241" i="1"/>
  <c r="CP241" i="1"/>
  <c r="CQ241" i="1"/>
  <c r="CO232" i="1"/>
  <c r="CP235" i="1"/>
  <c r="CR235" i="1"/>
  <c r="CQ235" i="1"/>
  <c r="AJ334" i="1"/>
  <c r="BC354" i="1"/>
  <c r="BC251" i="1"/>
  <c r="CP39" i="2"/>
  <c r="CP205" i="1"/>
  <c r="DI248" i="1"/>
  <c r="DF24" i="1"/>
  <c r="DR24" i="1"/>
  <c r="CH290" i="1"/>
  <c r="CH271" i="1" s="1"/>
  <c r="CH254" i="1"/>
  <c r="DF35" i="2"/>
  <c r="DT204" i="1"/>
  <c r="BQ46" i="2"/>
  <c r="BQ54" i="2" s="1"/>
  <c r="BQ45" i="2"/>
  <c r="BQ53" i="2" s="1"/>
  <c r="CQ19" i="1"/>
  <c r="CP19" i="1"/>
  <c r="DU21" i="1"/>
  <c r="DV21" i="1"/>
  <c r="CL354" i="1"/>
  <c r="CL355" i="1" s="1"/>
  <c r="CL347" i="1"/>
  <c r="CL251" i="1"/>
  <c r="CW205" i="1"/>
  <c r="AK345" i="1"/>
  <c r="AK249" i="1"/>
  <c r="AK349" i="1" s="1"/>
  <c r="DG350" i="1"/>
  <c r="DG248" i="1"/>
  <c r="DG348" i="1" s="1"/>
  <c r="BR23" i="2"/>
  <c r="BR22" i="2" s="1"/>
  <c r="DS15" i="2"/>
  <c r="DS213" i="1"/>
  <c r="CK248" i="1"/>
  <c r="BA250" i="1"/>
  <c r="DA61" i="2"/>
  <c r="DA59" i="2" s="1"/>
  <c r="DA58" i="2" s="1"/>
  <c r="DA67" i="2" s="1"/>
  <c r="DA256" i="1"/>
  <c r="DA312" i="1" s="1"/>
  <c r="CJ250" i="1"/>
  <c r="DD22" i="1"/>
  <c r="CY22" i="1"/>
  <c r="DL351" i="1"/>
  <c r="DL290" i="1"/>
  <c r="DL271" i="1" s="1"/>
  <c r="DL254" i="1"/>
  <c r="DS17" i="2"/>
  <c r="CP25" i="2"/>
  <c r="DT16" i="1"/>
  <c r="DW16" i="1" s="1"/>
  <c r="DU16" i="1"/>
  <c r="DV16" i="1"/>
  <c r="CV250" i="1"/>
  <c r="Q346" i="1"/>
  <c r="Q250" i="1"/>
  <c r="DE34" i="2"/>
  <c r="DE33" i="2" s="1"/>
  <c r="CY259" i="1"/>
  <c r="CP259" i="1"/>
  <c r="CR259" i="1"/>
  <c r="CO258" i="1"/>
  <c r="CQ259" i="1"/>
  <c r="DR54" i="1"/>
  <c r="DF54" i="1"/>
  <c r="BG223" i="1"/>
  <c r="BG225" i="1"/>
  <c r="CY26" i="1"/>
  <c r="DS27" i="1"/>
  <c r="DS26" i="1" s="1"/>
  <c r="DE26" i="1"/>
  <c r="AL47" i="2"/>
  <c r="AL55" i="2" s="1"/>
  <c r="AL44" i="2"/>
  <c r="AL9" i="2"/>
  <c r="BR211" i="1"/>
  <c r="BR212" i="1"/>
  <c r="BR358" i="1"/>
  <c r="BR359" i="1"/>
  <c r="AP348" i="1"/>
  <c r="DR34" i="1"/>
  <c r="DF34" i="1"/>
  <c r="BF227" i="1"/>
  <c r="BF252" i="1" s="1"/>
  <c r="DF30" i="1"/>
  <c r="DR30" i="1"/>
  <c r="AC11" i="2"/>
  <c r="AB10" i="2"/>
  <c r="AE11" i="2"/>
  <c r="BZ63" i="2"/>
  <c r="BZ62" i="2" s="1"/>
  <c r="BZ292" i="1"/>
  <c r="DL346" i="1"/>
  <c r="DL250" i="1"/>
  <c r="CQ278" i="1"/>
  <c r="CP278" i="1"/>
  <c r="DF37" i="2"/>
  <c r="DT203" i="1"/>
  <c r="DF202" i="1"/>
  <c r="AT47" i="2"/>
  <c r="AT55" i="2" s="1"/>
  <c r="AT44" i="2"/>
  <c r="AT9" i="2"/>
  <c r="BQ227" i="1"/>
  <c r="BQ252" i="1" s="1"/>
  <c r="DR169" i="1"/>
  <c r="DD168" i="1"/>
  <c r="AX248" i="1"/>
  <c r="Y346" i="1"/>
  <c r="Y250" i="1"/>
  <c r="DE300" i="1"/>
  <c r="DE65" i="2" s="1"/>
  <c r="DS301" i="1"/>
  <c r="DS300" i="1" s="1"/>
  <c r="DS65" i="2" s="1"/>
  <c r="CM33" i="2"/>
  <c r="CO64" i="2"/>
  <c r="CQ297" i="1"/>
  <c r="CQ64" i="2" s="1"/>
  <c r="CP297" i="1"/>
  <c r="CP64" i="2" s="1"/>
  <c r="BZ71" i="1"/>
  <c r="BZ234" i="1"/>
  <c r="BZ231" i="1" s="1"/>
  <c r="BZ230" i="1" s="1"/>
  <c r="BZ233" i="1"/>
  <c r="BZ50" i="2" s="1"/>
  <c r="BZ49" i="2" s="1"/>
  <c r="CY50" i="1"/>
  <c r="Z338" i="1"/>
  <c r="Z336" i="1"/>
  <c r="Z339" i="1"/>
  <c r="Z218" i="1"/>
  <c r="AD216" i="1"/>
  <c r="CH250" i="1"/>
  <c r="CO15" i="2"/>
  <c r="CO213" i="1"/>
  <c r="CP62" i="1"/>
  <c r="CP15" i="2" s="1"/>
  <c r="CQ62" i="1"/>
  <c r="CQ15" i="2" s="1"/>
  <c r="BX231" i="1"/>
  <c r="CA234" i="1"/>
  <c r="BS234" i="1"/>
  <c r="BR231" i="1"/>
  <c r="AB214" i="1"/>
  <c r="AC212" i="1"/>
  <c r="AE212" i="1"/>
  <c r="DL349" i="1"/>
  <c r="DU28" i="1"/>
  <c r="DT28" i="1"/>
  <c r="DW28" i="1" s="1"/>
  <c r="DV28" i="1"/>
  <c r="CP267" i="1"/>
  <c r="CQ267" i="1"/>
  <c r="DC354" i="1"/>
  <c r="DC251" i="1"/>
  <c r="AO350" i="1"/>
  <c r="BV248" i="1"/>
  <c r="B350" i="1"/>
  <c r="B248" i="1"/>
  <c r="B348" i="1" s="1"/>
  <c r="CL345" i="1"/>
  <c r="CL249" i="1"/>
  <c r="CL349" i="1" s="1"/>
  <c r="AI61" i="2"/>
  <c r="AI59" i="2" s="1"/>
  <c r="AI58" i="2" s="1"/>
  <c r="AI67" i="2" s="1"/>
  <c r="AI256" i="1"/>
  <c r="AI312" i="1" s="1"/>
  <c r="DD11" i="1"/>
  <c r="CY11" i="1"/>
  <c r="CY10" i="1" s="1"/>
  <c r="CY9" i="1" s="1"/>
  <c r="CW10" i="1"/>
  <c r="AC81" i="1"/>
  <c r="AB175" i="1"/>
  <c r="BI12" i="2"/>
  <c r="BH11" i="2"/>
  <c r="DE16" i="2"/>
  <c r="DS69" i="1"/>
  <c r="DS16" i="2" s="1"/>
  <c r="AJ216" i="1"/>
  <c r="AM175" i="1"/>
  <c r="DF150" i="1"/>
  <c r="CY149" i="1"/>
  <c r="AH348" i="1"/>
  <c r="CY165" i="1"/>
  <c r="CP165" i="1"/>
  <c r="CO164" i="1"/>
  <c r="CQ165" i="1"/>
  <c r="CR165" i="1"/>
  <c r="DF282" i="1"/>
  <c r="CY281" i="1"/>
  <c r="DF243" i="1"/>
  <c r="CY241" i="1"/>
  <c r="CY39" i="2"/>
  <c r="DF206" i="1"/>
  <c r="CY205" i="1"/>
  <c r="CY72" i="1"/>
  <c r="BJ47" i="2"/>
  <c r="BJ55" i="2" s="1"/>
  <c r="BJ44" i="2"/>
  <c r="BJ9" i="2"/>
  <c r="P290" i="1"/>
  <c r="P271" i="1" s="1"/>
  <c r="P351" i="1"/>
  <c r="P254" i="1"/>
  <c r="AX354" i="1"/>
  <c r="AX251" i="1"/>
  <c r="AQ347" i="1"/>
  <c r="AQ251" i="1"/>
  <c r="AQ354" i="1"/>
  <c r="CW38" i="2"/>
  <c r="DU25" i="1"/>
  <c r="DT25" i="1"/>
  <c r="DW25" i="1" s="1"/>
  <c r="DV25" i="1"/>
  <c r="DU12" i="1"/>
  <c r="DT12" i="1"/>
  <c r="DW12" i="1" s="1"/>
  <c r="DV12" i="1"/>
  <c r="DD40" i="1"/>
  <c r="CY40" i="1"/>
  <c r="CY31" i="1" s="1"/>
  <c r="CY13" i="2" s="1"/>
  <c r="CU61" i="2"/>
  <c r="CU59" i="2" s="1"/>
  <c r="CU58" i="2" s="1"/>
  <c r="CU67" i="2" s="1"/>
  <c r="CU256" i="1"/>
  <c r="CU312" i="1" s="1"/>
  <c r="CR244" i="1"/>
  <c r="CP244" i="1"/>
  <c r="CQ244" i="1"/>
  <c r="BE351" i="1"/>
  <c r="BE290" i="1"/>
  <c r="BE271" i="1" s="1"/>
  <c r="BE254" i="1"/>
  <c r="BK231" i="1"/>
  <c r="BH230" i="1"/>
  <c r="BI231" i="1"/>
  <c r="DS33" i="1"/>
  <c r="DS31" i="1" s="1"/>
  <c r="DS13" i="2" s="1"/>
  <c r="DE31" i="1"/>
  <c r="DE13" i="2" s="1"/>
  <c r="AL211" i="1"/>
  <c r="AL227" i="1"/>
  <c r="AL252" i="1" s="1"/>
  <c r="AL212" i="1"/>
  <c r="AM8" i="1"/>
  <c r="AL358" i="1"/>
  <c r="AL359" i="1"/>
  <c r="DV23" i="1"/>
  <c r="DU23" i="1"/>
  <c r="DT23" i="1"/>
  <c r="DW23" i="1" s="1"/>
  <c r="DS21" i="1"/>
  <c r="DS19" i="1" s="1"/>
  <c r="DE19" i="1"/>
  <c r="BZ179" i="1"/>
  <c r="BZ217" i="1" s="1"/>
  <c r="BJ211" i="1"/>
  <c r="BJ226" i="1" s="1"/>
  <c r="BJ227" i="1"/>
  <c r="BJ252" i="1" s="1"/>
  <c r="BJ212" i="1"/>
  <c r="DF33" i="1"/>
  <c r="BZ12" i="2"/>
  <c r="BZ11" i="2" s="1"/>
  <c r="BZ10" i="2" s="1"/>
  <c r="BZ8" i="1"/>
  <c r="CO31" i="2"/>
  <c r="CO219" i="1"/>
  <c r="CP168" i="1"/>
  <c r="CP31" i="2" s="1"/>
  <c r="CP24" i="2" s="1"/>
  <c r="CQ168" i="1"/>
  <c r="CQ31" i="2" s="1"/>
  <c r="DR36" i="1"/>
  <c r="DF36" i="1"/>
  <c r="DO250" i="1"/>
  <c r="AG347" i="1"/>
  <c r="AG354" i="1"/>
  <c r="AG355" i="1" s="1"/>
  <c r="AG251" i="1"/>
  <c r="S290" i="1"/>
  <c r="S271" i="1" s="1"/>
  <c r="S351" i="1"/>
  <c r="S254" i="1"/>
  <c r="BY45" i="2"/>
  <c r="BY53" i="2" s="1"/>
  <c r="BY46" i="2"/>
  <c r="BY54" i="2" s="1"/>
  <c r="BH216" i="1"/>
  <c r="BI175" i="1"/>
  <c r="BK175" i="1"/>
  <c r="BK216" i="1" s="1"/>
  <c r="BK218" i="1" s="1"/>
  <c r="BK220" i="1" s="1"/>
  <c r="DF63" i="1"/>
  <c r="CY62" i="1"/>
  <c r="DV37" i="1"/>
  <c r="DU37" i="1"/>
  <c r="DT37" i="1"/>
  <c r="DW37" i="1" s="1"/>
  <c r="J61" i="2"/>
  <c r="J59" i="2" s="1"/>
  <c r="J58" i="2" s="1"/>
  <c r="J67" i="2" s="1"/>
  <c r="J256" i="1"/>
  <c r="DE29" i="2"/>
  <c r="DE28" i="2" s="1"/>
  <c r="DE148" i="1"/>
  <c r="CM9" i="1"/>
  <c r="CQ10" i="1"/>
  <c r="CP10" i="1"/>
  <c r="AE26" i="2"/>
  <c r="AC26" i="2"/>
  <c r="AB24" i="2"/>
  <c r="BH212" i="1"/>
  <c r="BH211" i="1"/>
  <c r="BI8" i="1"/>
  <c r="BK8" i="1"/>
  <c r="BH358" i="1"/>
  <c r="BH359" i="1"/>
  <c r="DS25" i="2"/>
  <c r="CW25" i="2"/>
  <c r="CW60" i="2"/>
  <c r="BR50" i="2"/>
  <c r="BR49" i="2" s="1"/>
  <c r="BS233" i="1"/>
  <c r="BS50" i="2" s="1"/>
  <c r="BS49" i="2" s="1"/>
  <c r="DD297" i="1"/>
  <c r="DD64" i="2" s="1"/>
  <c r="DR298" i="1"/>
  <c r="DC250" i="1"/>
  <c r="AO348" i="1"/>
  <c r="DS19" i="2"/>
  <c r="DS71" i="1"/>
  <c r="DD118" i="1"/>
  <c r="DR119" i="1"/>
  <c r="DD66" i="2"/>
  <c r="DR306" i="1"/>
  <c r="H220" i="1"/>
  <c r="H227" i="1"/>
  <c r="H252" i="1" s="1"/>
  <c r="CO10" i="1"/>
  <c r="CR11" i="1"/>
  <c r="BK44" i="2"/>
  <c r="BK47" i="2"/>
  <c r="BK55" i="2" s="1"/>
  <c r="BK9" i="2"/>
  <c r="DD241" i="1"/>
  <c r="DR242" i="1"/>
  <c r="CU248" i="1"/>
  <c r="AK45" i="2"/>
  <c r="AK53" i="2" s="1"/>
  <c r="AK46" i="2"/>
  <c r="AK54" i="2" s="1"/>
  <c r="DG355" i="1"/>
  <c r="BM248" i="1"/>
  <c r="BB290" i="1"/>
  <c r="BB271" i="1" s="1"/>
  <c r="BB254" i="1"/>
  <c r="CW37" i="2"/>
  <c r="CW34" i="2" s="1"/>
  <c r="CW33" i="2" s="1"/>
  <c r="DD203" i="1"/>
  <c r="CW202" i="1"/>
  <c r="DD281" i="1"/>
  <c r="DR282" i="1"/>
  <c r="CM13" i="2"/>
  <c r="CQ31" i="1"/>
  <c r="CQ13" i="2" s="1"/>
  <c r="CP31" i="1"/>
  <c r="CP13" i="2" s="1"/>
  <c r="CP118" i="1"/>
  <c r="CO117" i="1"/>
  <c r="CQ118" i="1"/>
  <c r="CR118" i="1"/>
  <c r="BS359" i="1"/>
  <c r="AI337" i="1"/>
  <c r="AI340" i="1"/>
  <c r="AI341" i="1"/>
  <c r="AI338" i="1"/>
  <c r="AI333" i="1"/>
  <c r="AI334" i="1"/>
  <c r="AI336" i="1"/>
  <c r="AI339" i="1"/>
  <c r="AI360" i="1"/>
  <c r="AI335" i="1"/>
  <c r="AI332" i="1"/>
  <c r="AI343" i="1"/>
  <c r="AI345" i="1"/>
  <c r="AI347" i="1"/>
  <c r="CP281" i="1"/>
  <c r="CR281" i="1"/>
  <c r="CQ281" i="1"/>
  <c r="CX31" i="2"/>
  <c r="CX219" i="1"/>
  <c r="DF48" i="1"/>
  <c r="DR48" i="1"/>
  <c r="BD248" i="1"/>
  <c r="AJ332" i="1"/>
  <c r="AJ333" i="1"/>
  <c r="CO205" i="1"/>
  <c r="DE233" i="1"/>
  <c r="DE50" i="2" s="1"/>
  <c r="AI349" i="1"/>
  <c r="DS272" i="1"/>
  <c r="AD214" i="1"/>
  <c r="Z223" i="1"/>
  <c r="DF21" i="1"/>
  <c r="CR46" i="1"/>
  <c r="CO45" i="1"/>
  <c r="DD39" i="2"/>
  <c r="DD205" i="1"/>
  <c r="DR206" i="1"/>
  <c r="DD72" i="1"/>
  <c r="D248" i="1"/>
  <c r="D348" i="1" s="1"/>
  <c r="D350" i="1"/>
  <c r="AK225" i="1"/>
  <c r="AK223" i="1"/>
  <c r="AK344" i="1" s="1"/>
  <c r="DU43" i="1"/>
  <c r="DT43" i="1"/>
  <c r="DW43" i="1" s="1"/>
  <c r="DV43" i="1"/>
  <c r="DG346" i="1"/>
  <c r="R346" i="1"/>
  <c r="R250" i="1"/>
  <c r="DE15" i="2"/>
  <c r="DE213" i="1"/>
  <c r="DF262" i="1"/>
  <c r="CY261" i="1"/>
  <c r="DL355" i="1"/>
  <c r="CR25" i="2"/>
  <c r="BX62" i="2"/>
  <c r="CT248" i="1"/>
  <c r="DH248" i="1"/>
  <c r="BX12" i="2"/>
  <c r="BX11" i="2" s="1"/>
  <c r="CA9" i="1"/>
  <c r="CA12" i="2" s="1"/>
  <c r="CA11" i="2" s="1"/>
  <c r="BX8" i="1"/>
  <c r="E351" i="1"/>
  <c r="E312" i="1"/>
  <c r="E254" i="1"/>
  <c r="DD278" i="1"/>
  <c r="DR279" i="1"/>
  <c r="BR47" i="2"/>
  <c r="BR55" i="2" s="1"/>
  <c r="BR44" i="2"/>
  <c r="BR9" i="2"/>
  <c r="Q351" i="1"/>
  <c r="Q290" i="1"/>
  <c r="Q271" i="1" s="1"/>
  <c r="Q254" i="1"/>
  <c r="BW61" i="2"/>
  <c r="BW59" i="2" s="1"/>
  <c r="BW58" i="2" s="1"/>
  <c r="BW67" i="2" s="1"/>
  <c r="BW256" i="1"/>
  <c r="BW312" i="1" s="1"/>
  <c r="CI250" i="1"/>
  <c r="CK290" i="1"/>
  <c r="BD271" i="1"/>
  <c r="BM61" i="2"/>
  <c r="BM59" i="2" s="1"/>
  <c r="BM58" i="2" s="1"/>
  <c r="BM67" i="2" s="1"/>
  <c r="BM256" i="1"/>
  <c r="BM312" i="1" s="1"/>
  <c r="DE45" i="1"/>
  <c r="DE44" i="1" s="1"/>
  <c r="DE14" i="2" s="1"/>
  <c r="DS46" i="1"/>
  <c r="DS45" i="1" s="1"/>
  <c r="DS44" i="1" s="1"/>
  <c r="DS14" i="2" s="1"/>
  <c r="DJ225" i="1"/>
  <c r="DJ226" i="1"/>
  <c r="CP264" i="1"/>
  <c r="CQ264" i="1"/>
  <c r="BC249" i="1"/>
  <c r="BF226" i="1"/>
  <c r="BB250" i="1"/>
  <c r="CX49" i="2"/>
  <c r="DQ225" i="1"/>
  <c r="DQ223" i="1"/>
  <c r="BP227" i="1"/>
  <c r="BP252" i="1" s="1"/>
  <c r="BP212" i="1"/>
  <c r="BP211" i="1"/>
  <c r="BS8" i="1"/>
  <c r="BP358" i="1"/>
  <c r="BP359" i="1"/>
  <c r="BX51" i="2"/>
  <c r="CA232" i="1"/>
  <c r="CA51" i="2" s="1"/>
  <c r="BA290" i="1"/>
  <c r="BA271" i="1" s="1"/>
  <c r="BA254" i="1"/>
  <c r="CN12" i="2"/>
  <c r="CN11" i="2" s="1"/>
  <c r="CN10" i="2" s="1"/>
  <c r="CN8" i="1"/>
  <c r="DT56" i="1"/>
  <c r="DW56" i="1" s="1"/>
  <c r="DU56" i="1"/>
  <c r="DV56" i="1"/>
  <c r="DU33" i="1"/>
  <c r="DT33" i="1"/>
  <c r="DW33" i="1" s="1"/>
  <c r="DV33" i="1"/>
  <c r="BX26" i="2"/>
  <c r="BX24" i="2" s="1"/>
  <c r="BX23" i="2" s="1"/>
  <c r="BX22" i="2" s="1"/>
  <c r="BX81" i="1"/>
  <c r="BX175" i="1" s="1"/>
  <c r="BV61" i="2"/>
  <c r="BV59" i="2" s="1"/>
  <c r="BV58" i="2" s="1"/>
  <c r="BV67" i="2" s="1"/>
  <c r="BV256" i="1"/>
  <c r="BV312" i="1" s="1"/>
  <c r="G350" i="1"/>
  <c r="G248" i="1"/>
  <c r="G348" i="1" s="1"/>
  <c r="CY168" i="1"/>
  <c r="DF169" i="1"/>
  <c r="CP116" i="1"/>
  <c r="CP93" i="1" s="1"/>
  <c r="CP26" i="2" s="1"/>
  <c r="CQ116" i="1"/>
  <c r="CQ93" i="1" s="1"/>
  <c r="CQ26" i="2" s="1"/>
  <c r="CY116" i="1"/>
  <c r="CO93" i="1"/>
  <c r="CR116" i="1"/>
  <c r="CR93" i="1" s="1"/>
  <c r="CR26" i="2" s="1"/>
  <c r="CQ74" i="1"/>
  <c r="CR74" i="1"/>
  <c r="CR73" i="1" s="1"/>
  <c r="CR18" i="2" s="1"/>
  <c r="CP74" i="1"/>
  <c r="CY74" i="1"/>
  <c r="CO73" i="1"/>
  <c r="CX292" i="1"/>
  <c r="AG346" i="1"/>
  <c r="AG250" i="1"/>
  <c r="DF41" i="1"/>
  <c r="DR41" i="1"/>
  <c r="CY297" i="1"/>
  <c r="CY64" i="2" s="1"/>
  <c r="DF298" i="1"/>
  <c r="BW248" i="1"/>
  <c r="CM60" i="2"/>
  <c r="CY239" i="1"/>
  <c r="CP239" i="1"/>
  <c r="CR239" i="1"/>
  <c r="CO238" i="1"/>
  <c r="CQ239" i="1"/>
  <c r="DA248" i="1"/>
  <c r="DR57" i="1"/>
  <c r="DF57" i="1"/>
  <c r="L61" i="2"/>
  <c r="L59" i="2" s="1"/>
  <c r="L58" i="2" s="1"/>
  <c r="L67" i="2" s="1"/>
  <c r="L256" i="1"/>
  <c r="L312" i="1" s="1"/>
  <c r="CT354" i="1"/>
  <c r="CT251" i="1"/>
  <c r="CW300" i="1"/>
  <c r="CW65" i="2" s="1"/>
  <c r="DD301" i="1"/>
  <c r="CX9" i="1"/>
  <c r="BP218" i="1"/>
  <c r="BP220" i="1" s="1"/>
  <c r="DN248" i="1"/>
  <c r="CV251" i="1"/>
  <c r="CV354" i="1"/>
  <c r="BU354" i="1"/>
  <c r="BU251" i="1"/>
  <c r="DF49" i="1"/>
  <c r="DR49" i="1"/>
  <c r="CR15" i="2"/>
  <c r="CR213" i="1"/>
  <c r="AB337" i="1"/>
  <c r="AB340" i="1"/>
  <c r="AB341" i="1"/>
  <c r="DG351" i="1"/>
  <c r="L248" i="1"/>
  <c r="L348" i="1" s="1"/>
  <c r="L350" i="1"/>
  <c r="BH23" i="2"/>
  <c r="BI24" i="2"/>
  <c r="DD128" i="1"/>
  <c r="CW127" i="1"/>
  <c r="CW27" i="2" s="1"/>
  <c r="AJ45" i="2"/>
  <c r="AJ53" i="2" s="1"/>
  <c r="AJ46" i="2"/>
  <c r="AJ54" i="2" s="1"/>
  <c r="BF47" i="2"/>
  <c r="BF55" i="2" s="1"/>
  <c r="BF44" i="2"/>
  <c r="BF9" i="2"/>
  <c r="DN61" i="2"/>
  <c r="DN59" i="2" s="1"/>
  <c r="DN58" i="2" s="1"/>
  <c r="DN67" i="2" s="1"/>
  <c r="DN256" i="1"/>
  <c r="DN312" i="1" s="1"/>
  <c r="J312" i="1"/>
  <c r="DF55" i="1"/>
  <c r="DR55" i="1"/>
  <c r="CW235" i="1"/>
  <c r="CW232" i="1" s="1"/>
  <c r="CW51" i="2" s="1"/>
  <c r="DD236" i="1"/>
  <c r="CY66" i="2"/>
  <c r="DF306" i="1"/>
  <c r="DD19" i="1"/>
  <c r="DR20" i="1"/>
  <c r="DF20" i="1"/>
  <c r="AS227" i="1"/>
  <c r="AS252" i="1" s="1"/>
  <c r="AS212" i="1"/>
  <c r="AS211" i="1"/>
  <c r="AS358" i="1"/>
  <c r="AS359" i="1"/>
  <c r="DR116" i="1"/>
  <c r="AI351" i="1"/>
  <c r="DF59" i="1"/>
  <c r="DR59" i="1"/>
  <c r="DO290" i="1"/>
  <c r="DO271" i="1" s="1"/>
  <c r="DO254" i="1"/>
  <c r="DD13" i="1"/>
  <c r="CY13" i="1"/>
  <c r="DS29" i="2"/>
  <c r="DS28" i="2" s="1"/>
  <c r="DS148" i="1"/>
  <c r="CO16" i="2"/>
  <c r="CR69" i="1"/>
  <c r="CR16" i="2" s="1"/>
  <c r="DF157" i="1"/>
  <c r="CY156" i="1"/>
  <c r="CY30" i="2" s="1"/>
  <c r="CW17" i="2"/>
  <c r="CK254" i="1"/>
  <c r="DH61" i="2"/>
  <c r="DH59" i="2" s="1"/>
  <c r="DH58" i="2" s="1"/>
  <c r="DH67" i="2" s="1"/>
  <c r="DH256" i="1"/>
  <c r="DH312" i="1" s="1"/>
  <c r="CW264" i="1"/>
  <c r="DD265" i="1"/>
  <c r="DD83" i="1"/>
  <c r="DR84" i="1"/>
  <c r="CG350" i="1"/>
  <c r="CG248" i="1"/>
  <c r="CG348" i="1" s="1"/>
  <c r="DT128" i="1"/>
  <c r="DF127" i="1"/>
  <c r="DF27" i="2" s="1"/>
  <c r="C312" i="1"/>
  <c r="C351" i="1"/>
  <c r="C254" i="1"/>
  <c r="I248" i="1"/>
  <c r="I348" i="1" s="1"/>
  <c r="I350" i="1"/>
  <c r="DF301" i="1"/>
  <c r="CY300" i="1"/>
  <c r="CY65" i="2" s="1"/>
  <c r="AH350" i="1"/>
  <c r="DS40" i="2"/>
  <c r="DS38" i="2" s="1"/>
  <c r="DS41" i="2"/>
  <c r="DS294" i="1"/>
  <c r="DS293" i="1" s="1"/>
  <c r="DD35" i="2"/>
  <c r="DR204" i="1"/>
  <c r="BU248" i="1"/>
  <c r="BS216" i="1"/>
  <c r="BR218" i="1"/>
  <c r="BR227" i="1" s="1"/>
  <c r="CW26" i="2" l="1"/>
  <c r="CW81" i="1"/>
  <c r="CW175" i="1" s="1"/>
  <c r="CW216" i="1" s="1"/>
  <c r="DE60" i="2"/>
  <c r="BS227" i="1"/>
  <c r="DS60" i="2"/>
  <c r="DS33" i="2"/>
  <c r="CR175" i="1"/>
  <c r="CR216" i="1" s="1"/>
  <c r="CR218" i="1" s="1"/>
  <c r="CR220" i="1" s="1"/>
  <c r="CO216" i="1"/>
  <c r="CQ175" i="1"/>
  <c r="CP175" i="1"/>
  <c r="DT301" i="1"/>
  <c r="DT300" i="1" s="1"/>
  <c r="DF300" i="1"/>
  <c r="DF65" i="2" s="1"/>
  <c r="DD264" i="1"/>
  <c r="DR265" i="1"/>
  <c r="DT298" i="1"/>
  <c r="DF297" i="1"/>
  <c r="DF64" i="2" s="1"/>
  <c r="CO18" i="2"/>
  <c r="CO17" i="2" s="1"/>
  <c r="CQ73" i="1"/>
  <c r="CQ18" i="2" s="1"/>
  <c r="CQ17" i="2" s="1"/>
  <c r="CP73" i="1"/>
  <c r="CP18" i="2" s="1"/>
  <c r="CP17" i="2" s="1"/>
  <c r="DF116" i="1"/>
  <c r="BA61" i="2"/>
  <c r="BA59" i="2" s="1"/>
  <c r="BA58" i="2" s="1"/>
  <c r="BA67" i="2" s="1"/>
  <c r="BA256" i="1"/>
  <c r="BA312" i="1" s="1"/>
  <c r="BP226" i="1"/>
  <c r="CI248" i="1"/>
  <c r="DD37" i="2"/>
  <c r="DD202" i="1"/>
  <c r="DD179" i="1" s="1"/>
  <c r="DD217" i="1" s="1"/>
  <c r="DR203" i="1"/>
  <c r="DR118" i="1"/>
  <c r="DU119" i="1"/>
  <c r="DV119" i="1"/>
  <c r="DF62" i="1"/>
  <c r="DT63" i="1"/>
  <c r="DT36" i="1"/>
  <c r="DW36" i="1" s="1"/>
  <c r="DV36" i="1"/>
  <c r="DU36" i="1"/>
  <c r="CP219" i="1"/>
  <c r="CQ219" i="1"/>
  <c r="BK230" i="1"/>
  <c r="BI230" i="1"/>
  <c r="AQ351" i="1"/>
  <c r="AQ290" i="1"/>
  <c r="AQ271" i="1" s="1"/>
  <c r="AQ254" i="1"/>
  <c r="CY19" i="2"/>
  <c r="CY71" i="1"/>
  <c r="DC254" i="1"/>
  <c r="DC290" i="1"/>
  <c r="DC271" i="1" s="1"/>
  <c r="BS231" i="1"/>
  <c r="BR230" i="1"/>
  <c r="BS230" i="1" s="1"/>
  <c r="CP213" i="1"/>
  <c r="CQ213" i="1"/>
  <c r="BS211" i="1"/>
  <c r="DT119" i="1"/>
  <c r="DF118" i="1"/>
  <c r="N61" i="2"/>
  <c r="N59" i="2" s="1"/>
  <c r="N58" i="2" s="1"/>
  <c r="N67" i="2" s="1"/>
  <c r="N256" i="1"/>
  <c r="N312" i="1" s="1"/>
  <c r="DU272" i="1"/>
  <c r="BE350" i="1"/>
  <c r="BE248" i="1"/>
  <c r="BE348" i="1" s="1"/>
  <c r="DT245" i="1"/>
  <c r="DT244" i="1" s="1"/>
  <c r="DF244" i="1"/>
  <c r="CW15" i="2"/>
  <c r="CW213" i="1"/>
  <c r="DV38" i="1"/>
  <c r="DT38" i="1"/>
  <c r="DW38" i="1" s="1"/>
  <c r="DU38" i="1"/>
  <c r="BY223" i="1"/>
  <c r="AS45" i="2"/>
  <c r="AS53" i="2" s="1"/>
  <c r="AS46" i="2"/>
  <c r="AS54" i="2" s="1"/>
  <c r="DU150" i="1"/>
  <c r="DR149" i="1"/>
  <c r="DV150" i="1"/>
  <c r="BS46" i="2"/>
  <c r="BS54" i="2" s="1"/>
  <c r="BS45" i="2"/>
  <c r="BS53" i="2" s="1"/>
  <c r="DR35" i="2"/>
  <c r="DV204" i="1"/>
  <c r="DV35" i="2" s="1"/>
  <c r="DU204" i="1"/>
  <c r="DU35" i="2" s="1"/>
  <c r="AS214" i="1"/>
  <c r="AS224" i="1"/>
  <c r="AS222" i="1"/>
  <c r="DF66" i="2"/>
  <c r="DT306" i="1"/>
  <c r="DT66" i="2" s="1"/>
  <c r="DT55" i="1"/>
  <c r="DW55" i="1" s="1"/>
  <c r="DV55" i="1"/>
  <c r="DU55" i="1"/>
  <c r="CN212" i="1"/>
  <c r="CN211" i="1"/>
  <c r="CN359" i="1"/>
  <c r="CN358" i="1"/>
  <c r="DJ354" i="1"/>
  <c r="DJ251" i="1"/>
  <c r="BD61" i="2"/>
  <c r="BD59" i="2" s="1"/>
  <c r="BD58" i="2" s="1"/>
  <c r="BD67" i="2" s="1"/>
  <c r="BD256" i="1"/>
  <c r="BD312" i="1" s="1"/>
  <c r="BX212" i="1"/>
  <c r="BX211" i="1"/>
  <c r="CA8" i="1"/>
  <c r="BX358" i="1"/>
  <c r="BX359" i="1"/>
  <c r="Z344" i="1"/>
  <c r="AD223" i="1"/>
  <c r="DU242" i="1"/>
  <c r="DR241" i="1"/>
  <c r="DU241" i="1" s="1"/>
  <c r="H335" i="1"/>
  <c r="H226" i="1"/>
  <c r="H225" i="1"/>
  <c r="BI211" i="1"/>
  <c r="DO248" i="1"/>
  <c r="BE61" i="2"/>
  <c r="BE59" i="2" s="1"/>
  <c r="BE58" i="2" s="1"/>
  <c r="BE67" i="2" s="1"/>
  <c r="BE256" i="1"/>
  <c r="BE312" i="1" s="1"/>
  <c r="BJ46" i="2"/>
  <c r="BJ54" i="2" s="1"/>
  <c r="BJ45" i="2"/>
  <c r="BJ53" i="2" s="1"/>
  <c r="DF165" i="1"/>
  <c r="CY164" i="1"/>
  <c r="CY32" i="2" s="1"/>
  <c r="DR11" i="1"/>
  <c r="DD10" i="1"/>
  <c r="DD9" i="1" s="1"/>
  <c r="DF11" i="1"/>
  <c r="AD218" i="1"/>
  <c r="Z220" i="1"/>
  <c r="Z227" i="1"/>
  <c r="BR224" i="1"/>
  <c r="BR222" i="1"/>
  <c r="BR214" i="1"/>
  <c r="BS212" i="1"/>
  <c r="CV248" i="1"/>
  <c r="CL351" i="1"/>
  <c r="CL290" i="1"/>
  <c r="CL271" i="1" s="1"/>
  <c r="CL254" i="1"/>
  <c r="DT21" i="1"/>
  <c r="DW21" i="1" s="1"/>
  <c r="BC290" i="1"/>
  <c r="BC271" i="1" s="1"/>
  <c r="BC254" i="1"/>
  <c r="DD121" i="1"/>
  <c r="DD117" i="1" s="1"/>
  <c r="DD93" i="1" s="1"/>
  <c r="DR122" i="1"/>
  <c r="CW24" i="2"/>
  <c r="CW23" i="2" s="1"/>
  <c r="CW22" i="2" s="1"/>
  <c r="CQ40" i="2"/>
  <c r="CQ41" i="2"/>
  <c r="R61" i="2"/>
  <c r="R59" i="2" s="1"/>
  <c r="R58" i="2" s="1"/>
  <c r="R67" i="2" s="1"/>
  <c r="R256" i="1"/>
  <c r="R312" i="1" s="1"/>
  <c r="AM46" i="2"/>
  <c r="AM54" i="2" s="1"/>
  <c r="AM67" i="2" s="1"/>
  <c r="AM45" i="2"/>
  <c r="AM53" i="2" s="1"/>
  <c r="BO250" i="1"/>
  <c r="DT84" i="1"/>
  <c r="DF83" i="1"/>
  <c r="CM14" i="2"/>
  <c r="CP44" i="1"/>
  <c r="CP14" i="2" s="1"/>
  <c r="CQ44" i="1"/>
  <c r="CQ14" i="2" s="1"/>
  <c r="AD249" i="1"/>
  <c r="Z349" i="1"/>
  <c r="CW63" i="2"/>
  <c r="CW62" i="2" s="1"/>
  <c r="CW292" i="1"/>
  <c r="AS331" i="1"/>
  <c r="AQ337" i="1"/>
  <c r="AQ340" i="1"/>
  <c r="AQ341" i="1"/>
  <c r="AQ360" i="1"/>
  <c r="AQ333" i="1"/>
  <c r="AQ334" i="1"/>
  <c r="AQ339" i="1"/>
  <c r="AQ338" i="1"/>
  <c r="AQ336" i="1"/>
  <c r="AQ332" i="1"/>
  <c r="AQ345" i="1"/>
  <c r="AQ343" i="1"/>
  <c r="AQ346" i="1"/>
  <c r="AQ349" i="1"/>
  <c r="AQ335" i="1"/>
  <c r="AQ344" i="1"/>
  <c r="DF122" i="1"/>
  <c r="CY121" i="1"/>
  <c r="AQ348" i="1"/>
  <c r="DV74" i="1"/>
  <c r="DR73" i="1"/>
  <c r="DU74" i="1"/>
  <c r="DR244" i="1"/>
  <c r="DU244" i="1" s="1"/>
  <c r="DU245" i="1"/>
  <c r="DF267" i="1"/>
  <c r="DT268" i="1"/>
  <c r="DT267" i="1" s="1"/>
  <c r="DD29" i="2"/>
  <c r="DE121" i="1"/>
  <c r="DE117" i="1" s="1"/>
  <c r="DE93" i="1" s="1"/>
  <c r="DS122" i="1"/>
  <c r="DS121" i="1" s="1"/>
  <c r="DS117" i="1" s="1"/>
  <c r="DS9" i="1"/>
  <c r="AR332" i="1"/>
  <c r="AR226" i="1"/>
  <c r="AR333" i="1"/>
  <c r="Y61" i="2"/>
  <c r="Y59" i="2" s="1"/>
  <c r="Y58" i="2" s="1"/>
  <c r="Y67" i="2" s="1"/>
  <c r="Y256" i="1"/>
  <c r="Y312" i="1" s="1"/>
  <c r="CY44" i="1"/>
  <c r="CY14" i="2" s="1"/>
  <c r="DU286" i="1"/>
  <c r="DU285" i="1" s="1"/>
  <c r="DR285" i="1"/>
  <c r="AJ345" i="1"/>
  <c r="AJ249" i="1"/>
  <c r="DD34" i="2"/>
  <c r="DU84" i="1"/>
  <c r="DR83" i="1"/>
  <c r="DV84" i="1"/>
  <c r="DF156" i="1"/>
  <c r="DF30" i="2" s="1"/>
  <c r="DT157" i="1"/>
  <c r="DR13" i="1"/>
  <c r="DF13" i="1"/>
  <c r="BF46" i="2"/>
  <c r="BF54" i="2" s="1"/>
  <c r="BF45" i="2"/>
  <c r="BF53" i="2" s="1"/>
  <c r="BI23" i="2"/>
  <c r="BH22" i="2"/>
  <c r="BI22" i="2" s="1"/>
  <c r="BU290" i="1"/>
  <c r="BU271" i="1" s="1"/>
  <c r="BU254" i="1"/>
  <c r="CV290" i="1"/>
  <c r="CV271" i="1" s="1"/>
  <c r="CV254" i="1"/>
  <c r="CX12" i="2"/>
  <c r="CX11" i="2" s="1"/>
  <c r="CX10" i="2" s="1"/>
  <c r="CX8" i="1"/>
  <c r="CY238" i="1"/>
  <c r="DF239" i="1"/>
  <c r="DV41" i="1"/>
  <c r="DU41" i="1"/>
  <c r="DT41" i="1"/>
  <c r="DW41" i="1" s="1"/>
  <c r="CN47" i="2"/>
  <c r="CN55" i="2" s="1"/>
  <c r="CN44" i="2"/>
  <c r="CN9" i="2"/>
  <c r="BP214" i="1"/>
  <c r="BP222" i="1"/>
  <c r="BP224" i="1"/>
  <c r="DJ250" i="1"/>
  <c r="DP290" i="1"/>
  <c r="DP271" i="1" s="1"/>
  <c r="CK271" i="1"/>
  <c r="CA10" i="2"/>
  <c r="DD19" i="2"/>
  <c r="DD71" i="1"/>
  <c r="CR45" i="1"/>
  <c r="CO44" i="1"/>
  <c r="DE49" i="2"/>
  <c r="DT48" i="1"/>
  <c r="DW48" i="1" s="1"/>
  <c r="DV48" i="1"/>
  <c r="DU48" i="1"/>
  <c r="AR335" i="1"/>
  <c r="DR66" i="2"/>
  <c r="DU306" i="1"/>
  <c r="DU66" i="2" s="1"/>
  <c r="BK211" i="1"/>
  <c r="BK226" i="1" s="1"/>
  <c r="BK212" i="1"/>
  <c r="BK227" i="1"/>
  <c r="BK252" i="1" s="1"/>
  <c r="BH214" i="1"/>
  <c r="BI212" i="1"/>
  <c r="BH222" i="1"/>
  <c r="BH224" i="1"/>
  <c r="AB23" i="2"/>
  <c r="AE24" i="2"/>
  <c r="AC24" i="2"/>
  <c r="AG351" i="1"/>
  <c r="AG290" i="1"/>
  <c r="AG271" i="1" s="1"/>
  <c r="AG254" i="1"/>
  <c r="BZ211" i="1"/>
  <c r="BZ227" i="1"/>
  <c r="BZ252" i="1" s="1"/>
  <c r="BZ212" i="1"/>
  <c r="BZ358" i="1"/>
  <c r="BJ224" i="1"/>
  <c r="BJ222" i="1"/>
  <c r="BJ214" i="1"/>
  <c r="BZ359" i="1"/>
  <c r="AM211" i="1"/>
  <c r="AM358" i="1"/>
  <c r="AM359" i="1"/>
  <c r="DR40" i="1"/>
  <c r="DF40" i="1"/>
  <c r="AX254" i="1"/>
  <c r="AX290" i="1"/>
  <c r="AX271" i="1" s="1"/>
  <c r="DF39" i="2"/>
  <c r="DT206" i="1"/>
  <c r="DF72" i="1"/>
  <c r="DT243" i="1"/>
  <c r="DT241" i="1" s="1"/>
  <c r="DF241" i="1"/>
  <c r="AJ338" i="1"/>
  <c r="AJ339" i="1"/>
  <c r="AM216" i="1"/>
  <c r="AM222" i="1" s="1"/>
  <c r="AJ336" i="1"/>
  <c r="AJ218" i="1"/>
  <c r="AB223" i="1"/>
  <c r="AC214" i="1"/>
  <c r="AE214" i="1"/>
  <c r="CH248" i="1"/>
  <c r="Y248" i="1"/>
  <c r="Y348" i="1" s="1"/>
  <c r="Y350" i="1"/>
  <c r="AT46" i="2"/>
  <c r="AT54" i="2" s="1"/>
  <c r="AT45" i="2"/>
  <c r="AT53" i="2" s="1"/>
  <c r="CQ258" i="1"/>
  <c r="CR258" i="1"/>
  <c r="CR257" i="1" s="1"/>
  <c r="CR60" i="2" s="1"/>
  <c r="CR59" i="2" s="1"/>
  <c r="CP258" i="1"/>
  <c r="CO257" i="1"/>
  <c r="DR22" i="1"/>
  <c r="DF22" i="1"/>
  <c r="DF19" i="1" s="1"/>
  <c r="DV24" i="1"/>
  <c r="DT24" i="1"/>
  <c r="DW24" i="1" s="1"/>
  <c r="DU24" i="1"/>
  <c r="AT335" i="1"/>
  <c r="AL331" i="1"/>
  <c r="AK337" i="1"/>
  <c r="AK340" i="1"/>
  <c r="AK341" i="1"/>
  <c r="AK336" i="1"/>
  <c r="AK360" i="1"/>
  <c r="AK339" i="1"/>
  <c r="AK334" i="1"/>
  <c r="AK333" i="1"/>
  <c r="AK338" i="1"/>
  <c r="AK335" i="1"/>
  <c r="AK332" i="1"/>
  <c r="DU165" i="1"/>
  <c r="DV165" i="1"/>
  <c r="DR164" i="1"/>
  <c r="CN218" i="1"/>
  <c r="CN220" i="1" s="1"/>
  <c r="CA49" i="2"/>
  <c r="Z22" i="2"/>
  <c r="AD23" i="2"/>
  <c r="DR17" i="1"/>
  <c r="DF17" i="1"/>
  <c r="AK351" i="1"/>
  <c r="AK290" i="1"/>
  <c r="AK271" i="1" s="1"/>
  <c r="AK254" i="1"/>
  <c r="AT226" i="1"/>
  <c r="CP40" i="2"/>
  <c r="CP38" i="2" s="1"/>
  <c r="CP33" i="2" s="1"/>
  <c r="CP41" i="2"/>
  <c r="CO293" i="1"/>
  <c r="CP294" i="1"/>
  <c r="CQ294" i="1"/>
  <c r="BC250" i="1"/>
  <c r="DF264" i="1"/>
  <c r="DT265" i="1"/>
  <c r="DT264" i="1" s="1"/>
  <c r="BO354" i="1"/>
  <c r="BO251" i="1"/>
  <c r="BG254" i="1"/>
  <c r="BG290" i="1"/>
  <c r="BG271" i="1" s="1"/>
  <c r="DR157" i="1"/>
  <c r="DD156" i="1"/>
  <c r="DD30" i="2" s="1"/>
  <c r="DM61" i="2"/>
  <c r="DM59" i="2" s="1"/>
  <c r="DM58" i="2" s="1"/>
  <c r="DM67" i="2" s="1"/>
  <c r="DM256" i="1"/>
  <c r="DM312" i="1" s="1"/>
  <c r="DT236" i="1"/>
  <c r="DT235" i="1" s="1"/>
  <c r="DT232" i="1" s="1"/>
  <c r="DF235" i="1"/>
  <c r="DF232" i="1" s="1"/>
  <c r="DF51" i="2" s="1"/>
  <c r="CW234" i="1"/>
  <c r="CW231" i="1" s="1"/>
  <c r="CW230" i="1" s="1"/>
  <c r="CW233" i="1"/>
  <c r="CW50" i="2" s="1"/>
  <c r="CW49" i="2" s="1"/>
  <c r="CQ121" i="1"/>
  <c r="CR121" i="1"/>
  <c r="CP121" i="1"/>
  <c r="AQ350" i="1"/>
  <c r="CP148" i="1"/>
  <c r="CQ148" i="1"/>
  <c r="CQ81" i="1" s="1"/>
  <c r="CR148" i="1"/>
  <c r="CR81" i="1" s="1"/>
  <c r="CO28" i="2"/>
  <c r="DR29" i="1"/>
  <c r="DF29" i="1"/>
  <c r="DV42" i="1"/>
  <c r="DT42" i="1"/>
  <c r="DW42" i="1" s="1"/>
  <c r="DU42" i="1"/>
  <c r="DU259" i="1"/>
  <c r="DV259" i="1"/>
  <c r="DR258" i="1"/>
  <c r="DF31" i="1"/>
  <c r="DF13" i="2" s="1"/>
  <c r="DE9" i="1"/>
  <c r="AR334" i="1"/>
  <c r="BQ354" i="1"/>
  <c r="BQ251" i="1"/>
  <c r="BS55" i="2"/>
  <c r="DM248" i="1"/>
  <c r="DT27" i="1"/>
  <c r="DV27" i="1"/>
  <c r="DU27" i="1"/>
  <c r="DU18" i="1"/>
  <c r="DV18" i="1"/>
  <c r="DT18" i="1"/>
  <c r="DW18" i="1" s="1"/>
  <c r="DS93" i="1"/>
  <c r="CQ205" i="1"/>
  <c r="AJ222" i="1"/>
  <c r="AJ343" i="1" s="1"/>
  <c r="DE31" i="2"/>
  <c r="DE219" i="1"/>
  <c r="DO61" i="2"/>
  <c r="DO59" i="2" s="1"/>
  <c r="DO58" i="2" s="1"/>
  <c r="DO67" i="2" s="1"/>
  <c r="DO256" i="1"/>
  <c r="DO312" i="1" s="1"/>
  <c r="AS332" i="1"/>
  <c r="AS226" i="1"/>
  <c r="DD127" i="1"/>
  <c r="DD27" i="2" s="1"/>
  <c r="DR128" i="1"/>
  <c r="AG350" i="1"/>
  <c r="AG248" i="1"/>
  <c r="AG348" i="1" s="1"/>
  <c r="CY31" i="2"/>
  <c r="CY219" i="1"/>
  <c r="Q61" i="2"/>
  <c r="Q59" i="2" s="1"/>
  <c r="Q58" i="2" s="1"/>
  <c r="Q67" i="2" s="1"/>
  <c r="Q256" i="1"/>
  <c r="Q312" i="1" s="1"/>
  <c r="CO179" i="1"/>
  <c r="CO217" i="1" s="1"/>
  <c r="DU282" i="1"/>
  <c r="DR281" i="1"/>
  <c r="DV282" i="1"/>
  <c r="S61" i="2"/>
  <c r="S59" i="2" s="1"/>
  <c r="S58" i="2" s="1"/>
  <c r="S67" i="2" s="1"/>
  <c r="S256" i="1"/>
  <c r="S312" i="1" s="1"/>
  <c r="P61" i="2"/>
  <c r="P59" i="2" s="1"/>
  <c r="P58" i="2" s="1"/>
  <c r="P67" i="2" s="1"/>
  <c r="P256" i="1"/>
  <c r="P312" i="1" s="1"/>
  <c r="DT282" i="1"/>
  <c r="DF281" i="1"/>
  <c r="DT150" i="1"/>
  <c r="DF149" i="1"/>
  <c r="CY12" i="2"/>
  <c r="CY11" i="2" s="1"/>
  <c r="CY8" i="1"/>
  <c r="DR168" i="1"/>
  <c r="DV169" i="1"/>
  <c r="DU169" i="1"/>
  <c r="DU168" i="1" s="1"/>
  <c r="DL350" i="1"/>
  <c r="DL248" i="1"/>
  <c r="DL348" i="1" s="1"/>
  <c r="DV34" i="1"/>
  <c r="DU34" i="1"/>
  <c r="DT34" i="1"/>
  <c r="DW34" i="1" s="1"/>
  <c r="DV54" i="1"/>
  <c r="DU54" i="1"/>
  <c r="DT54" i="1"/>
  <c r="DW54" i="1" s="1"/>
  <c r="DT35" i="2"/>
  <c r="DW204" i="1"/>
  <c r="DW35" i="2" s="1"/>
  <c r="CO51" i="2"/>
  <c r="CO229" i="1"/>
  <c r="CP232" i="1"/>
  <c r="CP51" i="2" s="1"/>
  <c r="CR232" i="1"/>
  <c r="CR51" i="2" s="1"/>
  <c r="CQ232" i="1"/>
  <c r="CQ51" i="2" s="1"/>
  <c r="BQ225" i="1"/>
  <c r="BQ223" i="1"/>
  <c r="CR41" i="2"/>
  <c r="CR40" i="2"/>
  <c r="CR294" i="1"/>
  <c r="DV15" i="1"/>
  <c r="DT15" i="1"/>
  <c r="DW15" i="1" s="1"/>
  <c r="DU15" i="1"/>
  <c r="CY25" i="2"/>
  <c r="CJ61" i="2"/>
  <c r="CJ59" i="2" s="1"/>
  <c r="CJ58" i="2" s="1"/>
  <c r="CJ67" i="2" s="1"/>
  <c r="CJ256" i="1"/>
  <c r="CJ312" i="1" s="1"/>
  <c r="DD41" i="2"/>
  <c r="DD40" i="2"/>
  <c r="DD38" i="2" s="1"/>
  <c r="DD294" i="1"/>
  <c r="DD293" i="1" s="1"/>
  <c r="DR207" i="1"/>
  <c r="AV331" i="1"/>
  <c r="AT331" i="1"/>
  <c r="AR337" i="1"/>
  <c r="AR340" i="1"/>
  <c r="AR341" i="1"/>
  <c r="AR339" i="1"/>
  <c r="AR336" i="1"/>
  <c r="AR338" i="1"/>
  <c r="DD17" i="2"/>
  <c r="DD16" i="2"/>
  <c r="DR69" i="1"/>
  <c r="DF69" i="1"/>
  <c r="DF16" i="2" s="1"/>
  <c r="CX26" i="2"/>
  <c r="CX24" i="2" s="1"/>
  <c r="CX23" i="2" s="1"/>
  <c r="CX22" i="2" s="1"/>
  <c r="CX81" i="1"/>
  <c r="CX175" i="1" s="1"/>
  <c r="CX216" i="1" s="1"/>
  <c r="DT279" i="1"/>
  <c r="DF278" i="1"/>
  <c r="DU268" i="1"/>
  <c r="DU267" i="1" s="1"/>
  <c r="DR267" i="1"/>
  <c r="D61" i="2"/>
  <c r="D59" i="2" s="1"/>
  <c r="D58" i="2" s="1"/>
  <c r="D67" i="2" s="1"/>
  <c r="D256" i="1"/>
  <c r="D312" i="1" s="1"/>
  <c r="D327" i="1" s="1"/>
  <c r="AM224" i="1"/>
  <c r="BS218" i="1"/>
  <c r="BR220" i="1"/>
  <c r="DV116" i="1"/>
  <c r="DU116" i="1"/>
  <c r="CT290" i="1"/>
  <c r="CT271" i="1" s="1"/>
  <c r="CT254" i="1"/>
  <c r="CY73" i="1"/>
  <c r="CY18" i="2" s="1"/>
  <c r="CY17" i="2" s="1"/>
  <c r="DF74" i="1"/>
  <c r="BX216" i="1"/>
  <c r="CA175" i="1"/>
  <c r="CA216" i="1" s="1"/>
  <c r="BB248" i="1"/>
  <c r="DC248" i="1"/>
  <c r="CQ24" i="2"/>
  <c r="AL332" i="1"/>
  <c r="AL226" i="1"/>
  <c r="AB216" i="1"/>
  <c r="AC175" i="1"/>
  <c r="AE175" i="1"/>
  <c r="CA231" i="1"/>
  <c r="BX230" i="1"/>
  <c r="CA230" i="1" s="1"/>
  <c r="AE10" i="2"/>
  <c r="AB9" i="2"/>
  <c r="AC10" i="2"/>
  <c r="BG250" i="1"/>
  <c r="CY258" i="1"/>
  <c r="CY257" i="1" s="1"/>
  <c r="DF259" i="1"/>
  <c r="DF34" i="2"/>
  <c r="DF286" i="1"/>
  <c r="CY285" i="1"/>
  <c r="Z46" i="2"/>
  <c r="Z45" i="2"/>
  <c r="AD9" i="2"/>
  <c r="AR45" i="2"/>
  <c r="AR53" i="2" s="1"/>
  <c r="AR46" i="2"/>
  <c r="AR54" i="2" s="1"/>
  <c r="CR24" i="2"/>
  <c r="AA350" i="1"/>
  <c r="AA248" i="1"/>
  <c r="AA348" i="1" s="1"/>
  <c r="BP46" i="2"/>
  <c r="BP54" i="2" s="1"/>
  <c r="BP45" i="2"/>
  <c r="BP53" i="2" s="1"/>
  <c r="BF249" i="1"/>
  <c r="DS63" i="2"/>
  <c r="DS62" i="2" s="1"/>
  <c r="DS292" i="1"/>
  <c r="DW128" i="1"/>
  <c r="DT127" i="1"/>
  <c r="DD25" i="2"/>
  <c r="DV59" i="1"/>
  <c r="DT59" i="1"/>
  <c r="DW59" i="1" s="1"/>
  <c r="DU59" i="1"/>
  <c r="DT20" i="1"/>
  <c r="DV20" i="1"/>
  <c r="DR19" i="1"/>
  <c r="DU20" i="1"/>
  <c r="DD235" i="1"/>
  <c r="DD232" i="1" s="1"/>
  <c r="DD51" i="2" s="1"/>
  <c r="DR236" i="1"/>
  <c r="DT49" i="1"/>
  <c r="DW49" i="1" s="1"/>
  <c r="DU49" i="1"/>
  <c r="DV49" i="1"/>
  <c r="DD300" i="1"/>
  <c r="DD65" i="2" s="1"/>
  <c r="DR301" i="1"/>
  <c r="DU57" i="1"/>
  <c r="DT57" i="1"/>
  <c r="DW57" i="1" s="1"/>
  <c r="DV57" i="1"/>
  <c r="CQ238" i="1"/>
  <c r="CO234" i="1"/>
  <c r="CO233" i="1"/>
  <c r="CR238" i="1"/>
  <c r="CP238" i="1"/>
  <c r="CR17" i="2"/>
  <c r="CO26" i="2"/>
  <c r="CO24" i="2" s="1"/>
  <c r="CO23" i="2" s="1"/>
  <c r="CO22" i="2" s="1"/>
  <c r="CY92" i="1"/>
  <c r="DT169" i="1"/>
  <c r="DF168" i="1"/>
  <c r="BS358" i="1"/>
  <c r="DQ250" i="1"/>
  <c r="BF354" i="1"/>
  <c r="BF251" i="1"/>
  <c r="BR46" i="2"/>
  <c r="BR54" i="2" s="1"/>
  <c r="BR45" i="2"/>
  <c r="BR53" i="2" s="1"/>
  <c r="DV279" i="1"/>
  <c r="DV278" i="1" s="1"/>
  <c r="DR278" i="1"/>
  <c r="BX10" i="2"/>
  <c r="DT262" i="1"/>
  <c r="DF261" i="1"/>
  <c r="R350" i="1"/>
  <c r="R248" i="1"/>
  <c r="R348" i="1" s="1"/>
  <c r="AK346" i="1"/>
  <c r="AK250" i="1"/>
  <c r="DR39" i="2"/>
  <c r="DU206" i="1"/>
  <c r="DU39" i="2" s="1"/>
  <c r="DV206" i="1"/>
  <c r="DV39" i="2" s="1"/>
  <c r="DR205" i="1"/>
  <c r="DR72" i="1"/>
  <c r="DE234" i="1"/>
  <c r="DE231" i="1" s="1"/>
  <c r="DE230" i="1" s="1"/>
  <c r="CP117" i="1"/>
  <c r="CQ117" i="1"/>
  <c r="CR117" i="1"/>
  <c r="CW179" i="1"/>
  <c r="CW217" i="1" s="1"/>
  <c r="BB61" i="2"/>
  <c r="BB59" i="2" s="1"/>
  <c r="BB58" i="2" s="1"/>
  <c r="BB67" i="2" s="1"/>
  <c r="BB256" i="1"/>
  <c r="BB312" i="1" s="1"/>
  <c r="BK46" i="2"/>
  <c r="BK54" i="2" s="1"/>
  <c r="BK67" i="2" s="1"/>
  <c r="BK45" i="2"/>
  <c r="BK53" i="2" s="1"/>
  <c r="CR10" i="1"/>
  <c r="CO9" i="1"/>
  <c r="DR297" i="1"/>
  <c r="DV298" i="1"/>
  <c r="DU298" i="1"/>
  <c r="CM12" i="2"/>
  <c r="CM11" i="2" s="1"/>
  <c r="CM10" i="2" s="1"/>
  <c r="CM8" i="1"/>
  <c r="CQ9" i="1"/>
  <c r="CQ12" i="2" s="1"/>
  <c r="CQ11" i="2" s="1"/>
  <c r="CQ10" i="2" s="1"/>
  <c r="CP9" i="1"/>
  <c r="CP12" i="2" s="1"/>
  <c r="CP11" i="2" s="1"/>
  <c r="CY15" i="2"/>
  <c r="CY213" i="1"/>
  <c r="BH218" i="1"/>
  <c r="BI216" i="1"/>
  <c r="BZ47" i="2"/>
  <c r="BZ55" i="2" s="1"/>
  <c r="BZ44" i="2"/>
  <c r="BZ9" i="2"/>
  <c r="AL224" i="1"/>
  <c r="AL222" i="1"/>
  <c r="AL343" i="1" s="1"/>
  <c r="AL214" i="1"/>
  <c r="AQ355" i="1"/>
  <c r="CO32" i="2"/>
  <c r="CR164" i="1"/>
  <c r="CR32" i="2" s="1"/>
  <c r="CP164" i="1"/>
  <c r="CP32" i="2" s="1"/>
  <c r="CP23" i="2" s="1"/>
  <c r="CQ164" i="1"/>
  <c r="CQ32" i="2" s="1"/>
  <c r="CY29" i="2"/>
  <c r="CY28" i="2" s="1"/>
  <c r="CY148" i="1"/>
  <c r="BI11" i="2"/>
  <c r="BH10" i="2"/>
  <c r="CW9" i="1"/>
  <c r="DD31" i="2"/>
  <c r="DD219" i="1"/>
  <c r="DT37" i="2"/>
  <c r="DW203" i="1"/>
  <c r="DW37" i="2" s="1"/>
  <c r="DT202" i="1"/>
  <c r="DV30" i="1"/>
  <c r="DU30" i="1"/>
  <c r="DT30" i="1"/>
  <c r="DW30" i="1" s="1"/>
  <c r="AL46" i="2"/>
  <c r="AL54" i="2" s="1"/>
  <c r="AL45" i="2"/>
  <c r="AL53" i="2" s="1"/>
  <c r="Q350" i="1"/>
  <c r="Q248" i="1"/>
  <c r="Q348" i="1" s="1"/>
  <c r="DL61" i="2"/>
  <c r="DL59" i="2" s="1"/>
  <c r="DL58" i="2" s="1"/>
  <c r="DL67" i="2" s="1"/>
  <c r="DL256" i="1"/>
  <c r="DL312" i="1" s="1"/>
  <c r="CJ248" i="1"/>
  <c r="BA248" i="1"/>
  <c r="CH61" i="2"/>
  <c r="CH59" i="2" s="1"/>
  <c r="CH58" i="2" s="1"/>
  <c r="CH67" i="2" s="1"/>
  <c r="CH256" i="1"/>
  <c r="CH312" i="1" s="1"/>
  <c r="CY117" i="1"/>
  <c r="CY93" i="1" s="1"/>
  <c r="CR285" i="1"/>
  <c r="CQ285" i="1"/>
  <c r="CP285" i="1"/>
  <c r="BX49" i="2"/>
  <c r="DQ290" i="1"/>
  <c r="DQ271" i="1" s="1"/>
  <c r="DQ254" i="1"/>
  <c r="DR50" i="1"/>
  <c r="DV51" i="1"/>
  <c r="DT51" i="1"/>
  <c r="DU51" i="1"/>
  <c r="BQ249" i="1"/>
  <c r="AT224" i="1"/>
  <c r="AT222" i="1"/>
  <c r="AT343" i="1" s="1"/>
  <c r="AT214" i="1"/>
  <c r="CY40" i="2"/>
  <c r="CY38" i="2" s="1"/>
  <c r="CY33" i="2" s="1"/>
  <c r="CY41" i="2"/>
  <c r="DF207" i="1"/>
  <c r="DF205" i="1" s="1"/>
  <c r="CY294" i="1"/>
  <c r="CY293" i="1" s="1"/>
  <c r="DQ331" i="1"/>
  <c r="DQ351" i="1" s="1"/>
  <c r="DL337" i="1"/>
  <c r="DL340" i="1"/>
  <c r="DL336" i="1"/>
  <c r="DL339" i="1"/>
  <c r="DL338" i="1"/>
  <c r="DL341" i="1"/>
  <c r="DL335" i="1"/>
  <c r="DL360" i="1"/>
  <c r="DL334" i="1"/>
  <c r="DL333" i="1"/>
  <c r="DL332" i="1"/>
  <c r="DL345" i="1"/>
  <c r="DL347" i="1"/>
  <c r="DL343" i="1"/>
  <c r="BF225" i="1"/>
  <c r="BF223" i="1"/>
  <c r="CI61" i="2"/>
  <c r="CI59" i="2" s="1"/>
  <c r="CI58" i="2" s="1"/>
  <c r="CI67" i="2" s="1"/>
  <c r="CI256" i="1"/>
  <c r="CI312" i="1" s="1"/>
  <c r="DR63" i="1"/>
  <c r="DD62" i="1"/>
  <c r="AA61" i="2"/>
  <c r="AA59" i="2" s="1"/>
  <c r="AA58" i="2" s="1"/>
  <c r="AA67" i="2" s="1"/>
  <c r="AA256" i="1"/>
  <c r="AA312" i="1" s="1"/>
  <c r="CO71" i="1"/>
  <c r="DT60" i="1"/>
  <c r="DW60" i="1" s="1"/>
  <c r="DU60" i="1"/>
  <c r="DV60" i="1"/>
  <c r="AP340" i="1"/>
  <c r="AP337" i="1"/>
  <c r="AP341" i="1"/>
  <c r="AP334" i="1"/>
  <c r="AP338" i="1"/>
  <c r="AP333" i="1"/>
  <c r="AP336" i="1"/>
  <c r="AP360" i="1"/>
  <c r="AP339" i="1"/>
  <c r="AP332" i="1"/>
  <c r="AP335" i="1"/>
  <c r="AP345" i="1"/>
  <c r="AP347" i="1"/>
  <c r="AP343" i="1"/>
  <c r="AP346" i="1"/>
  <c r="AP355" i="1"/>
  <c r="AP349" i="1"/>
  <c r="AP351" i="1"/>
  <c r="AP344" i="1"/>
  <c r="AP350" i="1"/>
  <c r="BY220" i="1"/>
  <c r="BY227" i="1"/>
  <c r="BY252" i="1" s="1"/>
  <c r="DD238" i="1"/>
  <c r="DR239" i="1"/>
  <c r="DE292" i="1"/>
  <c r="BY249" i="1"/>
  <c r="DU262" i="1"/>
  <c r="DU261" i="1" s="1"/>
  <c r="DV262" i="1"/>
  <c r="DR261" i="1"/>
  <c r="CL346" i="1"/>
  <c r="CL250" i="1"/>
  <c r="CA81" i="1"/>
  <c r="S350" i="1"/>
  <c r="S248" i="1"/>
  <c r="S348" i="1" s="1"/>
  <c r="DD257" i="1"/>
  <c r="DT32" i="1"/>
  <c r="DV32" i="1"/>
  <c r="DR31" i="1"/>
  <c r="DU32" i="1"/>
  <c r="AR214" i="1"/>
  <c r="AR222" i="1"/>
  <c r="AR343" i="1" s="1"/>
  <c r="AR224" i="1"/>
  <c r="DU53" i="1"/>
  <c r="DV53" i="1"/>
  <c r="DT53" i="1"/>
  <c r="DW53" i="1" s="1"/>
  <c r="DF26" i="1"/>
  <c r="B61" i="2"/>
  <c r="B59" i="2" s="1"/>
  <c r="B58" i="2" s="1"/>
  <c r="B67" i="2" s="1"/>
  <c r="B256" i="1"/>
  <c r="B312" i="1" s="1"/>
  <c r="DR46" i="1"/>
  <c r="DD45" i="1"/>
  <c r="DD44" i="1" s="1"/>
  <c r="DD14" i="2" s="1"/>
  <c r="DF46" i="1"/>
  <c r="DF45" i="1" s="1"/>
  <c r="DF44" i="1" s="1"/>
  <c r="DF14" i="2" s="1"/>
  <c r="DS234" i="1"/>
  <c r="DS231" i="1" s="1"/>
  <c r="DS230" i="1" s="1"/>
  <c r="CQ38" i="2"/>
  <c r="CQ33" i="2" s="1"/>
  <c r="AJ223" i="1"/>
  <c r="AJ344" i="1" s="1"/>
  <c r="AM214" i="1"/>
  <c r="DS31" i="2"/>
  <c r="DS219" i="1"/>
  <c r="DV47" i="1"/>
  <c r="DU47" i="1"/>
  <c r="DT47" i="1"/>
  <c r="DW47" i="1" s="1"/>
  <c r="CM81" i="1"/>
  <c r="CM175" i="1" s="1"/>
  <c r="CM216" i="1" s="1"/>
  <c r="BZ218" i="1"/>
  <c r="BZ220" i="1" s="1"/>
  <c r="CP22" i="2" l="1"/>
  <c r="DF179" i="1"/>
  <c r="DF217" i="1" s="1"/>
  <c r="DD26" i="2"/>
  <c r="CY26" i="2"/>
  <c r="CY24" i="2" s="1"/>
  <c r="CY23" i="2" s="1"/>
  <c r="CY22" i="2" s="1"/>
  <c r="DF92" i="1"/>
  <c r="CY81" i="1"/>
  <c r="CY175" i="1" s="1"/>
  <c r="CY216" i="1" s="1"/>
  <c r="DT31" i="1"/>
  <c r="DW32" i="1"/>
  <c r="AT345" i="1"/>
  <c r="AT249" i="1"/>
  <c r="AT349" i="1" s="1"/>
  <c r="DW51" i="1"/>
  <c r="DT50" i="1"/>
  <c r="DW50" i="1" s="1"/>
  <c r="CM211" i="1"/>
  <c r="CM212" i="1"/>
  <c r="CQ8" i="1"/>
  <c r="CP8" i="1"/>
  <c r="CM359" i="1"/>
  <c r="CM358" i="1"/>
  <c r="BX47" i="2"/>
  <c r="BX55" i="2" s="1"/>
  <c r="BX44" i="2"/>
  <c r="BX9" i="2"/>
  <c r="BF349" i="1"/>
  <c r="BJ249" i="1"/>
  <c r="DT259" i="1"/>
  <c r="DF258" i="1"/>
  <c r="DF257" i="1" s="1"/>
  <c r="AL354" i="1"/>
  <c r="AL355" i="1" s="1"/>
  <c r="AL347" i="1"/>
  <c r="AL251" i="1"/>
  <c r="BX218" i="1"/>
  <c r="CT61" i="2"/>
  <c r="CT59" i="2" s="1"/>
  <c r="CT58" i="2" s="1"/>
  <c r="CT67" i="2" s="1"/>
  <c r="CT256" i="1"/>
  <c r="CT312" i="1" s="1"/>
  <c r="CX218" i="1"/>
  <c r="CX220" i="1" s="1"/>
  <c r="AT337" i="1"/>
  <c r="AT340" i="1"/>
  <c r="AT341" i="1"/>
  <c r="AT334" i="1"/>
  <c r="AT339" i="1"/>
  <c r="AT360" i="1"/>
  <c r="AT333" i="1"/>
  <c r="AT338" i="1"/>
  <c r="AT336" i="1"/>
  <c r="BQ250" i="1"/>
  <c r="DW34" i="2"/>
  <c r="DR31" i="2"/>
  <c r="DR219" i="1"/>
  <c r="DT149" i="1"/>
  <c r="DW150" i="1"/>
  <c r="CQ359" i="1"/>
  <c r="DW27" i="1"/>
  <c r="BQ290" i="1"/>
  <c r="BQ271" i="1" s="1"/>
  <c r="BQ254" i="1"/>
  <c r="DE12" i="2"/>
  <c r="DE11" i="2" s="1"/>
  <c r="DE10" i="2" s="1"/>
  <c r="DE8" i="1"/>
  <c r="BG61" i="2"/>
  <c r="BG59" i="2" s="1"/>
  <c r="BG58" i="2" s="1"/>
  <c r="BG67" i="2" s="1"/>
  <c r="BG256" i="1"/>
  <c r="BG312" i="1" s="1"/>
  <c r="AM331" i="1"/>
  <c r="AL337" i="1"/>
  <c r="AL340" i="1"/>
  <c r="AL338" i="1"/>
  <c r="AL341" i="1"/>
  <c r="AL339" i="1"/>
  <c r="AL336" i="1"/>
  <c r="AL360" i="1"/>
  <c r="AL334" i="1"/>
  <c r="AL333" i="1"/>
  <c r="AL335" i="1"/>
  <c r="DT39" i="2"/>
  <c r="DW206" i="1"/>
  <c r="DW39" i="2" s="1"/>
  <c r="DW38" i="2" s="1"/>
  <c r="DT72" i="1"/>
  <c r="BJ223" i="1"/>
  <c r="BJ225" i="1"/>
  <c r="BZ224" i="1"/>
  <c r="BZ222" i="1"/>
  <c r="BZ214" i="1"/>
  <c r="CK61" i="2"/>
  <c r="CK59" i="2" s="1"/>
  <c r="CK58" i="2" s="1"/>
  <c r="CK67" i="2" s="1"/>
  <c r="CK256" i="1"/>
  <c r="CK312" i="1" s="1"/>
  <c r="DQ344" i="1"/>
  <c r="CN46" i="2"/>
  <c r="CN54" i="2" s="1"/>
  <c r="CN45" i="2"/>
  <c r="CN53" i="2" s="1"/>
  <c r="CY234" i="1"/>
  <c r="CY231" i="1" s="1"/>
  <c r="CY230" i="1" s="1"/>
  <c r="CY233" i="1"/>
  <c r="CY50" i="2" s="1"/>
  <c r="CY49" i="2" s="1"/>
  <c r="DD33" i="2"/>
  <c r="DS12" i="2"/>
  <c r="DS11" i="2" s="1"/>
  <c r="DS10" i="2" s="1"/>
  <c r="DS8" i="1"/>
  <c r="DD28" i="2"/>
  <c r="DD24" i="2" s="1"/>
  <c r="DD23" i="2" s="1"/>
  <c r="DD22" i="2" s="1"/>
  <c r="DF25" i="2"/>
  <c r="DV122" i="1"/>
  <c r="DR121" i="1"/>
  <c r="DU122" i="1"/>
  <c r="CL61" i="2"/>
  <c r="CL59" i="2" s="1"/>
  <c r="CL58" i="2" s="1"/>
  <c r="CL67" i="2" s="1"/>
  <c r="CL256" i="1"/>
  <c r="CL312" i="1" s="1"/>
  <c r="BR249" i="1"/>
  <c r="BS224" i="1"/>
  <c r="H250" i="1"/>
  <c r="H346" i="1"/>
  <c r="DJ290" i="1"/>
  <c r="DJ271" i="1" s="1"/>
  <c r="DJ254" i="1"/>
  <c r="CN214" i="1"/>
  <c r="CN222" i="1"/>
  <c r="CN224" i="1"/>
  <c r="AS343" i="1"/>
  <c r="AQ61" i="2"/>
  <c r="AQ59" i="2" s="1"/>
  <c r="AQ58" i="2" s="1"/>
  <c r="AQ67" i="2" s="1"/>
  <c r="AQ256" i="1"/>
  <c r="AQ312" i="1" s="1"/>
  <c r="DF15" i="2"/>
  <c r="DF213" i="1"/>
  <c r="DV118" i="1"/>
  <c r="DR117" i="1"/>
  <c r="DU118" i="1"/>
  <c r="DT65" i="2"/>
  <c r="DW300" i="1"/>
  <c r="DW65" i="2" s="1"/>
  <c r="AR225" i="1"/>
  <c r="AR223" i="1"/>
  <c r="AR344" i="1" s="1"/>
  <c r="BH220" i="1"/>
  <c r="BI218" i="1"/>
  <c r="BH227" i="1"/>
  <c r="DR64" i="2"/>
  <c r="DU297" i="1"/>
  <c r="DU64" i="2" s="1"/>
  <c r="DV297" i="1"/>
  <c r="DV64" i="2" s="1"/>
  <c r="DQ350" i="1"/>
  <c r="DQ248" i="1"/>
  <c r="DQ348" i="1" s="1"/>
  <c r="DU301" i="1"/>
  <c r="DR300" i="1"/>
  <c r="DV46" i="1"/>
  <c r="DU46" i="1"/>
  <c r="DT46" i="1"/>
  <c r="DR45" i="1"/>
  <c r="DD15" i="2"/>
  <c r="DD213" i="1"/>
  <c r="AK350" i="1"/>
  <c r="AK248" i="1"/>
  <c r="AK348" i="1" s="1"/>
  <c r="DQ346" i="1"/>
  <c r="DU19" i="1"/>
  <c r="DV19" i="1"/>
  <c r="DF285" i="1"/>
  <c r="DT286" i="1"/>
  <c r="DT285" i="1" s="1"/>
  <c r="DQ355" i="1"/>
  <c r="CY211" i="1"/>
  <c r="CY212" i="1"/>
  <c r="DU281" i="1"/>
  <c r="DV281" i="1"/>
  <c r="DS26" i="2"/>
  <c r="DS24" i="2" s="1"/>
  <c r="DS23" i="2" s="1"/>
  <c r="DS22" i="2" s="1"/>
  <c r="DS81" i="1"/>
  <c r="DS175" i="1" s="1"/>
  <c r="DS216" i="1" s="1"/>
  <c r="AT347" i="1"/>
  <c r="AT251" i="1"/>
  <c r="AT354" i="1"/>
  <c r="AT355" i="1" s="1"/>
  <c r="AB344" i="1"/>
  <c r="AC223" i="1"/>
  <c r="AE223" i="1"/>
  <c r="AG61" i="2"/>
  <c r="AG59" i="2" s="1"/>
  <c r="AG58" i="2" s="1"/>
  <c r="AG67" i="2" s="1"/>
  <c r="AG256" i="1"/>
  <c r="AG312" i="1" s="1"/>
  <c r="BP249" i="1"/>
  <c r="CX211" i="1"/>
  <c r="CX227" i="1"/>
  <c r="CX252" i="1" s="1"/>
  <c r="CX212" i="1"/>
  <c r="CX359" i="1"/>
  <c r="CX358" i="1"/>
  <c r="DF10" i="1"/>
  <c r="DF9" i="1" s="1"/>
  <c r="DT165" i="1"/>
  <c r="DF164" i="1"/>
  <c r="DF32" i="2" s="1"/>
  <c r="H354" i="1"/>
  <c r="H355" i="1" s="1"/>
  <c r="H347" i="1"/>
  <c r="H251" i="1"/>
  <c r="AS345" i="1"/>
  <c r="AS249" i="1"/>
  <c r="AS349" i="1" s="1"/>
  <c r="DC61" i="2"/>
  <c r="DC59" i="2" s="1"/>
  <c r="DC58" i="2" s="1"/>
  <c r="DC67" i="2" s="1"/>
  <c r="DC256" i="1"/>
  <c r="DC312" i="1" s="1"/>
  <c r="DR264" i="1"/>
  <c r="DU265" i="1"/>
  <c r="DU264" i="1" s="1"/>
  <c r="AM223" i="1"/>
  <c r="AR345" i="1"/>
  <c r="AR249" i="1"/>
  <c r="AR349" i="1" s="1"/>
  <c r="DR13" i="2"/>
  <c r="DU31" i="1"/>
  <c r="DU13" i="2" s="1"/>
  <c r="DV31" i="1"/>
  <c r="DV13" i="2" s="1"/>
  <c r="CL350" i="1"/>
  <c r="CL248" i="1"/>
  <c r="CL348" i="1" s="1"/>
  <c r="BY226" i="1"/>
  <c r="CQ71" i="1"/>
  <c r="CR71" i="1"/>
  <c r="CP71" i="1"/>
  <c r="DV63" i="1"/>
  <c r="DR62" i="1"/>
  <c r="DU63" i="1"/>
  <c r="BF346" i="1"/>
  <c r="BF250" i="1"/>
  <c r="CY63" i="2"/>
  <c r="CY62" i="2" s="1"/>
  <c r="CY292" i="1"/>
  <c r="AT223" i="1"/>
  <c r="AT344" i="1" s="1"/>
  <c r="AT225" i="1"/>
  <c r="DV50" i="1"/>
  <c r="DU50" i="1"/>
  <c r="BH47" i="2"/>
  <c r="BH44" i="2"/>
  <c r="BI44" i="2" s="1"/>
  <c r="BH9" i="2"/>
  <c r="BI10" i="2"/>
  <c r="CP10" i="2"/>
  <c r="DW262" i="1"/>
  <c r="DW261" i="1" s="1"/>
  <c r="DT261" i="1"/>
  <c r="DF31" i="2"/>
  <c r="DF219" i="1"/>
  <c r="CP234" i="1"/>
  <c r="CQ234" i="1"/>
  <c r="CO231" i="1"/>
  <c r="CR234" i="1"/>
  <c r="DR235" i="1"/>
  <c r="DU236" i="1"/>
  <c r="CR23" i="2"/>
  <c r="CR22" i="2" s="1"/>
  <c r="Z53" i="2"/>
  <c r="AD53" i="2" s="1"/>
  <c r="AD45" i="2"/>
  <c r="BG248" i="1"/>
  <c r="AB339" i="1"/>
  <c r="AB336" i="1"/>
  <c r="AB338" i="1"/>
  <c r="AE216" i="1"/>
  <c r="AB218" i="1"/>
  <c r="AC216" i="1"/>
  <c r="AB222" i="1"/>
  <c r="AB224" i="1"/>
  <c r="BS220" i="1"/>
  <c r="DR40" i="2"/>
  <c r="DR38" i="2" s="1"/>
  <c r="DR41" i="2"/>
  <c r="DU207" i="1"/>
  <c r="DV207" i="1"/>
  <c r="DR294" i="1"/>
  <c r="DR293" i="1" s="1"/>
  <c r="CY358" i="1"/>
  <c r="DU31" i="2"/>
  <c r="DU219" i="1"/>
  <c r="CY10" i="2"/>
  <c r="DW282" i="1"/>
  <c r="DT281" i="1"/>
  <c r="DW281" i="1" s="1"/>
  <c r="DV258" i="1"/>
  <c r="DV257" i="1" s="1"/>
  <c r="DV60" i="2" s="1"/>
  <c r="DR257" i="1"/>
  <c r="DU258" i="1"/>
  <c r="DU257" i="1" s="1"/>
  <c r="DU60" i="2" s="1"/>
  <c r="DU59" i="2" s="1"/>
  <c r="DU29" i="1"/>
  <c r="DV29" i="1"/>
  <c r="DT29" i="1"/>
  <c r="DW29" i="1" s="1"/>
  <c r="CP81" i="1"/>
  <c r="BO254" i="1"/>
  <c r="BO290" i="1"/>
  <c r="BO271" i="1" s="1"/>
  <c r="BC248" i="1"/>
  <c r="CO63" i="2"/>
  <c r="CO62" i="2" s="1"/>
  <c r="CR293" i="1"/>
  <c r="CO292" i="1"/>
  <c r="CP293" i="1"/>
  <c r="CP63" i="2" s="1"/>
  <c r="CP62" i="2" s="1"/>
  <c r="CQ293" i="1"/>
  <c r="CQ63" i="2" s="1"/>
  <c r="CQ62" i="2" s="1"/>
  <c r="AT332" i="1"/>
  <c r="DR32" i="2"/>
  <c r="DU164" i="1"/>
  <c r="DU32" i="2" s="1"/>
  <c r="DV22" i="1"/>
  <c r="DU22" i="1"/>
  <c r="DT22" i="1"/>
  <c r="DW22" i="1" s="1"/>
  <c r="BZ226" i="1"/>
  <c r="BI224" i="1"/>
  <c r="BH249" i="1"/>
  <c r="CO14" i="2"/>
  <c r="CR44" i="1"/>
  <c r="CR14" i="2" s="1"/>
  <c r="DJ248" i="1"/>
  <c r="CX47" i="2"/>
  <c r="CX55" i="2" s="1"/>
  <c r="CX44" i="2"/>
  <c r="CX9" i="2"/>
  <c r="CV61" i="2"/>
  <c r="CV59" i="2" s="1"/>
  <c r="CV58" i="2" s="1"/>
  <c r="CV67" i="2" s="1"/>
  <c r="CV256" i="1"/>
  <c r="CV312" i="1" s="1"/>
  <c r="BU61" i="2"/>
  <c r="BU59" i="2" s="1"/>
  <c r="BU58" i="2" s="1"/>
  <c r="BU67" i="2" s="1"/>
  <c r="BU256" i="1"/>
  <c r="BU312" i="1" s="1"/>
  <c r="DV13" i="1"/>
  <c r="DU13" i="1"/>
  <c r="DT13" i="1"/>
  <c r="DW13" i="1" s="1"/>
  <c r="DR25" i="2"/>
  <c r="DU83" i="1"/>
  <c r="DV83" i="1"/>
  <c r="AJ349" i="1"/>
  <c r="AM249" i="1"/>
  <c r="AR354" i="1"/>
  <c r="AR355" i="1" s="1"/>
  <c r="AR347" i="1"/>
  <c r="AR251" i="1"/>
  <c r="DE26" i="2"/>
  <c r="DE24" i="2" s="1"/>
  <c r="DE23" i="2" s="1"/>
  <c r="DE22" i="2" s="1"/>
  <c r="DE81" i="1"/>
  <c r="DE175" i="1" s="1"/>
  <c r="DE216" i="1" s="1"/>
  <c r="DR18" i="2"/>
  <c r="DV73" i="1"/>
  <c r="DV18" i="2" s="1"/>
  <c r="DU73" i="1"/>
  <c r="DU18" i="2" s="1"/>
  <c r="DT122" i="1"/>
  <c r="DF121" i="1"/>
  <c r="BS214" i="1"/>
  <c r="BR223" i="1"/>
  <c r="BR225" i="1"/>
  <c r="Z335" i="1"/>
  <c r="AD220" i="1"/>
  <c r="Z226" i="1"/>
  <c r="Z225" i="1"/>
  <c r="DD12" i="2"/>
  <c r="DD11" i="2" s="1"/>
  <c r="DD10" i="2" s="1"/>
  <c r="DD8" i="1"/>
  <c r="BX214" i="1"/>
  <c r="BX222" i="1"/>
  <c r="BX224" i="1"/>
  <c r="DO354" i="1"/>
  <c r="CN226" i="1"/>
  <c r="AS225" i="1"/>
  <c r="AS223" i="1"/>
  <c r="AS344" i="1" s="1"/>
  <c r="DR29" i="2"/>
  <c r="DU149" i="1"/>
  <c r="DU29" i="2" s="1"/>
  <c r="DV149" i="1"/>
  <c r="DV29" i="2" s="1"/>
  <c r="DW119" i="1"/>
  <c r="DT118" i="1"/>
  <c r="DR37" i="2"/>
  <c r="DU203" i="1"/>
  <c r="DU37" i="2" s="1"/>
  <c r="DV203" i="1"/>
  <c r="DV37" i="2" s="1"/>
  <c r="DV34" i="2" s="1"/>
  <c r="DR202" i="1"/>
  <c r="DT116" i="1"/>
  <c r="CW218" i="1"/>
  <c r="CW220" i="1" s="1"/>
  <c r="DD234" i="1"/>
  <c r="DD231" i="1" s="1"/>
  <c r="DD230" i="1" s="1"/>
  <c r="DD233" i="1"/>
  <c r="DD50" i="2" s="1"/>
  <c r="DD49" i="2" s="1"/>
  <c r="DQ61" i="2"/>
  <c r="DQ59" i="2" s="1"/>
  <c r="DQ58" i="2" s="1"/>
  <c r="DQ67" i="2" s="1"/>
  <c r="DQ256" i="1"/>
  <c r="DQ312" i="1" s="1"/>
  <c r="BZ46" i="2"/>
  <c r="BZ54" i="2" s="1"/>
  <c r="BZ45" i="2"/>
  <c r="BZ53" i="2" s="1"/>
  <c r="DR19" i="2"/>
  <c r="DU72" i="1"/>
  <c r="DU19" i="2" s="1"/>
  <c r="DV72" i="1"/>
  <c r="DV19" i="2" s="1"/>
  <c r="DR71" i="1"/>
  <c r="DT27" i="2"/>
  <c r="DW127" i="1"/>
  <c r="DW27" i="2" s="1"/>
  <c r="DD60" i="2"/>
  <c r="BF344" i="1"/>
  <c r="DQ337" i="1"/>
  <c r="DQ340" i="1"/>
  <c r="DQ341" i="1"/>
  <c r="DQ339" i="1"/>
  <c r="DQ338" i="1"/>
  <c r="DQ333" i="1"/>
  <c r="DQ336" i="1"/>
  <c r="DQ334" i="1"/>
  <c r="DQ360" i="1"/>
  <c r="DQ335" i="1"/>
  <c r="DQ332" i="1"/>
  <c r="DQ345" i="1"/>
  <c r="DQ347" i="1"/>
  <c r="DQ343" i="1"/>
  <c r="CW12" i="2"/>
  <c r="CW11" i="2" s="1"/>
  <c r="CW10" i="2" s="1"/>
  <c r="CW8" i="1"/>
  <c r="AL223" i="1"/>
  <c r="AL344" i="1" s="1"/>
  <c r="AL225" i="1"/>
  <c r="CM47" i="2"/>
  <c r="CM55" i="2" s="1"/>
  <c r="CM44" i="2"/>
  <c r="CM9" i="2"/>
  <c r="CO12" i="2"/>
  <c r="CO11" i="2" s="1"/>
  <c r="CO10" i="2" s="1"/>
  <c r="CO8" i="1"/>
  <c r="CR9" i="1"/>
  <c r="CR12" i="2" s="1"/>
  <c r="CR11" i="2" s="1"/>
  <c r="CR10" i="2" s="1"/>
  <c r="DU205" i="1"/>
  <c r="DV205" i="1"/>
  <c r="BF351" i="1"/>
  <c r="BF254" i="1"/>
  <c r="BJ251" i="1"/>
  <c r="BJ254" i="1" s="1"/>
  <c r="BF290" i="1"/>
  <c r="BF271" i="1" s="1"/>
  <c r="CO50" i="2"/>
  <c r="CO49" i="2" s="1"/>
  <c r="CP233" i="1"/>
  <c r="CP50" i="2" s="1"/>
  <c r="CP49" i="2" s="1"/>
  <c r="CR233" i="1"/>
  <c r="CR50" i="2" s="1"/>
  <c r="CR49" i="2" s="1"/>
  <c r="CQ233" i="1"/>
  <c r="CQ50" i="2" s="1"/>
  <c r="CQ49" i="2" s="1"/>
  <c r="CY60" i="2"/>
  <c r="AB46" i="2"/>
  <c r="AC9" i="2"/>
  <c r="AE9" i="2"/>
  <c r="DF73" i="1"/>
  <c r="DF18" i="2" s="1"/>
  <c r="DT74" i="1"/>
  <c r="AW331" i="1"/>
  <c r="BF331" i="1"/>
  <c r="BF355" i="1" s="1"/>
  <c r="AX331" i="1"/>
  <c r="BA331" i="1"/>
  <c r="BA348" i="1" s="1"/>
  <c r="AV337" i="1"/>
  <c r="AV340" i="1"/>
  <c r="AV334" i="1"/>
  <c r="AV341" i="1"/>
  <c r="AV333" i="1"/>
  <c r="AV360" i="1"/>
  <c r="AV336" i="1"/>
  <c r="AV338" i="1"/>
  <c r="AV339" i="1"/>
  <c r="AV335" i="1"/>
  <c r="AV343" i="1"/>
  <c r="AV332" i="1"/>
  <c r="AV345" i="1"/>
  <c r="AV347" i="1"/>
  <c r="AV346" i="1"/>
  <c r="AV349" i="1"/>
  <c r="AV344" i="1"/>
  <c r="AV350" i="1"/>
  <c r="AV351" i="1"/>
  <c r="AV355" i="1"/>
  <c r="AV348" i="1"/>
  <c r="DT34" i="2"/>
  <c r="DR127" i="1"/>
  <c r="DV128" i="1"/>
  <c r="DU128" i="1"/>
  <c r="AK61" i="2"/>
  <c r="AK59" i="2" s="1"/>
  <c r="AK58" i="2" s="1"/>
  <c r="AK67" i="2" s="1"/>
  <c r="AK256" i="1"/>
  <c r="AK312" i="1" s="1"/>
  <c r="DT17" i="1"/>
  <c r="DW17" i="1" s="1"/>
  <c r="DV17" i="1"/>
  <c r="DU17" i="1"/>
  <c r="AC23" i="2"/>
  <c r="AB22" i="2"/>
  <c r="AE23" i="2"/>
  <c r="BH225" i="1"/>
  <c r="BH223" i="1"/>
  <c r="BI214" i="1"/>
  <c r="DP61" i="2"/>
  <c r="DP59" i="2" s="1"/>
  <c r="DP58" i="2" s="1"/>
  <c r="DP67" i="2" s="1"/>
  <c r="DP256" i="1"/>
  <c r="DP312" i="1" s="1"/>
  <c r="DW84" i="1"/>
  <c r="DT83" i="1"/>
  <c r="AD227" i="1"/>
  <c r="Z252" i="1"/>
  <c r="AD252" i="1" s="1"/>
  <c r="CN227" i="1"/>
  <c r="CN252" i="1" s="1"/>
  <c r="DR34" i="2"/>
  <c r="DF117" i="1"/>
  <c r="DF93" i="1" s="1"/>
  <c r="BP354" i="1"/>
  <c r="BP251" i="1"/>
  <c r="CM218" i="1"/>
  <c r="CM220" i="1" s="1"/>
  <c r="DU239" i="1"/>
  <c r="DR238" i="1"/>
  <c r="DF40" i="2"/>
  <c r="DF38" i="2" s="1"/>
  <c r="DF33" i="2" s="1"/>
  <c r="DF41" i="2"/>
  <c r="DT207" i="1"/>
  <c r="DF294" i="1"/>
  <c r="DF293" i="1" s="1"/>
  <c r="DW202" i="1"/>
  <c r="AL345" i="1"/>
  <c r="AL249" i="1"/>
  <c r="AL349" i="1" s="1"/>
  <c r="CQ47" i="2"/>
  <c r="CQ9" i="2"/>
  <c r="DW169" i="1"/>
  <c r="DT168" i="1"/>
  <c r="DT19" i="1"/>
  <c r="DW19" i="1" s="1"/>
  <c r="DW20" i="1"/>
  <c r="Z54" i="2"/>
  <c r="AD46" i="2"/>
  <c r="AB44" i="2"/>
  <c r="CY359" i="1"/>
  <c r="CQ23" i="2"/>
  <c r="CQ22" i="2" s="1"/>
  <c r="CA218" i="1"/>
  <c r="CA220" i="1" s="1"/>
  <c r="DT278" i="1"/>
  <c r="DW279" i="1"/>
  <c r="DW278" i="1" s="1"/>
  <c r="DR16" i="2"/>
  <c r="DU69" i="1"/>
  <c r="DU16" i="2" s="1"/>
  <c r="DT69" i="1"/>
  <c r="DV69" i="1"/>
  <c r="DV16" i="2" s="1"/>
  <c r="DD63" i="2"/>
  <c r="DD62" i="2" s="1"/>
  <c r="DD292" i="1"/>
  <c r="DF29" i="2"/>
  <c r="DF28" i="2" s="1"/>
  <c r="DF148" i="1"/>
  <c r="CP217" i="1"/>
  <c r="CQ217" i="1"/>
  <c r="AS347" i="1"/>
  <c r="AS354" i="1"/>
  <c r="AS355" i="1" s="1"/>
  <c r="AS251" i="1"/>
  <c r="DR26" i="1"/>
  <c r="DT51" i="2"/>
  <c r="DW232" i="1"/>
  <c r="DW51" i="2" s="1"/>
  <c r="DV157" i="1"/>
  <c r="DR156" i="1"/>
  <c r="DU157" i="1"/>
  <c r="AD22" i="2"/>
  <c r="Z47" i="2"/>
  <c r="CO60" i="2"/>
  <c r="CQ257" i="1"/>
  <c r="CQ60" i="2" s="1"/>
  <c r="CP257" i="1"/>
  <c r="CP60" i="2" s="1"/>
  <c r="AM218" i="1"/>
  <c r="AM227" i="1" s="1"/>
  <c r="AM252" i="1" s="1"/>
  <c r="AJ220" i="1"/>
  <c r="AJ227" i="1"/>
  <c r="AJ252" i="1" s="1"/>
  <c r="DF19" i="2"/>
  <c r="DF71" i="1"/>
  <c r="AX61" i="2"/>
  <c r="AX59" i="2" s="1"/>
  <c r="AX58" i="2" s="1"/>
  <c r="AX67" i="2" s="1"/>
  <c r="AX256" i="1"/>
  <c r="AX312" i="1" s="1"/>
  <c r="DV40" i="1"/>
  <c r="DU40" i="1"/>
  <c r="DT40" i="1"/>
  <c r="DW40" i="1" s="1"/>
  <c r="AM332" i="1"/>
  <c r="BI222" i="1"/>
  <c r="BK224" i="1"/>
  <c r="BK222" i="1"/>
  <c r="BK214" i="1"/>
  <c r="CA44" i="2"/>
  <c r="CA9" i="2"/>
  <c r="CA47" i="2"/>
  <c r="CA55" i="2" s="1"/>
  <c r="BP225" i="1"/>
  <c r="BP223" i="1"/>
  <c r="DT239" i="1"/>
  <c r="DT238" i="1" s="1"/>
  <c r="DF238" i="1"/>
  <c r="DW157" i="1"/>
  <c r="DT156" i="1"/>
  <c r="DD148" i="1"/>
  <c r="AS337" i="1"/>
  <c r="AS340" i="1"/>
  <c r="AS341" i="1"/>
  <c r="AS338" i="1"/>
  <c r="AS336" i="1"/>
  <c r="AS339" i="1"/>
  <c r="AS335" i="1"/>
  <c r="AS333" i="1"/>
  <c r="AS360" i="1"/>
  <c r="AS334" i="1"/>
  <c r="BO248" i="1"/>
  <c r="BC61" i="2"/>
  <c r="BC59" i="2" s="1"/>
  <c r="BC58" i="2" s="1"/>
  <c r="BC67" i="2" s="1"/>
  <c r="BC256" i="1"/>
  <c r="BC312" i="1" s="1"/>
  <c r="BS222" i="1"/>
  <c r="DT11" i="1"/>
  <c r="DV11" i="1"/>
  <c r="DU11" i="1"/>
  <c r="DR10" i="1"/>
  <c r="CA211" i="1"/>
  <c r="CA212" i="1"/>
  <c r="CA227" i="1"/>
  <c r="CA252" i="1" s="1"/>
  <c r="CA358" i="1"/>
  <c r="CA359" i="1"/>
  <c r="DU34" i="2"/>
  <c r="BY225" i="1"/>
  <c r="DQ349" i="1"/>
  <c r="BR226" i="1"/>
  <c r="DW63" i="1"/>
  <c r="DT62" i="1"/>
  <c r="DW298" i="1"/>
  <c r="DT297" i="1"/>
  <c r="CQ216" i="1"/>
  <c r="CO218" i="1"/>
  <c r="CP216" i="1"/>
  <c r="BR252" i="1"/>
  <c r="BS252" i="1" s="1"/>
  <c r="DF26" i="2" l="1"/>
  <c r="DF81" i="1"/>
  <c r="DF175" i="1" s="1"/>
  <c r="DF216" i="1" s="1"/>
  <c r="DT64" i="2"/>
  <c r="DW297" i="1"/>
  <c r="DW64" i="2" s="1"/>
  <c r="BY250" i="1"/>
  <c r="BP250" i="1"/>
  <c r="DT31" i="2"/>
  <c r="DT219" i="1"/>
  <c r="DF63" i="2"/>
  <c r="DF62" i="2" s="1"/>
  <c r="DF292" i="1"/>
  <c r="BF61" i="2"/>
  <c r="BF59" i="2" s="1"/>
  <c r="BF58" i="2" s="1"/>
  <c r="BF67" i="2" s="1"/>
  <c r="BJ271" i="1"/>
  <c r="BJ61" i="2" s="1"/>
  <c r="BJ59" i="2" s="1"/>
  <c r="BJ58" i="2" s="1"/>
  <c r="BJ67" i="2" s="1"/>
  <c r="BF256" i="1"/>
  <c r="DV28" i="2"/>
  <c r="DU17" i="2"/>
  <c r="DU25" i="2"/>
  <c r="DR63" i="2"/>
  <c r="DR62" i="2" s="1"/>
  <c r="DU293" i="1"/>
  <c r="DV293" i="1"/>
  <c r="DR292" i="1"/>
  <c r="DT164" i="1"/>
  <c r="DT32" i="2" s="1"/>
  <c r="DW165" i="1"/>
  <c r="DS218" i="1"/>
  <c r="DS220" i="1" s="1"/>
  <c r="CM224" i="1"/>
  <c r="CM222" i="1"/>
  <c r="CM214" i="1"/>
  <c r="DT13" i="2"/>
  <c r="DW31" i="1"/>
  <c r="DW13" i="2" s="1"/>
  <c r="CA226" i="1"/>
  <c r="DT10" i="1"/>
  <c r="DW11" i="1"/>
  <c r="AJ335" i="1"/>
  <c r="AM220" i="1"/>
  <c r="AJ226" i="1"/>
  <c r="AJ225" i="1"/>
  <c r="AD54" i="2"/>
  <c r="BH250" i="1"/>
  <c r="BI225" i="1"/>
  <c r="AY331" i="1"/>
  <c r="AW340" i="1"/>
  <c r="AW337" i="1"/>
  <c r="AW341" i="1"/>
  <c r="AW336" i="1"/>
  <c r="AW338" i="1"/>
  <c r="AW339" i="1"/>
  <c r="AW334" i="1"/>
  <c r="AW333" i="1"/>
  <c r="AW335" i="1"/>
  <c r="AW360" i="1"/>
  <c r="AW332" i="1"/>
  <c r="AW345" i="1"/>
  <c r="AW347" i="1"/>
  <c r="AW343" i="1"/>
  <c r="AW349" i="1"/>
  <c r="AW355" i="1"/>
  <c r="AW346" i="1"/>
  <c r="AW351" i="1"/>
  <c r="AW344" i="1"/>
  <c r="AW350" i="1"/>
  <c r="AW348" i="1"/>
  <c r="CM46" i="2"/>
  <c r="CM54" i="2" s="1"/>
  <c r="CM45" i="2"/>
  <c r="CM53" i="2" s="1"/>
  <c r="Z346" i="1"/>
  <c r="Z250" i="1"/>
  <c r="AD225" i="1"/>
  <c r="BS225" i="1"/>
  <c r="BR250" i="1"/>
  <c r="DT121" i="1"/>
  <c r="DW121" i="1" s="1"/>
  <c r="DW122" i="1"/>
  <c r="DE218" i="1"/>
  <c r="DE220" i="1" s="1"/>
  <c r="CX46" i="2"/>
  <c r="CX54" i="2" s="1"/>
  <c r="CX45" i="2"/>
  <c r="CX53" i="2" s="1"/>
  <c r="BK249" i="1"/>
  <c r="BI249" i="1"/>
  <c r="BZ251" i="1"/>
  <c r="BZ354" i="1"/>
  <c r="DR60" i="2"/>
  <c r="AE218" i="1"/>
  <c r="AB220" i="1"/>
  <c r="AC218" i="1"/>
  <c r="AB227" i="1"/>
  <c r="DU235" i="1"/>
  <c r="DR232" i="1"/>
  <c r="CP47" i="2"/>
  <c r="CP55" i="2" s="1"/>
  <c r="CP44" i="2"/>
  <c r="CP9" i="2"/>
  <c r="BH55" i="2"/>
  <c r="BI55" i="2" s="1"/>
  <c r="BI47" i="2"/>
  <c r="AT346" i="1"/>
  <c r="AT250" i="1"/>
  <c r="BF350" i="1"/>
  <c r="BJ250" i="1"/>
  <c r="BF248" i="1"/>
  <c r="BY354" i="1"/>
  <c r="BY251" i="1"/>
  <c r="CX226" i="1"/>
  <c r="DT45" i="1"/>
  <c r="DW46" i="1"/>
  <c r="DR65" i="2"/>
  <c r="DU300" i="1"/>
  <c r="DU65" i="2" s="1"/>
  <c r="DV300" i="1"/>
  <c r="DV65" i="2" s="1"/>
  <c r="BH252" i="1"/>
  <c r="BI252" i="1" s="1"/>
  <c r="BI227" i="1"/>
  <c r="AR250" i="1"/>
  <c r="AR346" i="1"/>
  <c r="DV117" i="1"/>
  <c r="DU117" i="1"/>
  <c r="DR93" i="1"/>
  <c r="CN225" i="1"/>
  <c r="CN223" i="1"/>
  <c r="H350" i="1"/>
  <c r="H248" i="1"/>
  <c r="H348" i="1" s="1"/>
  <c r="H254" i="1"/>
  <c r="BZ223" i="1"/>
  <c r="BZ225" i="1"/>
  <c r="DT26" i="1"/>
  <c r="DW26" i="1" s="1"/>
  <c r="DT29" i="2"/>
  <c r="DW149" i="1"/>
  <c r="DW29" i="2" s="1"/>
  <c r="DT148" i="1"/>
  <c r="DW33" i="2"/>
  <c r="CQ360" i="1"/>
  <c r="CQ211" i="1"/>
  <c r="CQ358" i="1"/>
  <c r="DT15" i="2"/>
  <c r="DW62" i="1"/>
  <c r="DT213" i="1"/>
  <c r="DU10" i="1"/>
  <c r="DR9" i="1"/>
  <c r="DV10" i="1"/>
  <c r="BK225" i="1"/>
  <c r="BK223" i="1"/>
  <c r="DR234" i="1"/>
  <c r="DR233" i="1"/>
  <c r="DU238" i="1"/>
  <c r="DV238" i="1"/>
  <c r="DW74" i="1"/>
  <c r="DT73" i="1"/>
  <c r="CW227" i="1"/>
  <c r="CW252" i="1" s="1"/>
  <c r="CW212" i="1"/>
  <c r="CW211" i="1"/>
  <c r="CW358" i="1"/>
  <c r="CW359" i="1"/>
  <c r="BX223" i="1"/>
  <c r="BS223" i="1"/>
  <c r="CY47" i="2"/>
  <c r="CY55" i="2" s="1"/>
  <c r="CY44" i="2"/>
  <c r="CY9" i="2"/>
  <c r="CX224" i="1"/>
  <c r="CX222" i="1"/>
  <c r="CX214" i="1"/>
  <c r="CY224" i="1"/>
  <c r="CY222" i="1"/>
  <c r="CY214" i="1"/>
  <c r="BQ248" i="1"/>
  <c r="CQ218" i="1"/>
  <c r="CO220" i="1"/>
  <c r="CP218" i="1"/>
  <c r="CA224" i="1"/>
  <c r="CA222" i="1"/>
  <c r="CA214" i="1"/>
  <c r="DF234" i="1"/>
  <c r="DF231" i="1" s="1"/>
  <c r="DF230" i="1" s="1"/>
  <c r="DF233" i="1"/>
  <c r="DF50" i="2" s="1"/>
  <c r="DF49" i="2" s="1"/>
  <c r="AD47" i="2"/>
  <c r="Z55" i="2"/>
  <c r="AD55" i="2" s="1"/>
  <c r="DR30" i="2"/>
  <c r="DR28" i="2" s="1"/>
  <c r="DU156" i="1"/>
  <c r="DU30" i="2" s="1"/>
  <c r="DU28" i="2" s="1"/>
  <c r="DV156" i="1"/>
  <c r="DV30" i="2" s="1"/>
  <c r="DV26" i="1"/>
  <c r="DU26" i="1"/>
  <c r="AE44" i="2"/>
  <c r="AC44" i="2"/>
  <c r="CQ55" i="2"/>
  <c r="DT41" i="2"/>
  <c r="DT40" i="2"/>
  <c r="DT38" i="2" s="1"/>
  <c r="DT33" i="2" s="1"/>
  <c r="DT294" i="1"/>
  <c r="DT293" i="1" s="1"/>
  <c r="DW207" i="1"/>
  <c r="BP290" i="1"/>
  <c r="BP271" i="1" s="1"/>
  <c r="BP254" i="1"/>
  <c r="DR33" i="2"/>
  <c r="DT25" i="2"/>
  <c r="DW83" i="1"/>
  <c r="AE22" i="2"/>
  <c r="AC22" i="2"/>
  <c r="AB47" i="2"/>
  <c r="AX337" i="1"/>
  <c r="AX334" i="1"/>
  <c r="AX333" i="1"/>
  <c r="AX340" i="1"/>
  <c r="AX360" i="1"/>
  <c r="AX336" i="1"/>
  <c r="AX341" i="1"/>
  <c r="AX339" i="1"/>
  <c r="AX332" i="1"/>
  <c r="AX338" i="1"/>
  <c r="AX345" i="1"/>
  <c r="AX343" i="1"/>
  <c r="AX346" i="1"/>
  <c r="AX349" i="1"/>
  <c r="AX344" i="1"/>
  <c r="AX335" i="1"/>
  <c r="AX350" i="1"/>
  <c r="AX347" i="1"/>
  <c r="AX355" i="1"/>
  <c r="AX351" i="1"/>
  <c r="AX348" i="1"/>
  <c r="DF17" i="2"/>
  <c r="AB45" i="2"/>
  <c r="CO227" i="1"/>
  <c r="CO212" i="1"/>
  <c r="CO211" i="1"/>
  <c r="CR8" i="1"/>
  <c r="CO358" i="1"/>
  <c r="CO359" i="1"/>
  <c r="CW47" i="2"/>
  <c r="CW55" i="2" s="1"/>
  <c r="CW44" i="2"/>
  <c r="CW9" i="2"/>
  <c r="DT117" i="1"/>
  <c r="DW117" i="1" s="1"/>
  <c r="DW118" i="1"/>
  <c r="AS346" i="1"/>
  <c r="AS250" i="1"/>
  <c r="DD212" i="1"/>
  <c r="DD211" i="1"/>
  <c r="DD359" i="1"/>
  <c r="DD358" i="1"/>
  <c r="DV17" i="2"/>
  <c r="AR290" i="1"/>
  <c r="AR271" i="1" s="1"/>
  <c r="AR351" i="1"/>
  <c r="AR254" i="1"/>
  <c r="CP292" i="1"/>
  <c r="CQ292" i="1"/>
  <c r="DV40" i="2"/>
  <c r="DV38" i="2" s="1"/>
  <c r="DV33" i="2" s="1"/>
  <c r="DV41" i="2"/>
  <c r="DV294" i="1"/>
  <c r="AB343" i="1"/>
  <c r="AE222" i="1"/>
  <c r="AC222" i="1"/>
  <c r="CQ231" i="1"/>
  <c r="CR231" i="1"/>
  <c r="CO230" i="1"/>
  <c r="CP231" i="1"/>
  <c r="BH46" i="2"/>
  <c r="BH45" i="2"/>
  <c r="BI9" i="2"/>
  <c r="DF12" i="2"/>
  <c r="DF11" i="2" s="1"/>
  <c r="DF10" i="2" s="1"/>
  <c r="DF8" i="1"/>
  <c r="BI220" i="1"/>
  <c r="BH226" i="1"/>
  <c r="CN249" i="1"/>
  <c r="BS249" i="1"/>
  <c r="DS211" i="1"/>
  <c r="DS212" i="1"/>
  <c r="DS358" i="1"/>
  <c r="DS359" i="1"/>
  <c r="BZ249" i="1"/>
  <c r="DE227" i="1"/>
  <c r="DE252" i="1" s="1"/>
  <c r="DE212" i="1"/>
  <c r="DE211" i="1"/>
  <c r="DE358" i="1"/>
  <c r="DE359" i="1"/>
  <c r="BQ61" i="2"/>
  <c r="BQ59" i="2" s="1"/>
  <c r="BQ58" i="2" s="1"/>
  <c r="BQ67" i="2" s="1"/>
  <c r="BQ256" i="1"/>
  <c r="BQ312" i="1" s="1"/>
  <c r="BX220" i="1"/>
  <c r="BX225" i="1" s="1"/>
  <c r="BX227" i="1"/>
  <c r="BX252" i="1" s="1"/>
  <c r="DF60" i="2"/>
  <c r="BX46" i="2"/>
  <c r="BX54" i="2" s="1"/>
  <c r="BX45" i="2"/>
  <c r="BX53" i="2" s="1"/>
  <c r="CM227" i="1"/>
  <c r="CM252" i="1" s="1"/>
  <c r="DD81" i="1"/>
  <c r="DD175" i="1" s="1"/>
  <c r="DD216" i="1" s="1"/>
  <c r="CQ46" i="2"/>
  <c r="CQ54" i="2" s="1"/>
  <c r="CQ45" i="2"/>
  <c r="CQ53" i="2" s="1"/>
  <c r="DR27" i="2"/>
  <c r="DV127" i="1"/>
  <c r="DV27" i="2" s="1"/>
  <c r="DU127" i="1"/>
  <c r="DU27" i="2" s="1"/>
  <c r="BB331" i="1"/>
  <c r="BA337" i="1"/>
  <c r="BA338" i="1"/>
  <c r="BA340" i="1"/>
  <c r="BA336" i="1"/>
  <c r="BA339" i="1"/>
  <c r="BA341" i="1"/>
  <c r="BA360" i="1"/>
  <c r="BA334" i="1"/>
  <c r="BA335" i="1"/>
  <c r="BA333" i="1"/>
  <c r="BA332" i="1"/>
  <c r="BA343" i="1"/>
  <c r="BA345" i="1"/>
  <c r="BA347" i="1"/>
  <c r="BA349" i="1"/>
  <c r="BA351" i="1"/>
  <c r="BA344" i="1"/>
  <c r="BA355" i="1"/>
  <c r="BA346" i="1"/>
  <c r="BA350" i="1"/>
  <c r="AB54" i="2"/>
  <c r="AE46" i="2"/>
  <c r="AC46" i="2"/>
  <c r="CR47" i="2"/>
  <c r="CR55" i="2" s="1"/>
  <c r="CR44" i="2"/>
  <c r="CR9" i="2"/>
  <c r="DR179" i="1"/>
  <c r="DR217" i="1" s="1"/>
  <c r="DU202" i="1"/>
  <c r="DV202" i="1"/>
  <c r="Z347" i="1"/>
  <c r="Z251" i="1"/>
  <c r="AD226" i="1"/>
  <c r="Z354" i="1"/>
  <c r="Z355" i="1" s="1"/>
  <c r="AB345" i="1"/>
  <c r="AE224" i="1"/>
  <c r="AC224" i="1"/>
  <c r="AB249" i="1"/>
  <c r="H312" i="1"/>
  <c r="H327" i="1" s="1"/>
  <c r="DW327" i="1" s="1"/>
  <c r="H351" i="1"/>
  <c r="AT351" i="1"/>
  <c r="AT290" i="1"/>
  <c r="AT271" i="1" s="1"/>
  <c r="AT254" i="1"/>
  <c r="DT19" i="2"/>
  <c r="DW72" i="1"/>
  <c r="DW19" i="2" s="1"/>
  <c r="BR354" i="1"/>
  <c r="BR251" i="1"/>
  <c r="BS226" i="1"/>
  <c r="DT30" i="2"/>
  <c r="DW156" i="1"/>
  <c r="DW30" i="2" s="1"/>
  <c r="DW238" i="1"/>
  <c r="DT234" i="1"/>
  <c r="DT233" i="1"/>
  <c r="CA46" i="2"/>
  <c r="CA54" i="2" s="1"/>
  <c r="CA67" i="2" s="1"/>
  <c r="CA45" i="2"/>
  <c r="CA53" i="2" s="1"/>
  <c r="AS351" i="1"/>
  <c r="AS290" i="1"/>
  <c r="AS271" i="1" s="1"/>
  <c r="AS254" i="1"/>
  <c r="DT16" i="2"/>
  <c r="DW69" i="1"/>
  <c r="DW16" i="2" s="1"/>
  <c r="CQ44" i="2"/>
  <c r="BI223" i="1"/>
  <c r="BG331" i="1"/>
  <c r="BM331" i="1"/>
  <c r="BF337" i="1"/>
  <c r="BF341" i="1"/>
  <c r="BF340" i="1"/>
  <c r="BF338" i="1"/>
  <c r="BF333" i="1"/>
  <c r="BF360" i="1"/>
  <c r="BF339" i="1"/>
  <c r="BF334" i="1"/>
  <c r="BF336" i="1"/>
  <c r="BF332" i="1"/>
  <c r="BF335" i="1"/>
  <c r="BF347" i="1"/>
  <c r="BF345" i="1"/>
  <c r="BF343" i="1"/>
  <c r="CO47" i="2"/>
  <c r="CO55" i="2" s="1"/>
  <c r="CO44" i="2"/>
  <c r="CO9" i="2"/>
  <c r="AL346" i="1"/>
  <c r="AL250" i="1"/>
  <c r="DV71" i="1"/>
  <c r="DU71" i="1"/>
  <c r="DW116" i="1"/>
  <c r="DT93" i="1"/>
  <c r="DT81" i="1" s="1"/>
  <c r="DR148" i="1"/>
  <c r="CN354" i="1"/>
  <c r="CN251" i="1"/>
  <c r="BX249" i="1"/>
  <c r="DD47" i="2"/>
  <c r="DD55" i="2" s="1"/>
  <c r="DD44" i="2"/>
  <c r="DD9" i="2"/>
  <c r="DR17" i="2"/>
  <c r="DV25" i="2"/>
  <c r="CR63" i="2"/>
  <c r="CR62" i="2" s="1"/>
  <c r="CR58" i="2" s="1"/>
  <c r="CR292" i="1"/>
  <c r="BO61" i="2"/>
  <c r="BO59" i="2" s="1"/>
  <c r="BO58" i="2" s="1"/>
  <c r="BO67" i="2" s="1"/>
  <c r="BO256" i="1"/>
  <c r="BO312" i="1" s="1"/>
  <c r="DU41" i="2"/>
  <c r="DU40" i="2"/>
  <c r="DU38" i="2" s="1"/>
  <c r="DU33" i="2" s="1"/>
  <c r="DU294" i="1"/>
  <c r="DF24" i="2"/>
  <c r="DF23" i="2" s="1"/>
  <c r="DF22" i="2" s="1"/>
  <c r="DR15" i="2"/>
  <c r="DR213" i="1"/>
  <c r="DV62" i="1"/>
  <c r="DU62" i="1"/>
  <c r="DU45" i="1"/>
  <c r="DR44" i="1"/>
  <c r="DV45" i="1"/>
  <c r="DJ61" i="2"/>
  <c r="DJ59" i="2" s="1"/>
  <c r="DJ58" i="2" s="1"/>
  <c r="DJ67" i="2" s="1"/>
  <c r="DJ256" i="1"/>
  <c r="DJ312" i="1" s="1"/>
  <c r="DV121" i="1"/>
  <c r="DU121" i="1"/>
  <c r="DS47" i="2"/>
  <c r="DS55" i="2" s="1"/>
  <c r="DS44" i="2"/>
  <c r="DS9" i="2"/>
  <c r="DT205" i="1"/>
  <c r="AM333" i="1"/>
  <c r="AM360" i="1"/>
  <c r="AM334" i="1"/>
  <c r="DE44" i="2"/>
  <c r="DE47" i="2"/>
  <c r="DE55" i="2" s="1"/>
  <c r="DE9" i="2"/>
  <c r="AL290" i="1"/>
  <c r="AL271" i="1" s="1"/>
  <c r="AL254" i="1"/>
  <c r="AL351" i="1"/>
  <c r="DT258" i="1"/>
  <c r="DW259" i="1"/>
  <c r="CP360" i="1"/>
  <c r="CP211" i="1"/>
  <c r="CP358" i="1"/>
  <c r="CP359" i="1"/>
  <c r="CM226" i="1"/>
  <c r="CY218" i="1"/>
  <c r="DW81" i="1" l="1"/>
  <c r="DT175" i="1"/>
  <c r="BX250" i="1"/>
  <c r="DW205" i="1"/>
  <c r="DT179" i="1"/>
  <c r="DT217" i="1" s="1"/>
  <c r="Z351" i="1"/>
  <c r="Z290" i="1"/>
  <c r="Z271" i="1" s="1"/>
  <c r="Z254" i="1"/>
  <c r="AD254" i="1" s="1"/>
  <c r="AD251" i="1"/>
  <c r="CQ230" i="1"/>
  <c r="CR230" i="1"/>
  <c r="CP230" i="1"/>
  <c r="CY46" i="2"/>
  <c r="CY54" i="2" s="1"/>
  <c r="CY45" i="2"/>
  <c r="CY53" i="2" s="1"/>
  <c r="AJ347" i="1"/>
  <c r="AJ354" i="1"/>
  <c r="AJ355" i="1" s="1"/>
  <c r="AJ251" i="1"/>
  <c r="CM249" i="1"/>
  <c r="AL61" i="2"/>
  <c r="AL59" i="2" s="1"/>
  <c r="AL58" i="2" s="1"/>
  <c r="AL67" i="2" s="1"/>
  <c r="AL256" i="1"/>
  <c r="AL312" i="1" s="1"/>
  <c r="DD46" i="2"/>
  <c r="DD54" i="2" s="1"/>
  <c r="DD45" i="2"/>
  <c r="DD53" i="2" s="1"/>
  <c r="DV148" i="1"/>
  <c r="DU148" i="1"/>
  <c r="BH331" i="1"/>
  <c r="BG340" i="1"/>
  <c r="BG337" i="1"/>
  <c r="BG341" i="1"/>
  <c r="BG339" i="1"/>
  <c r="BG333" i="1"/>
  <c r="BG360" i="1"/>
  <c r="BG336" i="1"/>
  <c r="BG334" i="1"/>
  <c r="BG338" i="1"/>
  <c r="BG335" i="1"/>
  <c r="BG332" i="1"/>
  <c r="BG347" i="1"/>
  <c r="BG343" i="1"/>
  <c r="BG345" i="1"/>
  <c r="BG355" i="1"/>
  <c r="BG344" i="1"/>
  <c r="BG346" i="1"/>
  <c r="BG349" i="1"/>
  <c r="BG351" i="1"/>
  <c r="BG350" i="1"/>
  <c r="DT231" i="1"/>
  <c r="DW234" i="1"/>
  <c r="BC331" i="1"/>
  <c r="BD331" i="1"/>
  <c r="BB340" i="1"/>
  <c r="BB341" i="1"/>
  <c r="BB337" i="1"/>
  <c r="BB338" i="1"/>
  <c r="BB336" i="1"/>
  <c r="BB339" i="1"/>
  <c r="BB333" i="1"/>
  <c r="BB335" i="1"/>
  <c r="BB360" i="1"/>
  <c r="BB334" i="1"/>
  <c r="BB332" i="1"/>
  <c r="BB345" i="1"/>
  <c r="BB343" i="1"/>
  <c r="BB347" i="1"/>
  <c r="BB344" i="1"/>
  <c r="BB349" i="1"/>
  <c r="BB355" i="1"/>
  <c r="BB351" i="1"/>
  <c r="BB346" i="1"/>
  <c r="BB350" i="1"/>
  <c r="BB348" i="1"/>
  <c r="DD218" i="1"/>
  <c r="DE226" i="1"/>
  <c r="DS226" i="1"/>
  <c r="BH354" i="1"/>
  <c r="BH355" i="1" s="1"/>
  <c r="BH347" i="1"/>
  <c r="BH251" i="1"/>
  <c r="BI226" i="1"/>
  <c r="DF47" i="2"/>
  <c r="DF55" i="2" s="1"/>
  <c r="DF44" i="2"/>
  <c r="DF9" i="2"/>
  <c r="DD214" i="1"/>
  <c r="DD222" i="1"/>
  <c r="DD224" i="1"/>
  <c r="CO226" i="1"/>
  <c r="DT63" i="2"/>
  <c r="DT62" i="2" s="1"/>
  <c r="DT292" i="1"/>
  <c r="DW293" i="1"/>
  <c r="CY249" i="1"/>
  <c r="BG348" i="1"/>
  <c r="DT28" i="2"/>
  <c r="DR51" i="2"/>
  <c r="DU232" i="1"/>
  <c r="DU51" i="2" s="1"/>
  <c r="DV232" i="1"/>
  <c r="DV51" i="2" s="1"/>
  <c r="AB335" i="1"/>
  <c r="AE220" i="1"/>
  <c r="AC220" i="1"/>
  <c r="AB226" i="1"/>
  <c r="AB225" i="1"/>
  <c r="AY337" i="1"/>
  <c r="AY340" i="1"/>
  <c r="AY341" i="1"/>
  <c r="AY334" i="1"/>
  <c r="AY360" i="1"/>
  <c r="AY333" i="1"/>
  <c r="AY339" i="1"/>
  <c r="AY338" i="1"/>
  <c r="AY332" i="1"/>
  <c r="AY336" i="1"/>
  <c r="AY343" i="1"/>
  <c r="AY345" i="1"/>
  <c r="AY344" i="1"/>
  <c r="AY335" i="1"/>
  <c r="AY346" i="1"/>
  <c r="AY349" i="1"/>
  <c r="AY350" i="1"/>
  <c r="AY347" i="1"/>
  <c r="AY348" i="1"/>
  <c r="AY351" i="1"/>
  <c r="AY355" i="1"/>
  <c r="AJ346" i="1"/>
  <c r="AJ250" i="1"/>
  <c r="DU63" i="2"/>
  <c r="DU62" i="2" s="1"/>
  <c r="DU58" i="2" s="1"/>
  <c r="DU292" i="1"/>
  <c r="BP248" i="1"/>
  <c r="DW258" i="1"/>
  <c r="DW257" i="1" s="1"/>
  <c r="DW60" i="2" s="1"/>
  <c r="DW59" i="2" s="1"/>
  <c r="DT257" i="1"/>
  <c r="DV24" i="2"/>
  <c r="DV23" i="2" s="1"/>
  <c r="DV22" i="2" s="1"/>
  <c r="CN290" i="1"/>
  <c r="CN271" i="1" s="1"/>
  <c r="CN254" i="1"/>
  <c r="CO214" i="1"/>
  <c r="CO224" i="1"/>
  <c r="CP212" i="1"/>
  <c r="CQ212" i="1"/>
  <c r="CO222" i="1"/>
  <c r="CX223" i="1"/>
  <c r="CX225" i="1"/>
  <c r="DT18" i="2"/>
  <c r="DT17" i="2" s="1"/>
  <c r="DW73" i="1"/>
  <c r="DW18" i="2" s="1"/>
  <c r="DW17" i="2" s="1"/>
  <c r="AT350" i="1"/>
  <c r="AT248" i="1"/>
  <c r="AT348" i="1" s="1"/>
  <c r="BY248" i="1"/>
  <c r="CY220" i="1"/>
  <c r="CY227" i="1"/>
  <c r="CY252" i="1" s="1"/>
  <c r="CM354" i="1"/>
  <c r="CM251" i="1"/>
  <c r="DS46" i="2"/>
  <c r="DS54" i="2" s="1"/>
  <c r="DS45" i="2"/>
  <c r="DS53" i="2" s="1"/>
  <c r="DU15" i="2"/>
  <c r="DU213" i="1"/>
  <c r="AS61" i="2"/>
  <c r="AS59" i="2" s="1"/>
  <c r="AS58" i="2" s="1"/>
  <c r="AS67" i="2" s="1"/>
  <c r="AS256" i="1"/>
  <c r="AS312" i="1" s="1"/>
  <c r="BS354" i="1"/>
  <c r="DT71" i="1"/>
  <c r="DW71" i="1" s="1"/>
  <c r="AT61" i="2"/>
  <c r="AT59" i="2" s="1"/>
  <c r="AT58" i="2" s="1"/>
  <c r="AT67" i="2" s="1"/>
  <c r="AT256" i="1"/>
  <c r="AT312" i="1" s="1"/>
  <c r="AB349" i="1"/>
  <c r="AE249" i="1"/>
  <c r="AC249" i="1"/>
  <c r="CR46" i="2"/>
  <c r="CR54" i="2" s="1"/>
  <c r="CR67" i="2" s="1"/>
  <c r="CR45" i="2"/>
  <c r="CR53" i="2" s="1"/>
  <c r="DS224" i="1"/>
  <c r="DS222" i="1"/>
  <c r="DS214" i="1"/>
  <c r="BH53" i="2"/>
  <c r="BI53" i="2" s="1"/>
  <c r="BI45" i="2"/>
  <c r="AR61" i="2"/>
  <c r="AR59" i="2" s="1"/>
  <c r="AR58" i="2" s="1"/>
  <c r="AR67" i="2" s="1"/>
  <c r="AR256" i="1"/>
  <c r="AR312" i="1" s="1"/>
  <c r="CW46" i="2"/>
  <c r="CW54" i="2" s="1"/>
  <c r="CW45" i="2"/>
  <c r="CW53" i="2" s="1"/>
  <c r="CO252" i="1"/>
  <c r="CP227" i="1"/>
  <c r="CQ227" i="1"/>
  <c r="AB55" i="2"/>
  <c r="AC47" i="2"/>
  <c r="AE47" i="2"/>
  <c r="DW25" i="2"/>
  <c r="DW24" i="2" s="1"/>
  <c r="DW23" i="2" s="1"/>
  <c r="DW22" i="2" s="1"/>
  <c r="CQ220" i="1"/>
  <c r="CP220" i="1"/>
  <c r="CY223" i="1"/>
  <c r="DU234" i="1"/>
  <c r="DV234" i="1"/>
  <c r="DR231" i="1"/>
  <c r="DW213" i="1"/>
  <c r="DW15" i="2"/>
  <c r="DW148" i="1"/>
  <c r="CN250" i="1"/>
  <c r="DW45" i="1"/>
  <c r="DT44" i="1"/>
  <c r="CX354" i="1"/>
  <c r="CX251" i="1"/>
  <c r="BF348" i="1"/>
  <c r="BJ248" i="1"/>
  <c r="AB252" i="1"/>
  <c r="AC227" i="1"/>
  <c r="AE227" i="1"/>
  <c r="BZ290" i="1"/>
  <c r="BZ271" i="1" s="1"/>
  <c r="BZ254" i="1"/>
  <c r="AM225" i="1"/>
  <c r="AM226" i="1"/>
  <c r="DW10" i="1"/>
  <c r="DT9" i="1"/>
  <c r="BJ256" i="1"/>
  <c r="BF312" i="1"/>
  <c r="DF218" i="1"/>
  <c r="DF220" i="1" s="1"/>
  <c r="DT26" i="2"/>
  <c r="DT24" i="2" s="1"/>
  <c r="DT23" i="2" s="1"/>
  <c r="DT22" i="2" s="1"/>
  <c r="DW93" i="1"/>
  <c r="DW26" i="2" s="1"/>
  <c r="CO45" i="2"/>
  <c r="CO53" i="2" s="1"/>
  <c r="CO46" i="2"/>
  <c r="CO54" i="2" s="1"/>
  <c r="DE214" i="1"/>
  <c r="DE224" i="1"/>
  <c r="DE222" i="1"/>
  <c r="AS248" i="1"/>
  <c r="AS348" i="1" s="1"/>
  <c r="AS350" i="1"/>
  <c r="BP61" i="2"/>
  <c r="BP59" i="2" s="1"/>
  <c r="BP58" i="2" s="1"/>
  <c r="BP67" i="2" s="1"/>
  <c r="BP256" i="1"/>
  <c r="BP312" i="1" s="1"/>
  <c r="CA225" i="1"/>
  <c r="CA223" i="1"/>
  <c r="CW214" i="1"/>
  <c r="CW224" i="1"/>
  <c r="CW222" i="1"/>
  <c r="DR50" i="2"/>
  <c r="DR49" i="2" s="1"/>
  <c r="DU233" i="1"/>
  <c r="DU50" i="2" s="1"/>
  <c r="DV233" i="1"/>
  <c r="DV50" i="2" s="1"/>
  <c r="DV49" i="2" s="1"/>
  <c r="CP46" i="2"/>
  <c r="CP54" i="2" s="1"/>
  <c r="CP45" i="2"/>
  <c r="CP53" i="2" s="1"/>
  <c r="DE45" i="2"/>
  <c r="DE53" i="2" s="1"/>
  <c r="DE46" i="2"/>
  <c r="DE54" i="2" s="1"/>
  <c r="DR14" i="2"/>
  <c r="DU44" i="1"/>
  <c r="DU14" i="2" s="1"/>
  <c r="DV44" i="1"/>
  <c r="DV14" i="2" s="1"/>
  <c r="DV15" i="2"/>
  <c r="DV213" i="1"/>
  <c r="CA249" i="1"/>
  <c r="AL350" i="1"/>
  <c r="AL248" i="1"/>
  <c r="AL348" i="1" s="1"/>
  <c r="BN331" i="1"/>
  <c r="BO331" i="1"/>
  <c r="BP331" i="1"/>
  <c r="BP350" i="1" s="1"/>
  <c r="BM337" i="1"/>
  <c r="BM340" i="1"/>
  <c r="BM341" i="1"/>
  <c r="BM338" i="1"/>
  <c r="BM334" i="1"/>
  <c r="BM333" i="1"/>
  <c r="BM339" i="1"/>
  <c r="BM336" i="1"/>
  <c r="BM360" i="1"/>
  <c r="BM332" i="1"/>
  <c r="BM335" i="1"/>
  <c r="BM347" i="1"/>
  <c r="BM345" i="1"/>
  <c r="BM343" i="1"/>
  <c r="BM355" i="1"/>
  <c r="BM349" i="1"/>
  <c r="BM344" i="1"/>
  <c r="BM346" i="1"/>
  <c r="BM351" i="1"/>
  <c r="BM350" i="1"/>
  <c r="BM348" i="1"/>
  <c r="DT50" i="2"/>
  <c r="DT49" i="2" s="1"/>
  <c r="DW233" i="1"/>
  <c r="DW50" i="2" s="1"/>
  <c r="DW49" i="2" s="1"/>
  <c r="BS251" i="1"/>
  <c r="BR254" i="1"/>
  <c r="BS254" i="1" s="1"/>
  <c r="BR290" i="1"/>
  <c r="AE54" i="2"/>
  <c r="AC54" i="2"/>
  <c r="BX226" i="1"/>
  <c r="DS227" i="1"/>
  <c r="DS252" i="1" s="1"/>
  <c r="DF211" i="1"/>
  <c r="DF227" i="1"/>
  <c r="DF252" i="1" s="1"/>
  <c r="DF212" i="1"/>
  <c r="DF359" i="1"/>
  <c r="DF358" i="1"/>
  <c r="BH54" i="2"/>
  <c r="BI46" i="2"/>
  <c r="CR360" i="1"/>
  <c r="CR227" i="1"/>
  <c r="CR252" i="1" s="1"/>
  <c r="CR212" i="1"/>
  <c r="CR211" i="1"/>
  <c r="CR226" i="1" s="1"/>
  <c r="CR358" i="1"/>
  <c r="CR359" i="1"/>
  <c r="AB53" i="2"/>
  <c r="AC45" i="2"/>
  <c r="AE45" i="2"/>
  <c r="DW40" i="2"/>
  <c r="DW41" i="2"/>
  <c r="DW294" i="1"/>
  <c r="CX249" i="1"/>
  <c r="CW226" i="1"/>
  <c r="DR12" i="2"/>
  <c r="DR11" i="2" s="1"/>
  <c r="DR10" i="2" s="1"/>
  <c r="DU9" i="1"/>
  <c r="DU12" i="2" s="1"/>
  <c r="DU11" i="2" s="1"/>
  <c r="DU10" i="2" s="1"/>
  <c r="DV9" i="1"/>
  <c r="DV12" i="2" s="1"/>
  <c r="DV11" i="2" s="1"/>
  <c r="DR8" i="1"/>
  <c r="DW28" i="2"/>
  <c r="BZ250" i="1"/>
  <c r="DR26" i="2"/>
  <c r="DR24" i="2" s="1"/>
  <c r="DR23" i="2" s="1"/>
  <c r="DR22" i="2" s="1"/>
  <c r="DV93" i="1"/>
  <c r="DV26" i="2" s="1"/>
  <c r="DU93" i="1"/>
  <c r="DU26" i="2" s="1"/>
  <c r="DU24" i="2" s="1"/>
  <c r="DU23" i="2" s="1"/>
  <c r="DU22" i="2" s="1"/>
  <c r="DR81" i="1"/>
  <c r="AR350" i="1"/>
  <c r="AR248" i="1"/>
  <c r="AR348" i="1" s="1"/>
  <c r="BY290" i="1"/>
  <c r="BY271" i="1" s="1"/>
  <c r="BY254" i="1"/>
  <c r="BS250" i="1"/>
  <c r="BR248" i="1"/>
  <c r="Z350" i="1"/>
  <c r="AD250" i="1"/>
  <c r="Z248" i="1"/>
  <c r="BH350" i="1"/>
  <c r="BH248" i="1"/>
  <c r="BI250" i="1"/>
  <c r="BK250" i="1"/>
  <c r="CA354" i="1"/>
  <c r="CM223" i="1"/>
  <c r="CM225" i="1"/>
  <c r="DV63" i="2"/>
  <c r="DV62" i="2" s="1"/>
  <c r="DV292" i="1"/>
  <c r="DS249" i="1" l="1"/>
  <c r="CM290" i="1"/>
  <c r="CM271" i="1" s="1"/>
  <c r="CM254" i="1"/>
  <c r="CO354" i="1"/>
  <c r="CP226" i="1"/>
  <c r="CQ226" i="1"/>
  <c r="CO251" i="1"/>
  <c r="BY61" i="2"/>
  <c r="BY59" i="2" s="1"/>
  <c r="BY58" i="2" s="1"/>
  <c r="BY67" i="2" s="1"/>
  <c r="BY256" i="1"/>
  <c r="BY312" i="1" s="1"/>
  <c r="DV81" i="1"/>
  <c r="DU81" i="1"/>
  <c r="DR175" i="1"/>
  <c r="BZ248" i="1"/>
  <c r="DV10" i="2"/>
  <c r="DF224" i="1"/>
  <c r="DF222" i="1"/>
  <c r="DF214" i="1"/>
  <c r="DE249" i="1"/>
  <c r="AC252" i="1"/>
  <c r="AE252" i="1"/>
  <c r="CX290" i="1"/>
  <c r="CX271" i="1" s="1"/>
  <c r="CX254" i="1"/>
  <c r="CN248" i="1"/>
  <c r="AC55" i="2"/>
  <c r="AE55" i="2"/>
  <c r="BP348" i="1"/>
  <c r="AB354" i="1"/>
  <c r="AB355" i="1" s="1"/>
  <c r="AE226" i="1"/>
  <c r="AB347" i="1"/>
  <c r="AB251" i="1"/>
  <c r="AC226" i="1"/>
  <c r="DE354" i="1"/>
  <c r="DE251" i="1"/>
  <c r="BC337" i="1"/>
  <c r="BC340" i="1"/>
  <c r="BC341" i="1"/>
  <c r="BC336" i="1"/>
  <c r="BC360" i="1"/>
  <c r="BC338" i="1"/>
  <c r="BC333" i="1"/>
  <c r="BC334" i="1"/>
  <c r="BC339" i="1"/>
  <c r="BC332" i="1"/>
  <c r="BC335" i="1"/>
  <c r="BC347" i="1"/>
  <c r="BC343" i="1"/>
  <c r="BC345" i="1"/>
  <c r="BC349" i="1"/>
  <c r="BC346" i="1"/>
  <c r="BC344" i="1"/>
  <c r="BC355" i="1"/>
  <c r="BC351" i="1"/>
  <c r="BC350" i="1"/>
  <c r="BC348" i="1"/>
  <c r="BH337" i="1"/>
  <c r="BH341" i="1"/>
  <c r="BH360" i="1"/>
  <c r="BH334" i="1"/>
  <c r="BH340" i="1"/>
  <c r="BH333" i="1"/>
  <c r="BH332" i="1"/>
  <c r="BH339" i="1"/>
  <c r="BH336" i="1"/>
  <c r="BH338" i="1"/>
  <c r="BH345" i="1"/>
  <c r="BH343" i="1"/>
  <c r="BH344" i="1"/>
  <c r="BH349" i="1"/>
  <c r="BH346" i="1"/>
  <c r="BH335" i="1"/>
  <c r="BX248" i="1"/>
  <c r="CA250" i="1"/>
  <c r="DE225" i="1"/>
  <c r="DE223" i="1"/>
  <c r="DT12" i="2"/>
  <c r="DT11" i="2" s="1"/>
  <c r="DW9" i="1"/>
  <c r="DW12" i="2" s="1"/>
  <c r="DW11" i="2" s="1"/>
  <c r="DT8" i="1"/>
  <c r="CY226" i="1"/>
  <c r="CX250" i="1"/>
  <c r="AJ350" i="1"/>
  <c r="AJ248" i="1"/>
  <c r="AM250" i="1"/>
  <c r="BS248" i="1"/>
  <c r="DR44" i="2"/>
  <c r="DR9" i="2"/>
  <c r="DR47" i="2"/>
  <c r="DR55" i="2" s="1"/>
  <c r="DF226" i="1"/>
  <c r="BO340" i="1"/>
  <c r="BO337" i="1"/>
  <c r="BO334" i="1"/>
  <c r="BO360" i="1"/>
  <c r="BO333" i="1"/>
  <c r="BO332" i="1"/>
  <c r="BO341" i="1"/>
  <c r="BO345" i="1"/>
  <c r="BO336" i="1"/>
  <c r="BO338" i="1"/>
  <c r="BO339" i="1"/>
  <c r="BO343" i="1"/>
  <c r="BO349" i="1"/>
  <c r="BO344" i="1"/>
  <c r="BO335" i="1"/>
  <c r="BO347" i="1"/>
  <c r="BO346" i="1"/>
  <c r="BO350" i="1"/>
  <c r="BO355" i="1"/>
  <c r="BO351" i="1"/>
  <c r="BO348" i="1"/>
  <c r="CW249" i="1"/>
  <c r="DT14" i="2"/>
  <c r="DW44" i="1"/>
  <c r="DW14" i="2" s="1"/>
  <c r="DU231" i="1"/>
  <c r="DV231" i="1"/>
  <c r="DR230" i="1"/>
  <c r="CP224" i="1"/>
  <c r="CQ224" i="1"/>
  <c r="CO249" i="1"/>
  <c r="DT60" i="2"/>
  <c r="DW63" i="2"/>
  <c r="DW62" i="2" s="1"/>
  <c r="DW58" i="2" s="1"/>
  <c r="DW292" i="1"/>
  <c r="DF46" i="2"/>
  <c r="DF54" i="2" s="1"/>
  <c r="DF45" i="2"/>
  <c r="DF53" i="2" s="1"/>
  <c r="BH290" i="1"/>
  <c r="BH271" i="1" s="1"/>
  <c r="BK251" i="1"/>
  <c r="BH351" i="1"/>
  <c r="BH254" i="1"/>
  <c r="BI254" i="1" s="1"/>
  <c r="BI251" i="1"/>
  <c r="DS354" i="1"/>
  <c r="DS251" i="1"/>
  <c r="DD220" i="1"/>
  <c r="DD227" i="1"/>
  <c r="DD252" i="1" s="1"/>
  <c r="Z61" i="2"/>
  <c r="AD271" i="1"/>
  <c r="Z256" i="1"/>
  <c r="DT216" i="1"/>
  <c r="DW175" i="1"/>
  <c r="DW216" i="1" s="1"/>
  <c r="DW218" i="1" s="1"/>
  <c r="DW220" i="1" s="1"/>
  <c r="BH348" i="1"/>
  <c r="BI248" i="1"/>
  <c r="BK248" i="1"/>
  <c r="DU47" i="2"/>
  <c r="DU55" i="2" s="1"/>
  <c r="DU44" i="2"/>
  <c r="DU9" i="2"/>
  <c r="BI54" i="2"/>
  <c r="BS290" i="1"/>
  <c r="BR271" i="1"/>
  <c r="BR331" i="1"/>
  <c r="BU331" i="1"/>
  <c r="BQ331" i="1"/>
  <c r="BP337" i="1"/>
  <c r="BP340" i="1"/>
  <c r="BP341" i="1"/>
  <c r="BP336" i="1"/>
  <c r="BP360" i="1"/>
  <c r="BP338" i="1"/>
  <c r="BP334" i="1"/>
  <c r="BP339" i="1"/>
  <c r="BP333" i="1"/>
  <c r="BP335" i="1"/>
  <c r="BP332" i="1"/>
  <c r="BP343" i="1"/>
  <c r="BP345" i="1"/>
  <c r="BP347" i="1"/>
  <c r="BP346" i="1"/>
  <c r="BP351" i="1"/>
  <c r="BP349" i="1"/>
  <c r="BP344" i="1"/>
  <c r="BP355" i="1"/>
  <c r="DD225" i="1"/>
  <c r="DD223" i="1"/>
  <c r="CM250" i="1"/>
  <c r="Z348" i="1"/>
  <c r="AD248" i="1"/>
  <c r="DR211" i="1"/>
  <c r="DR212" i="1"/>
  <c r="DU8" i="1"/>
  <c r="DV8" i="1"/>
  <c r="DR358" i="1"/>
  <c r="DR359" i="1"/>
  <c r="CW354" i="1"/>
  <c r="CW251" i="1"/>
  <c r="AC53" i="2"/>
  <c r="AE53" i="2"/>
  <c r="CR214" i="1"/>
  <c r="CR224" i="1"/>
  <c r="CR222" i="1"/>
  <c r="BX354" i="1"/>
  <c r="BX251" i="1"/>
  <c r="BN337" i="1"/>
  <c r="BN340" i="1"/>
  <c r="BN341" i="1"/>
  <c r="BN339" i="1"/>
  <c r="BN333" i="1"/>
  <c r="BN336" i="1"/>
  <c r="BN360" i="1"/>
  <c r="BN334" i="1"/>
  <c r="BN338" i="1"/>
  <c r="BN335" i="1"/>
  <c r="BN332" i="1"/>
  <c r="BN347" i="1"/>
  <c r="BN345" i="1"/>
  <c r="BN343" i="1"/>
  <c r="BN349" i="1"/>
  <c r="BN351" i="1"/>
  <c r="BN346" i="1"/>
  <c r="BN344" i="1"/>
  <c r="BN355" i="1"/>
  <c r="BN350" i="1"/>
  <c r="BN348" i="1"/>
  <c r="DU49" i="2"/>
  <c r="CW225" i="1"/>
  <c r="CW223" i="1"/>
  <c r="BZ61" i="2"/>
  <c r="BZ59" i="2" s="1"/>
  <c r="BZ58" i="2" s="1"/>
  <c r="BZ67" i="2" s="1"/>
  <c r="BZ256" i="1"/>
  <c r="BZ312" i="1" s="1"/>
  <c r="CY225" i="1"/>
  <c r="CP252" i="1"/>
  <c r="CQ252" i="1"/>
  <c r="DS223" i="1"/>
  <c r="DS225" i="1"/>
  <c r="CP222" i="1"/>
  <c r="CQ222" i="1"/>
  <c r="CO225" i="1"/>
  <c r="CO223" i="1"/>
  <c r="CQ214" i="1"/>
  <c r="CP214" i="1"/>
  <c r="CN61" i="2"/>
  <c r="CN59" i="2" s="1"/>
  <c r="CN58" i="2" s="1"/>
  <c r="CN67" i="2" s="1"/>
  <c r="CN256" i="1"/>
  <c r="CN312" i="1" s="1"/>
  <c r="AB346" i="1"/>
  <c r="AB250" i="1"/>
  <c r="AC225" i="1"/>
  <c r="AE225" i="1"/>
  <c r="DD249" i="1"/>
  <c r="BD340" i="1"/>
  <c r="BD337" i="1"/>
  <c r="BD341" i="1"/>
  <c r="BD336" i="1"/>
  <c r="BD333" i="1"/>
  <c r="BD360" i="1"/>
  <c r="BD338" i="1"/>
  <c r="BD334" i="1"/>
  <c r="BD339" i="1"/>
  <c r="BD332" i="1"/>
  <c r="BD335" i="1"/>
  <c r="BD347" i="1"/>
  <c r="BD343" i="1"/>
  <c r="BD345" i="1"/>
  <c r="BD351" i="1"/>
  <c r="BD346" i="1"/>
  <c r="BD355" i="1"/>
  <c r="BD344" i="1"/>
  <c r="BD349" i="1"/>
  <c r="BD350" i="1"/>
  <c r="BD348" i="1"/>
  <c r="DW231" i="1"/>
  <c r="DT230" i="1"/>
  <c r="DW230" i="1" s="1"/>
  <c r="AJ351" i="1"/>
  <c r="AJ290" i="1"/>
  <c r="AJ271" i="1" s="1"/>
  <c r="AM251" i="1"/>
  <c r="AJ254" i="1"/>
  <c r="CP223" i="1" l="1"/>
  <c r="CQ223" i="1"/>
  <c r="DR222" i="1"/>
  <c r="DR214" i="1"/>
  <c r="DD250" i="1"/>
  <c r="BV331" i="1"/>
  <c r="BW331" i="1"/>
  <c r="BX331" i="1"/>
  <c r="BU337" i="1"/>
  <c r="BU340" i="1"/>
  <c r="BU360" i="1"/>
  <c r="BU341" i="1"/>
  <c r="BU333" i="1"/>
  <c r="BU334" i="1"/>
  <c r="BU338" i="1"/>
  <c r="BU336" i="1"/>
  <c r="BU339" i="1"/>
  <c r="BU332" i="1"/>
  <c r="BU345" i="1"/>
  <c r="BU343" i="1"/>
  <c r="BU344" i="1"/>
  <c r="BU349" i="1"/>
  <c r="BU335" i="1"/>
  <c r="BU346" i="1"/>
  <c r="BU350" i="1"/>
  <c r="BU347" i="1"/>
  <c r="BU351" i="1"/>
  <c r="BU355" i="1"/>
  <c r="BU348" i="1"/>
  <c r="DS290" i="1"/>
  <c r="DS271" i="1" s="1"/>
  <c r="DS254" i="1"/>
  <c r="DF354" i="1"/>
  <c r="DF251" i="1"/>
  <c r="DR46" i="2"/>
  <c r="DR54" i="2" s="1"/>
  <c r="DR45" i="2"/>
  <c r="DR53" i="2" s="1"/>
  <c r="DF249" i="1"/>
  <c r="DU175" i="1"/>
  <c r="DU216" i="1" s="1"/>
  <c r="DU218" i="1" s="1"/>
  <c r="DU220" i="1" s="1"/>
  <c r="DR216" i="1"/>
  <c r="DV175" i="1"/>
  <c r="DV216" i="1" s="1"/>
  <c r="DV218" i="1" s="1"/>
  <c r="DV220" i="1" s="1"/>
  <c r="CO290" i="1"/>
  <c r="CP251" i="1"/>
  <c r="CQ251" i="1"/>
  <c r="CO254" i="1"/>
  <c r="CR251" i="1"/>
  <c r="AM254" i="1"/>
  <c r="AM290" i="1"/>
  <c r="AB248" i="1"/>
  <c r="AC250" i="1"/>
  <c r="AE250" i="1"/>
  <c r="AB350" i="1"/>
  <c r="CO250" i="1"/>
  <c r="CQ225" i="1"/>
  <c r="CP225" i="1"/>
  <c r="CW250" i="1"/>
  <c r="BX351" i="1"/>
  <c r="BX290" i="1"/>
  <c r="BX271" i="1" s="1"/>
  <c r="BX254" i="1"/>
  <c r="CA251" i="1"/>
  <c r="CW290" i="1"/>
  <c r="CW271" i="1" s="1"/>
  <c r="CW254" i="1"/>
  <c r="CM248" i="1"/>
  <c r="BS331" i="1"/>
  <c r="BR337" i="1"/>
  <c r="BR340" i="1"/>
  <c r="BR341" i="1"/>
  <c r="BR360" i="1"/>
  <c r="BR334" i="1"/>
  <c r="BR336" i="1"/>
  <c r="BR333" i="1"/>
  <c r="BR338" i="1"/>
  <c r="BR339" i="1"/>
  <c r="BR332" i="1"/>
  <c r="BR345" i="1"/>
  <c r="BR343" i="1"/>
  <c r="BR335" i="1"/>
  <c r="BR346" i="1"/>
  <c r="BR344" i="1"/>
  <c r="BR347" i="1"/>
  <c r="BR349" i="1"/>
  <c r="BR351" i="1"/>
  <c r="BR350" i="1"/>
  <c r="BR355" i="1"/>
  <c r="DT218" i="1"/>
  <c r="DT220" i="1" s="1"/>
  <c r="AD61" i="2"/>
  <c r="Z59" i="2"/>
  <c r="CX248" i="1"/>
  <c r="DT227" i="1"/>
  <c r="DT252" i="1" s="1"/>
  <c r="DT212" i="1"/>
  <c r="DT211" i="1"/>
  <c r="DW8" i="1"/>
  <c r="DT358" i="1"/>
  <c r="DT359" i="1"/>
  <c r="DE250" i="1"/>
  <c r="BX348" i="1"/>
  <c r="CA248" i="1"/>
  <c r="DE290" i="1"/>
  <c r="DE271" i="1" s="1"/>
  <c r="DE254" i="1"/>
  <c r="DV44" i="2"/>
  <c r="DV47" i="2"/>
  <c r="DV55" i="2" s="1"/>
  <c r="DV9" i="2"/>
  <c r="AJ61" i="2"/>
  <c r="AJ59" i="2" s="1"/>
  <c r="AJ58" i="2" s="1"/>
  <c r="AJ67" i="2" s="1"/>
  <c r="AM271" i="1"/>
  <c r="AM61" i="2" s="1"/>
  <c r="AJ256" i="1"/>
  <c r="DS250" i="1"/>
  <c r="CY250" i="1"/>
  <c r="BX355" i="1"/>
  <c r="CR225" i="1"/>
  <c r="CR223" i="1"/>
  <c r="DV360" i="1"/>
  <c r="DV211" i="1"/>
  <c r="DV226" i="1" s="1"/>
  <c r="DV212" i="1"/>
  <c r="DV359" i="1"/>
  <c r="DV358" i="1"/>
  <c r="BR61" i="2"/>
  <c r="BR59" i="2" s="1"/>
  <c r="BR58" i="2" s="1"/>
  <c r="BR67" i="2" s="1"/>
  <c r="BS271" i="1"/>
  <c r="BS61" i="2" s="1"/>
  <c r="BS59" i="2" s="1"/>
  <c r="BS58" i="2" s="1"/>
  <c r="BS67" i="2" s="1"/>
  <c r="BR256" i="1"/>
  <c r="DU45" i="2"/>
  <c r="DU53" i="2" s="1"/>
  <c r="DU46" i="2"/>
  <c r="DU54" i="2" s="1"/>
  <c r="DU67" i="2" s="1"/>
  <c r="DV230" i="1"/>
  <c r="DU230" i="1"/>
  <c r="BS348" i="1"/>
  <c r="DW10" i="2"/>
  <c r="AB351" i="1"/>
  <c r="AE251" i="1"/>
  <c r="AB290" i="1"/>
  <c r="AB271" i="1" s="1"/>
  <c r="AC251" i="1"/>
  <c r="AB254" i="1"/>
  <c r="CX61" i="2"/>
  <c r="CX59" i="2" s="1"/>
  <c r="CX58" i="2" s="1"/>
  <c r="CX67" i="2" s="1"/>
  <c r="CX256" i="1"/>
  <c r="CX312" i="1" s="1"/>
  <c r="DF223" i="1"/>
  <c r="DF225" i="1"/>
  <c r="CM61" i="2"/>
  <c r="CM59" i="2" s="1"/>
  <c r="CM58" i="2" s="1"/>
  <c r="CM67" i="2" s="1"/>
  <c r="CM256" i="1"/>
  <c r="CM312" i="1" s="1"/>
  <c r="DU360" i="1"/>
  <c r="DU227" i="1"/>
  <c r="DU212" i="1"/>
  <c r="DU211" i="1"/>
  <c r="DU226" i="1" s="1"/>
  <c r="DU358" i="1"/>
  <c r="DU359" i="1"/>
  <c r="BQ340" i="1"/>
  <c r="BQ337" i="1"/>
  <c r="BQ341" i="1"/>
  <c r="BQ333" i="1"/>
  <c r="BQ339" i="1"/>
  <c r="BQ360" i="1"/>
  <c r="BQ338" i="1"/>
  <c r="BQ334" i="1"/>
  <c r="BQ336" i="1"/>
  <c r="BQ332" i="1"/>
  <c r="BQ335" i="1"/>
  <c r="BQ343" i="1"/>
  <c r="BQ347" i="1"/>
  <c r="BQ345" i="1"/>
  <c r="BQ351" i="1"/>
  <c r="BQ355" i="1"/>
  <c r="BQ344" i="1"/>
  <c r="BQ346" i="1"/>
  <c r="BQ349" i="1"/>
  <c r="BQ350" i="1"/>
  <c r="BQ348" i="1"/>
  <c r="AD256" i="1"/>
  <c r="Z312" i="1"/>
  <c r="DD226" i="1"/>
  <c r="BH61" i="2"/>
  <c r="BI271" i="1"/>
  <c r="BH256" i="1"/>
  <c r="CP249" i="1"/>
  <c r="CQ249" i="1"/>
  <c r="CR249" i="1"/>
  <c r="BR348" i="1"/>
  <c r="AJ348" i="1"/>
  <c r="AM248" i="1"/>
  <c r="CY354" i="1"/>
  <c r="CY251" i="1"/>
  <c r="DT10" i="2"/>
  <c r="DD354" i="1" l="1"/>
  <c r="DD251" i="1"/>
  <c r="BW337" i="1"/>
  <c r="BW340" i="1"/>
  <c r="BW339" i="1"/>
  <c r="BW360" i="1"/>
  <c r="BW336" i="1"/>
  <c r="BW341" i="1"/>
  <c r="BW334" i="1"/>
  <c r="BW338" i="1"/>
  <c r="BW333" i="1"/>
  <c r="BW332" i="1"/>
  <c r="BW335" i="1"/>
  <c r="BW347" i="1"/>
  <c r="BW343" i="1"/>
  <c r="BW345" i="1"/>
  <c r="BW346" i="1"/>
  <c r="BW351" i="1"/>
  <c r="BW349" i="1"/>
  <c r="BW355" i="1"/>
  <c r="BW344" i="1"/>
  <c r="BW350" i="1"/>
  <c r="BW348" i="1"/>
  <c r="DR223" i="1"/>
  <c r="DV46" i="2"/>
  <c r="DV54" i="2" s="1"/>
  <c r="DV45" i="2"/>
  <c r="DV53" i="2" s="1"/>
  <c r="BI256" i="1"/>
  <c r="BH312" i="1"/>
  <c r="DU214" i="1"/>
  <c r="DU224" i="1"/>
  <c r="DU222" i="1"/>
  <c r="DF250" i="1"/>
  <c r="AE254" i="1"/>
  <c r="AC254" i="1"/>
  <c r="AM256" i="1"/>
  <c r="AM312" i="1" s="1"/>
  <c r="AJ312" i="1"/>
  <c r="DE248" i="1"/>
  <c r="DW360" i="1"/>
  <c r="DW211" i="1"/>
  <c r="DW226" i="1" s="1"/>
  <c r="DW212" i="1"/>
  <c r="DW227" i="1"/>
  <c r="DW252" i="1" s="1"/>
  <c r="DW358" i="1"/>
  <c r="DW359" i="1"/>
  <c r="BS337" i="1"/>
  <c r="BS340" i="1"/>
  <c r="BS341" i="1"/>
  <c r="BS334" i="1"/>
  <c r="BS336" i="1"/>
  <c r="BS360" i="1"/>
  <c r="BS339" i="1"/>
  <c r="BS338" i="1"/>
  <c r="BS333" i="1"/>
  <c r="BS332" i="1"/>
  <c r="BS345" i="1"/>
  <c r="BS343" i="1"/>
  <c r="BS335" i="1"/>
  <c r="BS346" i="1"/>
  <c r="BS347" i="1"/>
  <c r="BS344" i="1"/>
  <c r="BS349" i="1"/>
  <c r="BS350" i="1"/>
  <c r="BS355" i="1"/>
  <c r="BS351" i="1"/>
  <c r="CA254" i="1"/>
  <c r="CA290" i="1"/>
  <c r="CW248" i="1"/>
  <c r="CR250" i="1"/>
  <c r="CO248" i="1"/>
  <c r="CQ250" i="1"/>
  <c r="CP250" i="1"/>
  <c r="BV337" i="1"/>
  <c r="BV340" i="1"/>
  <c r="BV336" i="1"/>
  <c r="BV341" i="1"/>
  <c r="BV338" i="1"/>
  <c r="BV339" i="1"/>
  <c r="BV335" i="1"/>
  <c r="BV334" i="1"/>
  <c r="BV360" i="1"/>
  <c r="BV333" i="1"/>
  <c r="BV332" i="1"/>
  <c r="BV345" i="1"/>
  <c r="BV347" i="1"/>
  <c r="BV343" i="1"/>
  <c r="BV346" i="1"/>
  <c r="BV355" i="1"/>
  <c r="BV349" i="1"/>
  <c r="BV351" i="1"/>
  <c r="BV344" i="1"/>
  <c r="BV350" i="1"/>
  <c r="BV348" i="1"/>
  <c r="DT47" i="2"/>
  <c r="DT55" i="2" s="1"/>
  <c r="DT44" i="2"/>
  <c r="DT9" i="2"/>
  <c r="DU252" i="1"/>
  <c r="DV224" i="1"/>
  <c r="DV222" i="1"/>
  <c r="DV214" i="1"/>
  <c r="CY248" i="1"/>
  <c r="DE61" i="2"/>
  <c r="DE59" i="2" s="1"/>
  <c r="DE58" i="2" s="1"/>
  <c r="DE67" i="2" s="1"/>
  <c r="DE256" i="1"/>
  <c r="DE312" i="1" s="1"/>
  <c r="DT226" i="1"/>
  <c r="AB348" i="1"/>
  <c r="AC248" i="1"/>
  <c r="AE248" i="1"/>
  <c r="CR290" i="1"/>
  <c r="CR254" i="1"/>
  <c r="CQ290" i="1"/>
  <c r="CP290" i="1"/>
  <c r="CO271" i="1"/>
  <c r="DR218" i="1"/>
  <c r="DF290" i="1"/>
  <c r="DF271" i="1" s="1"/>
  <c r="DF254" i="1"/>
  <c r="DD248" i="1"/>
  <c r="DR224" i="1"/>
  <c r="CY254" i="1"/>
  <c r="CY290" i="1"/>
  <c r="CY271" i="1" s="1"/>
  <c r="BI61" i="2"/>
  <c r="BH59" i="2"/>
  <c r="AB61" i="2"/>
  <c r="AC271" i="1"/>
  <c r="AE271" i="1"/>
  <c r="AB256" i="1"/>
  <c r="DW47" i="2"/>
  <c r="DW55" i="2" s="1"/>
  <c r="DW44" i="2"/>
  <c r="DW9" i="2"/>
  <c r="BS256" i="1"/>
  <c r="BR312" i="1"/>
  <c r="BS312" i="1" s="1"/>
  <c r="DV227" i="1"/>
  <c r="DV252" i="1" s="1"/>
  <c r="DS248" i="1"/>
  <c r="DT214" i="1"/>
  <c r="DT222" i="1"/>
  <c r="DT224" i="1"/>
  <c r="Z58" i="2"/>
  <c r="AD59" i="2"/>
  <c r="CW61" i="2"/>
  <c r="CW59" i="2" s="1"/>
  <c r="CW58" i="2" s="1"/>
  <c r="CW67" i="2" s="1"/>
  <c r="CW256" i="1"/>
  <c r="CW312" i="1" s="1"/>
  <c r="BX61" i="2"/>
  <c r="BX59" i="2" s="1"/>
  <c r="BX58" i="2" s="1"/>
  <c r="BX67" i="2" s="1"/>
  <c r="CA271" i="1"/>
  <c r="CA61" i="2" s="1"/>
  <c r="BX256" i="1"/>
  <c r="CQ254" i="1"/>
  <c r="CP254" i="1"/>
  <c r="DS61" i="2"/>
  <c r="DS59" i="2" s="1"/>
  <c r="DS58" i="2" s="1"/>
  <c r="DS67" i="2" s="1"/>
  <c r="DS256" i="1"/>
  <c r="DS312" i="1" s="1"/>
  <c r="CC331" i="1"/>
  <c r="BY331" i="1"/>
  <c r="BX337" i="1"/>
  <c r="BX340" i="1"/>
  <c r="BX341" i="1"/>
  <c r="BX333" i="1"/>
  <c r="BX360" i="1"/>
  <c r="BX334" i="1"/>
  <c r="BX336" i="1"/>
  <c r="BX332" i="1"/>
  <c r="BX339" i="1"/>
  <c r="BX338" i="1"/>
  <c r="BX343" i="1"/>
  <c r="BX345" i="1"/>
  <c r="BX349" i="1"/>
  <c r="BX344" i="1"/>
  <c r="BX346" i="1"/>
  <c r="BX335" i="1"/>
  <c r="BX347" i="1"/>
  <c r="BX350" i="1"/>
  <c r="BZ331" i="1" l="1"/>
  <c r="BY337" i="1"/>
  <c r="BY340" i="1"/>
  <c r="BY341" i="1"/>
  <c r="BY334" i="1"/>
  <c r="BY360" i="1"/>
  <c r="BY333" i="1"/>
  <c r="BY339" i="1"/>
  <c r="BY332" i="1"/>
  <c r="BY338" i="1"/>
  <c r="BY336" i="1"/>
  <c r="BY343" i="1"/>
  <c r="BY345" i="1"/>
  <c r="BY349" i="1"/>
  <c r="BY335" i="1"/>
  <c r="BY344" i="1"/>
  <c r="BY346" i="1"/>
  <c r="BY347" i="1"/>
  <c r="BY355" i="1"/>
  <c r="BY350" i="1"/>
  <c r="BY351" i="1"/>
  <c r="BY348" i="1"/>
  <c r="AD58" i="2"/>
  <c r="Z67" i="2"/>
  <c r="AD67" i="2" s="1"/>
  <c r="CH331" i="1"/>
  <c r="CD331" i="1"/>
  <c r="CM331" i="1"/>
  <c r="CE331" i="1"/>
  <c r="CC337" i="1"/>
  <c r="CC340" i="1"/>
  <c r="CC333" i="1"/>
  <c r="CC336" i="1"/>
  <c r="CC339" i="1"/>
  <c r="CC334" i="1"/>
  <c r="CC360" i="1"/>
  <c r="CC338" i="1"/>
  <c r="CC341" i="1"/>
  <c r="CC332" i="1"/>
  <c r="CC335" i="1"/>
  <c r="CC345" i="1"/>
  <c r="CC343" i="1"/>
  <c r="CC347" i="1"/>
  <c r="CC346" i="1"/>
  <c r="CC351" i="1"/>
  <c r="CC355" i="1"/>
  <c r="CC349" i="1"/>
  <c r="CC344" i="1"/>
  <c r="CC350" i="1"/>
  <c r="CC348" i="1"/>
  <c r="AC256" i="1"/>
  <c r="AE256" i="1"/>
  <c r="AB312" i="1"/>
  <c r="AE312" i="1" s="1"/>
  <c r="CA256" i="1"/>
  <c r="CA312" i="1" s="1"/>
  <c r="BX312" i="1"/>
  <c r="DW46" i="2"/>
  <c r="DW54" i="2" s="1"/>
  <c r="DW67" i="2" s="1"/>
  <c r="DW45" i="2"/>
  <c r="DW53" i="2" s="1"/>
  <c r="DR220" i="1"/>
  <c r="DR227" i="1"/>
  <c r="DR252" i="1" s="1"/>
  <c r="CO61" i="2"/>
  <c r="CO59" i="2" s="1"/>
  <c r="CO58" i="2" s="1"/>
  <c r="CO67" i="2" s="1"/>
  <c r="CP271" i="1"/>
  <c r="CP61" i="2" s="1"/>
  <c r="CP59" i="2" s="1"/>
  <c r="CP58" i="2" s="1"/>
  <c r="CP67" i="2" s="1"/>
  <c r="CQ271" i="1"/>
  <c r="CQ61" i="2" s="1"/>
  <c r="CQ59" i="2" s="1"/>
  <c r="CQ58" i="2" s="1"/>
  <c r="CQ67" i="2" s="1"/>
  <c r="CR271" i="1"/>
  <c r="CR61" i="2" s="1"/>
  <c r="CO256" i="1"/>
  <c r="DV223" i="1"/>
  <c r="DV225" i="1"/>
  <c r="DF248" i="1"/>
  <c r="DU225" i="1"/>
  <c r="DU223" i="1"/>
  <c r="AC61" i="2"/>
  <c r="AE61" i="2"/>
  <c r="AB59" i="2"/>
  <c r="DT354" i="1"/>
  <c r="DT251" i="1"/>
  <c r="DD254" i="1"/>
  <c r="DD290" i="1"/>
  <c r="DD271" i="1" s="1"/>
  <c r="DT249" i="1"/>
  <c r="BI59" i="2"/>
  <c r="BH58" i="2"/>
  <c r="DW224" i="1"/>
  <c r="DW222" i="1"/>
  <c r="DW214" i="1"/>
  <c r="DT225" i="1"/>
  <c r="DT223" i="1"/>
  <c r="CY61" i="2"/>
  <c r="CY59" i="2" s="1"/>
  <c r="CY58" i="2" s="1"/>
  <c r="CY67" i="2" s="1"/>
  <c r="CY256" i="1"/>
  <c r="CY312" i="1" s="1"/>
  <c r="DR249" i="1"/>
  <c r="DF61" i="2"/>
  <c r="DF59" i="2" s="1"/>
  <c r="DF58" i="2" s="1"/>
  <c r="DF67" i="2" s="1"/>
  <c r="DF256" i="1"/>
  <c r="DF312" i="1" s="1"/>
  <c r="DT46" i="2"/>
  <c r="DT54" i="2" s="1"/>
  <c r="DT45" i="2"/>
  <c r="DT53" i="2" s="1"/>
  <c r="CR248" i="1"/>
  <c r="CP248" i="1"/>
  <c r="CQ248" i="1"/>
  <c r="CF331" i="1" l="1"/>
  <c r="CD337" i="1"/>
  <c r="CD340" i="1"/>
  <c r="CD341" i="1"/>
  <c r="CD338" i="1"/>
  <c r="CD334" i="1"/>
  <c r="CD333" i="1"/>
  <c r="CD339" i="1"/>
  <c r="CD360" i="1"/>
  <c r="CD336" i="1"/>
  <c r="CD332" i="1"/>
  <c r="CD335" i="1"/>
  <c r="CD343" i="1"/>
  <c r="CD345" i="1"/>
  <c r="CD347" i="1"/>
  <c r="CD346" i="1"/>
  <c r="CD349" i="1"/>
  <c r="CD351" i="1"/>
  <c r="CD355" i="1"/>
  <c r="CD344" i="1"/>
  <c r="CD350" i="1"/>
  <c r="CD348" i="1"/>
  <c r="DT250" i="1"/>
  <c r="DW225" i="1"/>
  <c r="DW223" i="1"/>
  <c r="DD61" i="2"/>
  <c r="DD59" i="2" s="1"/>
  <c r="DD58" i="2" s="1"/>
  <c r="DD67" i="2" s="1"/>
  <c r="DD256" i="1"/>
  <c r="DD312" i="1" s="1"/>
  <c r="DT290" i="1"/>
  <c r="DT254" i="1"/>
  <c r="DW251" i="1"/>
  <c r="DW254" i="1" s="1"/>
  <c r="DR226" i="1"/>
  <c r="DR225" i="1"/>
  <c r="CE340" i="1"/>
  <c r="CE337" i="1"/>
  <c r="CE341" i="1"/>
  <c r="CE339" i="1"/>
  <c r="CE360" i="1"/>
  <c r="CE336" i="1"/>
  <c r="CE333" i="1"/>
  <c r="CE338" i="1"/>
  <c r="CE334" i="1"/>
  <c r="CE332" i="1"/>
  <c r="CE335" i="1"/>
  <c r="CE345" i="1"/>
  <c r="CE347" i="1"/>
  <c r="CE343" i="1"/>
  <c r="CE344" i="1"/>
  <c r="CE355" i="1"/>
  <c r="CE349" i="1"/>
  <c r="CE346" i="1"/>
  <c r="CE351" i="1"/>
  <c r="CE350" i="1"/>
  <c r="CE348" i="1"/>
  <c r="DV249" i="1"/>
  <c r="DU249" i="1"/>
  <c r="CP256" i="1"/>
  <c r="CQ256" i="1"/>
  <c r="CR256" i="1"/>
  <c r="CR312" i="1" s="1"/>
  <c r="CO312" i="1"/>
  <c r="BI58" i="2"/>
  <c r="BH67" i="2"/>
  <c r="AC59" i="2"/>
  <c r="AB58" i="2"/>
  <c r="AE59" i="2"/>
  <c r="CI331" i="1"/>
  <c r="CJ331" i="1"/>
  <c r="CH337" i="1"/>
  <c r="CH336" i="1"/>
  <c r="CH341" i="1"/>
  <c r="CH340" i="1"/>
  <c r="CH338" i="1"/>
  <c r="CH339" i="1"/>
  <c r="CH333" i="1"/>
  <c r="CH334" i="1"/>
  <c r="CH360" i="1"/>
  <c r="CH335" i="1"/>
  <c r="CH332" i="1"/>
  <c r="CH343" i="1"/>
  <c r="CH345" i="1"/>
  <c r="CH347" i="1"/>
  <c r="CH346" i="1"/>
  <c r="CH344" i="1"/>
  <c r="CH349" i="1"/>
  <c r="CH355" i="1"/>
  <c r="CH351" i="1"/>
  <c r="CH350" i="1"/>
  <c r="CH348" i="1"/>
  <c r="DW249" i="1"/>
  <c r="CT331" i="1"/>
  <c r="CN331" i="1"/>
  <c r="CM337" i="1"/>
  <c r="CM340" i="1"/>
  <c r="CM341" i="1"/>
  <c r="CM339" i="1"/>
  <c r="CM360" i="1"/>
  <c r="CM336" i="1"/>
  <c r="CM334" i="1"/>
  <c r="CM338" i="1"/>
  <c r="CM333" i="1"/>
  <c r="CM332" i="1"/>
  <c r="CM335" i="1"/>
  <c r="CM345" i="1"/>
  <c r="CM347" i="1"/>
  <c r="CM343" i="1"/>
  <c r="CM351" i="1"/>
  <c r="CM349" i="1"/>
  <c r="CM346" i="1"/>
  <c r="CM344" i="1"/>
  <c r="CM355" i="1"/>
  <c r="CM350" i="1"/>
  <c r="CM348" i="1"/>
  <c r="CA331" i="1"/>
  <c r="BZ337" i="1"/>
  <c r="BZ341" i="1"/>
  <c r="BZ334" i="1"/>
  <c r="BZ333" i="1"/>
  <c r="BZ339" i="1"/>
  <c r="BZ340" i="1"/>
  <c r="BZ336" i="1"/>
  <c r="BZ338" i="1"/>
  <c r="BZ360" i="1"/>
  <c r="BZ332" i="1"/>
  <c r="BZ335" i="1"/>
  <c r="BZ345" i="1"/>
  <c r="BZ347" i="1"/>
  <c r="BZ343" i="1"/>
  <c r="BZ355" i="1"/>
  <c r="BZ349" i="1"/>
  <c r="BZ346" i="1"/>
  <c r="BZ344" i="1"/>
  <c r="BZ351" i="1"/>
  <c r="BZ350" i="1"/>
  <c r="BZ348" i="1"/>
  <c r="CJ337" i="1" l="1"/>
  <c r="CJ340" i="1"/>
  <c r="CJ336" i="1"/>
  <c r="CJ360" i="1"/>
  <c r="CJ338" i="1"/>
  <c r="CJ333" i="1"/>
  <c r="CJ334" i="1"/>
  <c r="CJ339" i="1"/>
  <c r="CJ341" i="1"/>
  <c r="CJ335" i="1"/>
  <c r="CJ332" i="1"/>
  <c r="CJ347" i="1"/>
  <c r="CJ345" i="1"/>
  <c r="CJ343" i="1"/>
  <c r="CJ351" i="1"/>
  <c r="CJ355" i="1"/>
  <c r="CJ349" i="1"/>
  <c r="CJ344" i="1"/>
  <c r="CJ346" i="1"/>
  <c r="CJ350" i="1"/>
  <c r="CJ348" i="1"/>
  <c r="DR250" i="1"/>
  <c r="DT248" i="1"/>
  <c r="DW250" i="1"/>
  <c r="CF340" i="1"/>
  <c r="CF337" i="1"/>
  <c r="CF334" i="1"/>
  <c r="CF341" i="1"/>
  <c r="CF360" i="1"/>
  <c r="CF333" i="1"/>
  <c r="CF338" i="1"/>
  <c r="CF336" i="1"/>
  <c r="CF332" i="1"/>
  <c r="CF339" i="1"/>
  <c r="CF345" i="1"/>
  <c r="CF343" i="1"/>
  <c r="CF344" i="1"/>
  <c r="CF335" i="1"/>
  <c r="CF349" i="1"/>
  <c r="CF346" i="1"/>
  <c r="CF347" i="1"/>
  <c r="CF350" i="1"/>
  <c r="CF348" i="1"/>
  <c r="CF351" i="1"/>
  <c r="CF355" i="1"/>
  <c r="CO331" i="1"/>
  <c r="CN340" i="1"/>
  <c r="CN337" i="1"/>
  <c r="CN341" i="1"/>
  <c r="CN360" i="1"/>
  <c r="CN333" i="1"/>
  <c r="CN339" i="1"/>
  <c r="CN334" i="1"/>
  <c r="CN336" i="1"/>
  <c r="CN338" i="1"/>
  <c r="CN335" i="1"/>
  <c r="CN332" i="1"/>
  <c r="CN345" i="1"/>
  <c r="CN347" i="1"/>
  <c r="CN343" i="1"/>
  <c r="CN349" i="1"/>
  <c r="CN346" i="1"/>
  <c r="CN344" i="1"/>
  <c r="CN351" i="1"/>
  <c r="CN355" i="1"/>
  <c r="CN350" i="1"/>
  <c r="CN348" i="1"/>
  <c r="CK331" i="1"/>
  <c r="CI337" i="1"/>
  <c r="CI340" i="1"/>
  <c r="CI341" i="1"/>
  <c r="CI339" i="1"/>
  <c r="CI336" i="1"/>
  <c r="CI338" i="1"/>
  <c r="CI333" i="1"/>
  <c r="CI334" i="1"/>
  <c r="CI335" i="1"/>
  <c r="CI360" i="1"/>
  <c r="CI332" i="1"/>
  <c r="CI343" i="1"/>
  <c r="CI345" i="1"/>
  <c r="CI347" i="1"/>
  <c r="CI346" i="1"/>
  <c r="CI351" i="1"/>
  <c r="CI344" i="1"/>
  <c r="CI355" i="1"/>
  <c r="CI349" i="1"/>
  <c r="CI350" i="1"/>
  <c r="CI348" i="1"/>
  <c r="DR354" i="1"/>
  <c r="DR251" i="1"/>
  <c r="CW331" i="1"/>
  <c r="CV331" i="1"/>
  <c r="CU331" i="1"/>
  <c r="CT337" i="1"/>
  <c r="CT340" i="1"/>
  <c r="CT341" i="1"/>
  <c r="CT333" i="1"/>
  <c r="CT360" i="1"/>
  <c r="CT334" i="1"/>
  <c r="CT338" i="1"/>
  <c r="CT339" i="1"/>
  <c r="CT332" i="1"/>
  <c r="CT336" i="1"/>
  <c r="CT345" i="1"/>
  <c r="CT343" i="1"/>
  <c r="CT335" i="1"/>
  <c r="CT346" i="1"/>
  <c r="CT349" i="1"/>
  <c r="CT344" i="1"/>
  <c r="CT347" i="1"/>
  <c r="CT350" i="1"/>
  <c r="CT355" i="1"/>
  <c r="CT348" i="1"/>
  <c r="CT351" i="1"/>
  <c r="DW290" i="1"/>
  <c r="DT271" i="1"/>
  <c r="CA340" i="1"/>
  <c r="CA337" i="1"/>
  <c r="CA341" i="1"/>
  <c r="CA339" i="1"/>
  <c r="CA334" i="1"/>
  <c r="CA338" i="1"/>
  <c r="CA333" i="1"/>
  <c r="CA336" i="1"/>
  <c r="CA360" i="1"/>
  <c r="CA335" i="1"/>
  <c r="CA332" i="1"/>
  <c r="CA343" i="1"/>
  <c r="CA345" i="1"/>
  <c r="CA347" i="1"/>
  <c r="CA346" i="1"/>
  <c r="CA344" i="1"/>
  <c r="CA349" i="1"/>
  <c r="CA355" i="1"/>
  <c r="CA350" i="1"/>
  <c r="CA351" i="1"/>
  <c r="CA348" i="1"/>
  <c r="AE58" i="2"/>
  <c r="AC58" i="2"/>
  <c r="AB67" i="2"/>
  <c r="AE67" i="2" s="1"/>
  <c r="CP312" i="1"/>
  <c r="CQ312" i="1"/>
  <c r="CU337" i="1" l="1"/>
  <c r="CU340" i="1"/>
  <c r="CU341" i="1"/>
  <c r="CU336" i="1"/>
  <c r="CU339" i="1"/>
  <c r="CU338" i="1"/>
  <c r="CU333" i="1"/>
  <c r="CU360" i="1"/>
  <c r="CU335" i="1"/>
  <c r="CU334" i="1"/>
  <c r="CU332" i="1"/>
  <c r="CU345" i="1"/>
  <c r="CU343" i="1"/>
  <c r="CU347" i="1"/>
  <c r="CU351" i="1"/>
  <c r="CU355" i="1"/>
  <c r="CU346" i="1"/>
  <c r="CU349" i="1"/>
  <c r="CU344" i="1"/>
  <c r="CU350" i="1"/>
  <c r="CU348" i="1"/>
  <c r="DW248" i="1"/>
  <c r="DT61" i="2"/>
  <c r="DT59" i="2" s="1"/>
  <c r="DT58" i="2" s="1"/>
  <c r="DT67" i="2" s="1"/>
  <c r="DW271" i="1"/>
  <c r="DW61" i="2" s="1"/>
  <c r="DT256" i="1"/>
  <c r="CV337" i="1"/>
  <c r="CV340" i="1"/>
  <c r="CV334" i="1"/>
  <c r="CV341" i="1"/>
  <c r="CV360" i="1"/>
  <c r="CV333" i="1"/>
  <c r="CV332" i="1"/>
  <c r="CV338" i="1"/>
  <c r="CV336" i="1"/>
  <c r="CV339" i="1"/>
  <c r="CV345" i="1"/>
  <c r="CV343" i="1"/>
  <c r="CV344" i="1"/>
  <c r="CV349" i="1"/>
  <c r="CV335" i="1"/>
  <c r="CV347" i="1"/>
  <c r="CV346" i="1"/>
  <c r="CV351" i="1"/>
  <c r="CV355" i="1"/>
  <c r="CV350" i="1"/>
  <c r="CV348" i="1"/>
  <c r="CO337" i="1"/>
  <c r="CO341" i="1"/>
  <c r="CO339" i="1"/>
  <c r="CO340" i="1"/>
  <c r="CO338" i="1"/>
  <c r="CO336" i="1"/>
  <c r="CO333" i="1"/>
  <c r="CO334" i="1"/>
  <c r="CO360" i="1"/>
  <c r="CO332" i="1"/>
  <c r="CO335" i="1"/>
  <c r="CO345" i="1"/>
  <c r="CO347" i="1"/>
  <c r="CO343" i="1"/>
  <c r="CO344" i="1"/>
  <c r="CO346" i="1"/>
  <c r="CO355" i="1"/>
  <c r="CO349" i="1"/>
  <c r="CO351" i="1"/>
  <c r="CO350" i="1"/>
  <c r="CO348" i="1"/>
  <c r="DA331" i="1"/>
  <c r="CX331" i="1"/>
  <c r="CW337" i="1"/>
  <c r="CW341" i="1"/>
  <c r="CW336" i="1"/>
  <c r="CW338" i="1"/>
  <c r="CW339" i="1"/>
  <c r="CW340" i="1"/>
  <c r="CW360" i="1"/>
  <c r="CW335" i="1"/>
  <c r="CW333" i="1"/>
  <c r="CW334" i="1"/>
  <c r="CW332" i="1"/>
  <c r="CW343" i="1"/>
  <c r="CW347" i="1"/>
  <c r="CW345" i="1"/>
  <c r="CW344" i="1"/>
  <c r="CW346" i="1"/>
  <c r="CW351" i="1"/>
  <c r="CW349" i="1"/>
  <c r="CW355" i="1"/>
  <c r="CW350" i="1"/>
  <c r="CW348" i="1"/>
  <c r="DU250" i="1"/>
  <c r="DV250" i="1"/>
  <c r="DR248" i="1"/>
  <c r="DV251" i="1"/>
  <c r="DV254" i="1" s="1"/>
  <c r="DR290" i="1"/>
  <c r="DR271" i="1" s="1"/>
  <c r="DR254" i="1"/>
  <c r="DU251" i="1"/>
  <c r="DU254" i="1" s="1"/>
  <c r="CK340" i="1"/>
  <c r="CK334" i="1"/>
  <c r="CK360" i="1"/>
  <c r="CK333" i="1"/>
  <c r="CK337" i="1"/>
  <c r="CK332" i="1"/>
  <c r="CK339" i="1"/>
  <c r="CK338" i="1"/>
  <c r="CK341" i="1"/>
  <c r="CK336" i="1"/>
  <c r="CK343" i="1"/>
  <c r="CK345" i="1"/>
  <c r="CK344" i="1"/>
  <c r="CK349" i="1"/>
  <c r="CK335" i="1"/>
  <c r="CK346" i="1"/>
  <c r="CK347" i="1"/>
  <c r="CK355" i="1"/>
  <c r="CK351" i="1"/>
  <c r="CK350" i="1"/>
  <c r="CK348" i="1"/>
  <c r="CY331" i="1" l="1"/>
  <c r="CX340" i="1"/>
  <c r="CX337" i="1"/>
  <c r="CX341" i="1"/>
  <c r="CX339" i="1"/>
  <c r="CX360" i="1"/>
  <c r="CX336" i="1"/>
  <c r="CX333" i="1"/>
  <c r="CX338" i="1"/>
  <c r="CX334" i="1"/>
  <c r="CX332" i="1"/>
  <c r="CX335" i="1"/>
  <c r="CX347" i="1"/>
  <c r="CX345" i="1"/>
  <c r="CX343" i="1"/>
  <c r="CX351" i="1"/>
  <c r="CX344" i="1"/>
  <c r="CX346" i="1"/>
  <c r="CX349" i="1"/>
  <c r="CX355" i="1"/>
  <c r="CX350" i="1"/>
  <c r="CX348" i="1"/>
  <c r="DB331" i="1"/>
  <c r="DD331" i="1"/>
  <c r="DC331" i="1"/>
  <c r="DA340" i="1"/>
  <c r="DA337" i="1"/>
  <c r="DA341" i="1"/>
  <c r="DA338" i="1"/>
  <c r="DA336" i="1"/>
  <c r="DA339" i="1"/>
  <c r="DA333" i="1"/>
  <c r="DA335" i="1"/>
  <c r="DA360" i="1"/>
  <c r="DA334" i="1"/>
  <c r="DA332" i="1"/>
  <c r="DA345" i="1"/>
  <c r="DA347" i="1"/>
  <c r="DA343" i="1"/>
  <c r="DA349" i="1"/>
  <c r="DA346" i="1"/>
  <c r="DA355" i="1"/>
  <c r="DA344" i="1"/>
  <c r="DA351" i="1"/>
  <c r="DA350" i="1"/>
  <c r="DA348" i="1"/>
  <c r="DW256" i="1"/>
  <c r="DT312" i="1"/>
  <c r="DW312" i="1" s="1"/>
  <c r="DR61" i="2"/>
  <c r="DR59" i="2" s="1"/>
  <c r="DR58" i="2" s="1"/>
  <c r="DR67" i="2" s="1"/>
  <c r="DV271" i="1"/>
  <c r="DV61" i="2" s="1"/>
  <c r="DV59" i="2" s="1"/>
  <c r="DV58" i="2" s="1"/>
  <c r="DV67" i="2" s="1"/>
  <c r="DU271" i="1"/>
  <c r="DU61" i="2" s="1"/>
  <c r="DR256" i="1"/>
  <c r="DU248" i="1"/>
  <c r="DV248" i="1"/>
  <c r="DV256" i="1" l="1"/>
  <c r="DU256" i="1"/>
  <c r="DR312" i="1"/>
  <c r="DU312" i="1" s="1"/>
  <c r="DE331" i="1"/>
  <c r="DH331" i="1"/>
  <c r="DD337" i="1"/>
  <c r="DD340" i="1"/>
  <c r="DD334" i="1"/>
  <c r="DD333" i="1"/>
  <c r="DD341" i="1"/>
  <c r="DD360" i="1"/>
  <c r="DD339" i="1"/>
  <c r="DD332" i="1"/>
  <c r="DD336" i="1"/>
  <c r="DD338" i="1"/>
  <c r="DD345" i="1"/>
  <c r="DD343" i="1"/>
  <c r="DD349" i="1"/>
  <c r="DD346" i="1"/>
  <c r="DD344" i="1"/>
  <c r="DD335" i="1"/>
  <c r="DD350" i="1"/>
  <c r="DD347" i="1"/>
  <c r="DD348" i="1"/>
  <c r="DD355" i="1"/>
  <c r="DD351" i="1"/>
  <c r="DB340" i="1"/>
  <c r="DB337" i="1"/>
  <c r="DB338" i="1"/>
  <c r="DB341" i="1"/>
  <c r="DB339" i="1"/>
  <c r="DB336" i="1"/>
  <c r="DB334" i="1"/>
  <c r="DB333" i="1"/>
  <c r="DB335" i="1"/>
  <c r="DB360" i="1"/>
  <c r="DB332" i="1"/>
  <c r="DB345" i="1"/>
  <c r="DB347" i="1"/>
  <c r="DB343" i="1"/>
  <c r="DB349" i="1"/>
  <c r="DB344" i="1"/>
  <c r="DB346" i="1"/>
  <c r="DB355" i="1"/>
  <c r="DB351" i="1"/>
  <c r="DB350" i="1"/>
  <c r="DB348" i="1"/>
  <c r="DC337" i="1"/>
  <c r="DC360" i="1"/>
  <c r="DC334" i="1"/>
  <c r="DC333" i="1"/>
  <c r="DC340" i="1"/>
  <c r="DC332" i="1"/>
  <c r="DC341" i="1"/>
  <c r="DC343" i="1"/>
  <c r="DC339" i="1"/>
  <c r="DC345" i="1"/>
  <c r="DC338" i="1"/>
  <c r="DC336" i="1"/>
  <c r="DC349" i="1"/>
  <c r="DC344" i="1"/>
  <c r="DC335" i="1"/>
  <c r="DC347" i="1"/>
  <c r="DC346" i="1"/>
  <c r="DC355" i="1"/>
  <c r="DC350" i="1"/>
  <c r="DC351" i="1"/>
  <c r="DC348" i="1"/>
  <c r="CY337" i="1"/>
  <c r="CY340" i="1"/>
  <c r="CY333" i="1"/>
  <c r="CY360" i="1"/>
  <c r="CY341" i="1"/>
  <c r="CY334" i="1"/>
  <c r="CY336" i="1"/>
  <c r="CY338" i="1"/>
  <c r="CY332" i="1"/>
  <c r="CY339" i="1"/>
  <c r="CY345" i="1"/>
  <c r="CY343" i="1"/>
  <c r="CY349" i="1"/>
  <c r="CY344" i="1"/>
  <c r="CY335" i="1"/>
  <c r="CY346" i="1"/>
  <c r="CY347" i="1"/>
  <c r="CY355" i="1"/>
  <c r="CY350" i="1"/>
  <c r="CY351" i="1"/>
  <c r="CY348" i="1"/>
  <c r="DF331" i="1" l="1"/>
  <c r="DE337" i="1"/>
  <c r="DE340" i="1"/>
  <c r="DE341" i="1"/>
  <c r="DE338" i="1"/>
  <c r="DE334" i="1"/>
  <c r="DE339" i="1"/>
  <c r="DE333" i="1"/>
  <c r="DE336" i="1"/>
  <c r="DE360" i="1"/>
  <c r="DE335" i="1"/>
  <c r="DE332" i="1"/>
  <c r="DE343" i="1"/>
  <c r="DE347" i="1"/>
  <c r="DE345" i="1"/>
  <c r="DE344" i="1"/>
  <c r="DE349" i="1"/>
  <c r="DE346" i="1"/>
  <c r="DE355" i="1"/>
  <c r="DE351" i="1"/>
  <c r="DE350" i="1"/>
  <c r="DE348" i="1"/>
  <c r="DM331" i="1"/>
  <c r="DI331" i="1"/>
  <c r="DR331" i="1"/>
  <c r="DJ331" i="1"/>
  <c r="DH337" i="1"/>
  <c r="DH340" i="1"/>
  <c r="DH341" i="1"/>
  <c r="DH360" i="1"/>
  <c r="DH339" i="1"/>
  <c r="DH334" i="1"/>
  <c r="DH336" i="1"/>
  <c r="DH338" i="1"/>
  <c r="DH333" i="1"/>
  <c r="DH332" i="1"/>
  <c r="DH335" i="1"/>
  <c r="DH343" i="1"/>
  <c r="DH347" i="1"/>
  <c r="DH345" i="1"/>
  <c r="DH346" i="1"/>
  <c r="DH344" i="1"/>
  <c r="DH349" i="1"/>
  <c r="DH351" i="1"/>
  <c r="DH355" i="1"/>
  <c r="DH350" i="1"/>
  <c r="DH348" i="1"/>
  <c r="DK331" i="1" l="1"/>
  <c r="DI340" i="1"/>
  <c r="DN340" i="1" s="1"/>
  <c r="DI341" i="1"/>
  <c r="DN341" i="1" s="1"/>
  <c r="DI337" i="1"/>
  <c r="DN337" i="1" s="1"/>
  <c r="DI336" i="1"/>
  <c r="DN336" i="1" s="1"/>
  <c r="DI338" i="1"/>
  <c r="DN338" i="1" s="1"/>
  <c r="DI339" i="1"/>
  <c r="DN339" i="1" s="1"/>
  <c r="DI335" i="1"/>
  <c r="DN335" i="1" s="1"/>
  <c r="DI333" i="1"/>
  <c r="DI360" i="1"/>
  <c r="DI334" i="1"/>
  <c r="DI332" i="1"/>
  <c r="DI347" i="1"/>
  <c r="DI343" i="1"/>
  <c r="DI345" i="1"/>
  <c r="DI355" i="1"/>
  <c r="DN355" i="1" s="1"/>
  <c r="DI351" i="1"/>
  <c r="DI344" i="1"/>
  <c r="DI349" i="1"/>
  <c r="DI346" i="1"/>
  <c r="DI350" i="1"/>
  <c r="DI348" i="1"/>
  <c r="DJ337" i="1"/>
  <c r="DO337" i="1" s="1"/>
  <c r="DJ334" i="1"/>
  <c r="DJ333" i="1"/>
  <c r="DJ340" i="1"/>
  <c r="DO340" i="1" s="1"/>
  <c r="DJ360" i="1"/>
  <c r="DJ341" i="1"/>
  <c r="DO341" i="1" s="1"/>
  <c r="DJ338" i="1"/>
  <c r="DO338" i="1" s="1"/>
  <c r="DJ332" i="1"/>
  <c r="DJ339" i="1"/>
  <c r="DO339" i="1" s="1"/>
  <c r="DJ345" i="1"/>
  <c r="DJ336" i="1"/>
  <c r="DO336" i="1" s="1"/>
  <c r="DJ344" i="1"/>
  <c r="DJ349" i="1"/>
  <c r="DJ343" i="1"/>
  <c r="DJ335" i="1"/>
  <c r="DO335" i="1" s="1"/>
  <c r="DJ346" i="1"/>
  <c r="DJ347" i="1"/>
  <c r="DJ351" i="1"/>
  <c r="DJ355" i="1"/>
  <c r="DO355" i="1" s="1"/>
  <c r="DJ350" i="1"/>
  <c r="DJ348" i="1"/>
  <c r="DN331" i="1"/>
  <c r="DM337" i="1"/>
  <c r="DM341" i="1"/>
  <c r="DM340" i="1"/>
  <c r="DM336" i="1"/>
  <c r="DM333" i="1"/>
  <c r="DM334" i="1"/>
  <c r="DM339" i="1"/>
  <c r="DM338" i="1"/>
  <c r="DM360" i="1"/>
  <c r="DM335" i="1"/>
  <c r="DM332" i="1"/>
  <c r="DM343" i="1"/>
  <c r="DM345" i="1"/>
  <c r="DM347" i="1"/>
  <c r="DM346" i="1"/>
  <c r="DM349" i="1"/>
  <c r="DM355" i="1"/>
  <c r="DM351" i="1"/>
  <c r="DM344" i="1"/>
  <c r="DM350" i="1"/>
  <c r="DM348" i="1"/>
  <c r="DS331" i="1"/>
  <c r="DR337" i="1"/>
  <c r="DR341" i="1"/>
  <c r="DR340" i="1"/>
  <c r="DR334" i="1"/>
  <c r="DR360" i="1"/>
  <c r="DR333" i="1"/>
  <c r="DR332" i="1"/>
  <c r="DR338" i="1"/>
  <c r="DR343" i="1"/>
  <c r="DR339" i="1"/>
  <c r="DR336" i="1"/>
  <c r="DR344" i="1"/>
  <c r="DR345" i="1"/>
  <c r="DR335" i="1"/>
  <c r="DR349" i="1"/>
  <c r="DR346" i="1"/>
  <c r="DR347" i="1"/>
  <c r="DR350" i="1"/>
  <c r="DR355" i="1"/>
  <c r="DR351" i="1"/>
  <c r="DR348" i="1"/>
  <c r="DF337" i="1"/>
  <c r="DF341" i="1"/>
  <c r="DF340" i="1"/>
  <c r="DF360" i="1"/>
  <c r="DF336" i="1"/>
  <c r="DF339" i="1"/>
  <c r="DF333" i="1"/>
  <c r="DF338" i="1"/>
  <c r="DF334" i="1"/>
  <c r="DF332" i="1"/>
  <c r="DF335" i="1"/>
  <c r="DF347" i="1"/>
  <c r="DF343" i="1"/>
  <c r="DF345" i="1"/>
  <c r="DF349" i="1"/>
  <c r="DF346" i="1"/>
  <c r="DF344" i="1"/>
  <c r="DF351" i="1"/>
  <c r="DF355" i="1"/>
  <c r="DF350" i="1"/>
  <c r="DF348" i="1"/>
  <c r="DT331" i="1" l="1"/>
  <c r="DS337" i="1"/>
  <c r="DS340" i="1"/>
  <c r="DS341" i="1"/>
  <c r="DS338" i="1"/>
  <c r="DS360" i="1"/>
  <c r="DS333" i="1"/>
  <c r="DS339" i="1"/>
  <c r="DS334" i="1"/>
  <c r="DS336" i="1"/>
  <c r="DS332" i="1"/>
  <c r="DS335" i="1"/>
  <c r="DS345" i="1"/>
  <c r="DS347" i="1"/>
  <c r="DS343" i="1"/>
  <c r="DS355" i="1"/>
  <c r="DS351" i="1"/>
  <c r="DS344" i="1"/>
  <c r="DS349" i="1"/>
  <c r="DS346" i="1"/>
  <c r="DS350" i="1"/>
  <c r="DS348" i="1"/>
  <c r="DO331" i="1"/>
  <c r="DP331" i="1"/>
  <c r="DN333" i="1"/>
  <c r="DN334" i="1"/>
  <c r="DN360" i="1"/>
  <c r="DN332" i="1"/>
  <c r="DN347" i="1"/>
  <c r="DN345" i="1"/>
  <c r="DN343" i="1"/>
  <c r="DN349" i="1"/>
  <c r="DN351" i="1"/>
  <c r="DN344" i="1"/>
  <c r="DN346" i="1"/>
  <c r="DN350" i="1"/>
  <c r="DN348" i="1"/>
  <c r="DK337" i="1"/>
  <c r="DK340" i="1"/>
  <c r="DK336" i="1"/>
  <c r="DK338" i="1"/>
  <c r="DK334" i="1"/>
  <c r="DK339" i="1"/>
  <c r="DK360" i="1"/>
  <c r="DK341" i="1"/>
  <c r="DK333" i="1"/>
  <c r="DK332" i="1"/>
  <c r="DK335" i="1"/>
  <c r="DK345" i="1"/>
  <c r="DK343" i="1"/>
  <c r="DK347" i="1"/>
  <c r="DK351" i="1"/>
  <c r="DK349" i="1"/>
  <c r="DK346" i="1"/>
  <c r="DK344" i="1"/>
  <c r="DK355" i="1"/>
  <c r="DK350" i="1"/>
  <c r="DK348" i="1"/>
  <c r="DO360" i="1" l="1"/>
  <c r="DO334" i="1"/>
  <c r="DO333" i="1"/>
  <c r="DO332" i="1"/>
  <c r="DO345" i="1"/>
  <c r="DO343" i="1"/>
  <c r="DO347" i="1"/>
  <c r="DO346" i="1"/>
  <c r="DO344" i="1"/>
  <c r="DO351" i="1"/>
  <c r="DO349" i="1"/>
  <c r="DO350" i="1"/>
  <c r="DO348" i="1"/>
  <c r="DP340" i="1"/>
  <c r="DP360" i="1"/>
  <c r="DP334" i="1"/>
  <c r="DP333" i="1"/>
  <c r="DP337" i="1"/>
  <c r="DP332" i="1"/>
  <c r="DP338" i="1"/>
  <c r="DP336" i="1"/>
  <c r="DP339" i="1"/>
  <c r="DP341" i="1"/>
  <c r="DP345" i="1"/>
  <c r="DP343" i="1"/>
  <c r="DP344" i="1"/>
  <c r="DP349" i="1"/>
  <c r="DP346" i="1"/>
  <c r="DP335" i="1"/>
  <c r="DP347" i="1"/>
  <c r="DP350" i="1"/>
  <c r="DP351" i="1"/>
  <c r="DP348" i="1"/>
  <c r="DP355" i="1"/>
  <c r="DT337" i="1"/>
  <c r="DT341" i="1"/>
  <c r="DT340" i="1"/>
  <c r="DT336" i="1"/>
  <c r="DT360" i="1"/>
  <c r="DT339" i="1"/>
  <c r="DT334" i="1"/>
  <c r="DT333" i="1"/>
  <c r="DT338" i="1"/>
  <c r="DT332" i="1"/>
  <c r="DT335" i="1"/>
  <c r="DT347" i="1"/>
  <c r="DT345" i="1"/>
  <c r="DT343" i="1"/>
  <c r="DT351" i="1"/>
  <c r="DT344" i="1"/>
  <c r="DT349" i="1"/>
  <c r="DT346" i="1"/>
  <c r="DT355" i="1"/>
  <c r="DT350" i="1"/>
  <c r="DT348" i="1"/>
</calcChain>
</file>

<file path=xl/comments1.xml><?xml version="1.0" encoding="utf-8"?>
<comments xmlns="http://schemas.openxmlformats.org/spreadsheetml/2006/main">
  <authors>
    <author>Auteur</author>
  </authors>
  <commentList>
    <comment ref="BU279" authorId="0" shapeId="0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SUKUK 140 mds de FCFA (104 mds de FCFA souscrit par les banques étrangères et 36 mds de FCFA par les banques nationales)</t>
        </r>
      </text>
    </comment>
  </commentList>
</comments>
</file>

<file path=xl/sharedStrings.xml><?xml version="1.0" encoding="utf-8"?>
<sst xmlns="http://schemas.openxmlformats.org/spreadsheetml/2006/main" count="815" uniqueCount="384">
  <si>
    <t>TABLEAU DES OPERATIONS FINANCIERES DE L'ETAT (TOFE)</t>
  </si>
  <si>
    <t>En milliards de FCFA</t>
  </si>
  <si>
    <t>Budget</t>
  </si>
  <si>
    <t>Collectif</t>
  </si>
  <si>
    <t>Mission FMI</t>
  </si>
  <si>
    <t>Project° liquide</t>
  </si>
  <si>
    <t>Réal.</t>
  </si>
  <si>
    <t>Réal. Cum</t>
  </si>
  <si>
    <t>Objectif du prog</t>
  </si>
  <si>
    <t>Taux</t>
  </si>
  <si>
    <t>Taux d'exécut°</t>
  </si>
  <si>
    <t>Liquide</t>
  </si>
  <si>
    <t>1er trim</t>
  </si>
  <si>
    <t>d'exécut°</t>
  </si>
  <si>
    <t>d'exécut° FMI</t>
  </si>
  <si>
    <t>2ème Trim.</t>
  </si>
  <si>
    <t>2ème Trim</t>
  </si>
  <si>
    <t>1er Sem.</t>
  </si>
  <si>
    <t>FMI</t>
  </si>
  <si>
    <t>3ème Trim</t>
  </si>
  <si>
    <t>3ème trim.</t>
  </si>
  <si>
    <t xml:space="preserve">Cum fin sept </t>
  </si>
  <si>
    <t xml:space="preserve">fin sept </t>
  </si>
  <si>
    <t>4ème Trim</t>
  </si>
  <si>
    <r>
      <t>4</t>
    </r>
    <r>
      <rPr>
        <b/>
        <vertAlign val="superscript"/>
        <sz val="11"/>
        <color theme="1"/>
        <rFont val="Arial"/>
        <family val="2"/>
      </rPr>
      <t>ème</t>
    </r>
    <r>
      <rPr>
        <b/>
        <sz val="11"/>
        <color theme="1"/>
        <rFont val="Arial"/>
        <family val="2"/>
      </rPr>
      <t xml:space="preserve"> Trim</t>
    </r>
  </si>
  <si>
    <t>cumul. à fin déc.</t>
  </si>
  <si>
    <t>à fin déc.</t>
  </si>
  <si>
    <t>Brut</t>
  </si>
  <si>
    <t>Elts non liquide</t>
  </si>
  <si>
    <t>Mensuel</t>
  </si>
  <si>
    <t>du BG</t>
  </si>
  <si>
    <t>1er trimestre</t>
  </si>
  <si>
    <t xml:space="preserve"> du collectif</t>
  </si>
  <si>
    <t>1er sem</t>
  </si>
  <si>
    <t>du Collect</t>
  </si>
  <si>
    <t xml:space="preserve">3ème trimestre </t>
  </si>
  <si>
    <t>du Collectif</t>
  </si>
  <si>
    <t>Prog FMI</t>
  </si>
  <si>
    <t>TABLEAU 1: RECETTES DE L'ETAT</t>
  </si>
  <si>
    <t>RECETTES FISCALES  (OTR)</t>
  </si>
  <si>
    <t>COMMISSARIAT DES IMPÔTS (CI)</t>
  </si>
  <si>
    <t xml:space="preserve">CONTRIBUTIONS DIRECTES </t>
  </si>
  <si>
    <t>Impôts sur les revenus, les bénéfices et gains en capitaux</t>
  </si>
  <si>
    <t>Impôts sur les Sociétés</t>
  </si>
  <si>
    <t>Taxes sur les salaires versés et autres rémunérations</t>
  </si>
  <si>
    <t>Taxes sur véhicules</t>
  </si>
  <si>
    <t>SAFER  part des TVM</t>
  </si>
  <si>
    <t>Taxe foncière et droits d'immatriculation</t>
  </si>
  <si>
    <t>Taxes professionnelles</t>
  </si>
  <si>
    <t>Autres impôts directs</t>
  </si>
  <si>
    <t xml:space="preserve">CONTRIBUTIONS INDIRECTES </t>
  </si>
  <si>
    <t>Taxes sur le chiffre d'affaires  (TVA &amp; TAF)</t>
  </si>
  <si>
    <t>Taxe sur les conventions d'assurance</t>
  </si>
  <si>
    <t xml:space="preserve">Taxe sur les produits des jeux de hasard </t>
  </si>
  <si>
    <t>Taxe à l'émission des billets d'avion (TEBA)</t>
  </si>
  <si>
    <t>Droits d'accises</t>
  </si>
  <si>
    <t>SAFER  part des DAPP</t>
  </si>
  <si>
    <t>AUTRES RECETTES FISCALES</t>
  </si>
  <si>
    <t xml:space="preserve">Droits de conservation de la propriété foncière </t>
  </si>
  <si>
    <t>Droits de timbres</t>
  </si>
  <si>
    <t>Droits d'enregistrement</t>
  </si>
  <si>
    <t>Amendes et pénalités</t>
  </si>
  <si>
    <t>COMMISSARIAT DES DOUANES ET DROITS INDIRECTS (CDDI)</t>
  </si>
  <si>
    <t xml:space="preserve">Droits de douanes </t>
  </si>
  <si>
    <t>Redevance statistique</t>
  </si>
  <si>
    <t>Timbre douanier</t>
  </si>
  <si>
    <t>Cartes et vignettes</t>
  </si>
  <si>
    <t>Taxe de protection et d'entretien des infrastructures</t>
  </si>
  <si>
    <t>Taxe sur la valeur ajoutée (TVA)</t>
  </si>
  <si>
    <t>Soutien à la Politique Pétrolière (SPP)</t>
  </si>
  <si>
    <t>Taxe spéciale de réexportation</t>
  </si>
  <si>
    <t>Redevance minière</t>
  </si>
  <si>
    <t>Prélèvement national de solidarité</t>
  </si>
  <si>
    <t>Amendes, pénalités, confiscations et vente</t>
  </si>
  <si>
    <t>Autres recettes fiscales</t>
  </si>
  <si>
    <t>RECETTES  NON  FISCALES</t>
  </si>
  <si>
    <t>Produits de participations financières</t>
  </si>
  <si>
    <t>Dividendes</t>
  </si>
  <si>
    <t xml:space="preserve">Intérêts de placement </t>
  </si>
  <si>
    <t>Produits divers (Commissions, transferts BCEAO et intérêts)</t>
  </si>
  <si>
    <t>Autres produits financiers</t>
  </si>
  <si>
    <t>Recettes domaniales</t>
  </si>
  <si>
    <t>Loyers d'immeuble</t>
  </si>
  <si>
    <t>Redevances minières</t>
  </si>
  <si>
    <t xml:space="preserve">Restitution au Trésor des sommes indument payées </t>
  </si>
  <si>
    <t>Redevances de réhabilitation de l'AIGE</t>
  </si>
  <si>
    <t>Redevances Téléphoniques</t>
  </si>
  <si>
    <t>Redevance contour global</t>
  </si>
  <si>
    <t xml:space="preserve">Autres recettes domaniales </t>
  </si>
  <si>
    <t>Recettes de services</t>
  </si>
  <si>
    <t xml:space="preserve">Autres recettes non fiscales </t>
  </si>
  <si>
    <t>Recettes en attenuations des dépenses</t>
  </si>
  <si>
    <t xml:space="preserve">RECETTES DES COMPTES SPECIAUX </t>
  </si>
  <si>
    <t>Fonds national d'apprent., de format° et de perf. Prof. (FNAFPP)</t>
  </si>
  <si>
    <t>Fonds spécial pour le Développement de l'habitat (FSDH)</t>
  </si>
  <si>
    <t>Fonds de promotion et du Développement du Tourisme (FPDT)</t>
  </si>
  <si>
    <t>Fonds national de développement forestier (FNDF)</t>
  </si>
  <si>
    <t>Compte d'imputation prov. Recettes..CAS (BGCT_475 523 à 475 526)</t>
  </si>
  <si>
    <t>FONDS DE CONCOURS</t>
  </si>
  <si>
    <t>DONS</t>
  </si>
  <si>
    <t>Dons projets</t>
  </si>
  <si>
    <t xml:space="preserve">Dons programme </t>
  </si>
  <si>
    <t>Union Européenne</t>
  </si>
  <si>
    <t>BAD</t>
  </si>
  <si>
    <t>BM</t>
  </si>
  <si>
    <t xml:space="preserve">Autres </t>
  </si>
  <si>
    <t>TABLEAU 2: DEPENSES COURANTES ET PRETS NETS DE L'ETAT</t>
  </si>
  <si>
    <t>TOTAL DEPENSES COURANTES DU BUDGET GENERAL</t>
  </si>
  <si>
    <t xml:space="preserve">I- TITRE 2: DEPENSES DE PERSONNEL </t>
  </si>
  <si>
    <t>Traitements et salaires en espèces</t>
  </si>
  <si>
    <t>Primes et indemnités</t>
  </si>
  <si>
    <t>Cotisations sociales</t>
  </si>
  <si>
    <t>Traitements et salaires en nature au personnel</t>
  </si>
  <si>
    <t>Prestations sociales</t>
  </si>
  <si>
    <t>Autres dépenses de personnel</t>
  </si>
  <si>
    <t>Cptes d'imputat° prov. de dépenses de personnel du Trésor (BGCT_cpte 470 111)</t>
  </si>
  <si>
    <t>Dont dépenses sociales de personnel</t>
  </si>
  <si>
    <t xml:space="preserve">II- TITRE 3: DEPENSES DE BIENS ET SERVICES </t>
  </si>
  <si>
    <t>Matières, matériel et fournitures stockables</t>
  </si>
  <si>
    <t>Frais de consommation d’eau</t>
  </si>
  <si>
    <t>Frais de consommation d’électricité</t>
  </si>
  <si>
    <t>Frais de consommation de gaz</t>
  </si>
  <si>
    <t>Frais de consommation d’autres sources d’énergies</t>
  </si>
  <si>
    <t>Matériels et fournitures spécifiques</t>
  </si>
  <si>
    <t>Autres achats de biens</t>
  </si>
  <si>
    <t>Frais de transport, de mission et de péage</t>
  </si>
  <si>
    <t>Loyers et charges locatives</t>
  </si>
  <si>
    <t>Entretien et maintenance</t>
  </si>
  <si>
    <t xml:space="preserve">Assurances </t>
  </si>
  <si>
    <t>Frais de relations publiques</t>
  </si>
  <si>
    <t>Dépenses de communications</t>
  </si>
  <si>
    <t>Frais bancaires</t>
  </si>
  <si>
    <t>Prestations de services</t>
  </si>
  <si>
    <t xml:space="preserve">Frais de formation du personnel </t>
  </si>
  <si>
    <t>Redevances pour brevets, licences et logiciels</t>
  </si>
  <si>
    <t xml:space="preserve">Autres acquisitions de services </t>
  </si>
  <si>
    <t>Annulations et pertes de produits constatés au cours des années antérieures</t>
  </si>
  <si>
    <t>Condamnations et transactions</t>
  </si>
  <si>
    <t>Autres charges exceptionnelles</t>
  </si>
  <si>
    <t>Cptes d'imput prov. des autres dép du Trésor Yc COVID-19 (470.112 &amp; 470.122 )</t>
  </si>
  <si>
    <t>Exonérations fiscales</t>
  </si>
  <si>
    <t>Dépenses fiscales des régies financières (OTR)</t>
  </si>
  <si>
    <t>Dépenses fiscales sur Marchés financés sur ressources extérieures</t>
  </si>
  <si>
    <t>Chèques Trésor CDDI</t>
  </si>
  <si>
    <t>Chèques Trésor CI</t>
  </si>
  <si>
    <t>Exonérations fiscales CDDI</t>
  </si>
  <si>
    <t>Exonérations fiscales CI</t>
  </si>
  <si>
    <t>Comptes d'imputat° prov. de dép. fiscales du Trésor (BGCT_ 470 118)</t>
  </si>
  <si>
    <t>Dont dépenses sociales de biens et services</t>
  </si>
  <si>
    <t xml:space="preserve"> III- TITRE 4: INTERVENTIONS DE L'ETAT</t>
  </si>
  <si>
    <t>Subventions aux entreprises publiques</t>
  </si>
  <si>
    <t>Subventions aux entreprises privées</t>
  </si>
  <si>
    <t>Subventions aux institutions financières</t>
  </si>
  <si>
    <t xml:space="preserve">Subventions à d’autres catégories de bénéficiaires </t>
  </si>
  <si>
    <t xml:space="preserve">Transferts aux établissements publics nationaux    </t>
  </si>
  <si>
    <t>Transferts aux collectivités locales</t>
  </si>
  <si>
    <t>Transferts aux institutions à but non lucratif</t>
  </si>
  <si>
    <t>Transferts aux ménages</t>
  </si>
  <si>
    <t xml:space="preserve">Transferts aux organismes africains </t>
  </si>
  <si>
    <t>Transferts aux organismes du systhème des Nations Unies</t>
  </si>
  <si>
    <t>Transferts à d’autres organismes internationaux</t>
  </si>
  <si>
    <t>Pensions de retraites des fonctionnaires et autres agents de l’Etat</t>
  </si>
  <si>
    <t>Fonds de garantie</t>
  </si>
  <si>
    <t>Fonds de soutien aux prix</t>
  </si>
  <si>
    <t>Transferts aux institutions constitutionnelles</t>
  </si>
  <si>
    <t>Transferts à d'autres entités publiques</t>
  </si>
  <si>
    <t>Subventions aux produits pétroliers</t>
  </si>
  <si>
    <t>Cptes d'imput prov. des autres dép du Trésor yc COVID-19 (470.119 &amp; 470.921)</t>
  </si>
  <si>
    <t>Dont dépenses sociales de transferts et subventions</t>
  </si>
  <si>
    <t>IV. INTERETS DUS SUR DETTE PUBLIQUE</t>
  </si>
  <si>
    <t>Intérêts dus sur dette intérieure</t>
  </si>
  <si>
    <t xml:space="preserve">Intérêts sur emprunt obligataire </t>
  </si>
  <si>
    <t>Intérêts sur bons du Trésor</t>
  </si>
  <si>
    <t xml:space="preserve">Intérêts sur la titrisation des créances gelées des banques </t>
  </si>
  <si>
    <t>Recapitalisation des banques</t>
  </si>
  <si>
    <t>BOAD</t>
  </si>
  <si>
    <t>Intérêts dus sur dette extérieure</t>
  </si>
  <si>
    <t>Intérêts sur allocation DTS et sur concours adossé aux DTS</t>
  </si>
  <si>
    <t>Bilatéraux Club de Paris</t>
  </si>
  <si>
    <t>Bilatéraux non Club de Paris</t>
  </si>
  <si>
    <t>Commerciaux</t>
  </si>
  <si>
    <t>Multilatéraux</t>
  </si>
  <si>
    <t>Autres</t>
  </si>
  <si>
    <t>PRETS NETS (y compris le service de la dette des EP compensé avec l'Etat)</t>
  </si>
  <si>
    <t>Prêts ( Balance du Trésor+ restructuration des banques en 2017)</t>
  </si>
  <si>
    <t>Remboursement des prêts (amortissements + intérêts)</t>
  </si>
  <si>
    <t>DEPENSES DES COMPTES SPECIAUX</t>
  </si>
  <si>
    <t>Compte d'imputation prov. Dép..CAS (BGCT_470 211)</t>
  </si>
  <si>
    <t>TOTAL DEPENSES COURANTES ET PRETS NETS</t>
  </si>
  <si>
    <t>TABLEAU 3: DEPENSES D'INVESTISSEMENTS</t>
  </si>
  <si>
    <t>DEPENSES D'INVESTISSEMENTS PAR SOURCE DE FINANCEMENT</t>
  </si>
  <si>
    <t>PAR NATURE ECONOMIQUE DES DEPENSES D'INVESTISSEMENTS</t>
  </si>
  <si>
    <t>Frais de recherche et de développement</t>
  </si>
  <si>
    <t>Conceptions de systèmes d’organisation- progiciels</t>
  </si>
  <si>
    <t>Autres droites et valeurs incorporelles</t>
  </si>
  <si>
    <t>Terrains</t>
  </si>
  <si>
    <t>Plantations et forêts</t>
  </si>
  <si>
    <t>Plans d’eau</t>
  </si>
  <si>
    <t>Bâtiments administratifs à usage de bureau</t>
  </si>
  <si>
    <t>Bâtiments administratifs à usage technique</t>
  </si>
  <si>
    <t>Ouvrages</t>
  </si>
  <si>
    <t>Infrastructures</t>
  </si>
  <si>
    <t>Réseaux et logiciels informatiques</t>
  </si>
  <si>
    <t>Mobilier et matériel de logement et de bureau</t>
  </si>
  <si>
    <t xml:space="preserve">Matériels informatiques </t>
  </si>
  <si>
    <t>Matériel de transport de service et de fonction</t>
  </si>
  <si>
    <t xml:space="preserve">Matériels et outillages techniques </t>
  </si>
  <si>
    <t>Matériels de transport en commun et de marchandises</t>
  </si>
  <si>
    <t xml:space="preserve">Mobiliers, matériels et équipements militaires </t>
  </si>
  <si>
    <t>Prises de participation à l’intérieur</t>
  </si>
  <si>
    <t>Prises de participation à l’extérieur</t>
  </si>
  <si>
    <t>Cautionnements</t>
  </si>
  <si>
    <t>PAR SOURCES DE FINANCEMENT DES DEPENSES D'INVESTISSEMENTS</t>
  </si>
  <si>
    <t>DÉPENSES D'INVESTISSEMENTS SUR RESSOURCES INTERNES</t>
  </si>
  <si>
    <t>Dépenses d'immobilisations hors projets</t>
  </si>
  <si>
    <t>Dépenses d'investissement sur projets</t>
  </si>
  <si>
    <t>DÉPENSES D'INVESTISSEMENTS SUR RESSOURCES EXTERNES</t>
  </si>
  <si>
    <t>Emprunts projets</t>
  </si>
  <si>
    <t>Compte d'imputation prov. Dép. d'invest yc COVID-19(470.114 &amp; 470.124)</t>
  </si>
  <si>
    <t>TABLEAU 4: SITUATION CONSOLIDEE</t>
  </si>
  <si>
    <t>RECETTES TOTALES ET DONS</t>
  </si>
  <si>
    <t>RECETTES TOTALES BUDGETAIRES</t>
  </si>
  <si>
    <t>RECETTES DES COMPTES SPECIAUX</t>
  </si>
  <si>
    <t>RECETTES TOTALES</t>
  </si>
  <si>
    <t>DEPENSES COURANTES ET PRETS NETS</t>
  </si>
  <si>
    <t>DEPENSES D'INVESTISSEMENTS</t>
  </si>
  <si>
    <t>DEPENSES DU BUDGET GENERAL</t>
  </si>
  <si>
    <t>TOTAL DEPENSES ET PRETS NETS</t>
  </si>
  <si>
    <t>Solde Budgétaire de Base</t>
  </si>
  <si>
    <t>Solde Courant</t>
  </si>
  <si>
    <t>Solde Budgétaire Primaire intérieur (Recettes int - dép excluant les interets et les invest financés par les fonds externes)</t>
  </si>
  <si>
    <t>Solde Gobal Hors Dons (Base ordonnancement)</t>
  </si>
  <si>
    <t>Solde Gobal Dons inclus (Base ordonnancement)</t>
  </si>
  <si>
    <t>Solde Gobal primaire Dons inclus (Base ordonnancement)</t>
  </si>
  <si>
    <t>ARRIERES DE PAIEMENT</t>
  </si>
  <si>
    <t>VARIATIONS  DES ARRIERES (Accumulation nette (+) Rédduction nette (-) )</t>
  </si>
  <si>
    <t>VARIATION DES ARRIERES INTERIEURS NETS</t>
  </si>
  <si>
    <t>Instances de paiement (année courante)</t>
  </si>
  <si>
    <t>Réduction (Sur stock ant.)</t>
  </si>
  <si>
    <t>INTERIEURS TRESOR</t>
  </si>
  <si>
    <t>Instances de paiement</t>
  </si>
  <si>
    <t>Reste à payer  (AC) (cptes 401 et 402)</t>
  </si>
  <si>
    <t>Réduction (Sur stock antérieur)  Intérêts et Amortissement</t>
  </si>
  <si>
    <t>Paiement période complémentaire (cptes 401 et 402)</t>
  </si>
  <si>
    <t>Réductions année antérieure (AA) (cptes 401 et 402)</t>
  </si>
  <si>
    <t>INTERIEURS - AUTRES</t>
  </si>
  <si>
    <t>Réduction (Sur stocf ant.)</t>
  </si>
  <si>
    <t>EXTERIEURS - INTERETS</t>
  </si>
  <si>
    <t>Réduction (Sur stocf antérieur)</t>
  </si>
  <si>
    <t xml:space="preserve">Solde Primaire Gobal hors dons (Base caisse) </t>
  </si>
  <si>
    <t xml:space="preserve">Solde Budgétaire Primaire intérieur (Base caisse) </t>
  </si>
  <si>
    <t xml:space="preserve">Solde Gobal Hors Dons (Base caisse) </t>
  </si>
  <si>
    <t xml:space="preserve">Solde Gobal Dons inclus (Base caisse) </t>
  </si>
  <si>
    <t>Solde Gobal primaire Dons inclus (Base caisse)</t>
  </si>
  <si>
    <t>FINANCEMENT</t>
  </si>
  <si>
    <t>FINANCEMENT INTERIEUR</t>
  </si>
  <si>
    <t>SYSTEME BANCAIRE</t>
  </si>
  <si>
    <t>BCEAO</t>
  </si>
  <si>
    <t>Avances BCEAO ( concours adossé aux DTS )</t>
  </si>
  <si>
    <t>Utilisation des dépôts  ((-)= augmentation des dépôts)</t>
  </si>
  <si>
    <t>BANQUES COMMERCIALES</t>
  </si>
  <si>
    <t>Avances accordées au Trésor (yc Titres d'Etat)</t>
  </si>
  <si>
    <t>Dont Préfinancements</t>
  </si>
  <si>
    <t>Dont Emprunts obligataires du secteur bancaire</t>
  </si>
  <si>
    <t>Souscription</t>
  </si>
  <si>
    <t>Remboursement</t>
  </si>
  <si>
    <t xml:space="preserve">Dont Bons du Trésor du secteur bancaire </t>
  </si>
  <si>
    <t>Utilisation des dépôts (Trésor stricto sensu)</t>
  </si>
  <si>
    <t>FINANCEMENT INTERIEUR NON BANCAIRE</t>
  </si>
  <si>
    <t xml:space="preserve">Comptes de dépôts des correspondants du Trésor </t>
  </si>
  <si>
    <t xml:space="preserve">Amendes et condamnations à répartir </t>
  </si>
  <si>
    <t xml:space="preserve">Comptes de diverses Consignations au Trésor   </t>
  </si>
  <si>
    <t xml:space="preserve">Paiement période complémentaire </t>
  </si>
  <si>
    <t>Restes à payer</t>
  </si>
  <si>
    <t xml:space="preserve">Autres financements </t>
  </si>
  <si>
    <t xml:space="preserve">Emprunt Obligataire du secteur non bancaire </t>
  </si>
  <si>
    <t xml:space="preserve">Bons du Trésor du secteur non bancaire </t>
  </si>
  <si>
    <t>Apurement des avances antérieures (yc par compensations)</t>
  </si>
  <si>
    <t>Amortissements de la dette intérieure consolidée</t>
  </si>
  <si>
    <t>Reprofilage de la dette</t>
  </si>
  <si>
    <t>Remboursement dette</t>
  </si>
  <si>
    <r>
      <rPr>
        <sz val="10"/>
        <rFont val="Arial"/>
        <family val="2"/>
      </rPr>
      <t>Autres Financements non bancaires</t>
    </r>
    <r>
      <rPr>
        <sz val="10"/>
        <color rgb="FFFF0000"/>
        <rFont val="Arial"/>
        <family val="2"/>
      </rPr>
      <t xml:space="preserve"> (Ajustement)</t>
    </r>
  </si>
  <si>
    <t>Vente d'actifs</t>
  </si>
  <si>
    <t>FINANCEMENT EXTERIEUR</t>
  </si>
  <si>
    <t>Emprunts (projets et programmes)</t>
  </si>
  <si>
    <t>Emprunts programme</t>
  </si>
  <si>
    <t>Autres emprunts</t>
  </si>
  <si>
    <t>Contrepartie utilisation nette ressources FMI</t>
  </si>
  <si>
    <t>Achats</t>
  </si>
  <si>
    <t>Rachats</t>
  </si>
  <si>
    <t>Amortissements dus avant rééch., exclu remise FR</t>
  </si>
  <si>
    <t>Restes à payer Échéances courantes</t>
  </si>
  <si>
    <t>Réduction sur stock antérieur</t>
  </si>
  <si>
    <t>Rééchelonnement du service de la dette à obtenir</t>
  </si>
  <si>
    <t>Apurement de la dette et des arriérés</t>
  </si>
  <si>
    <t>Rééchelonnement  de la dette à obtenir</t>
  </si>
  <si>
    <t>Autres financement</t>
  </si>
  <si>
    <t xml:space="preserve">Besoins (+) ou capacité (-) de financement </t>
  </si>
  <si>
    <t>FINANCEMENT ATTENDU (Indicatif)</t>
  </si>
  <si>
    <t>Rééchelonnement attendu</t>
  </si>
  <si>
    <t>Bilatéraux et Multilatéraux</t>
  </si>
  <si>
    <t>Banque Mondiale</t>
  </si>
  <si>
    <t>Banque Africaine de Développement</t>
  </si>
  <si>
    <t xml:space="preserve">FMI </t>
  </si>
  <si>
    <t>Bilatéraux</t>
  </si>
  <si>
    <t>France</t>
  </si>
  <si>
    <t>BESOIN DE FINANCEMENT RESIDUEL</t>
  </si>
  <si>
    <t>QUELQUES RATIOS EN POURCENTAGE DU PIB</t>
  </si>
  <si>
    <t>PIB NOMINAL (PRIX COURANTS)</t>
  </si>
  <si>
    <t>RECETTES FISCALES</t>
  </si>
  <si>
    <t>RECETTES FISCALES hors recettes des Exercices antérieurs</t>
  </si>
  <si>
    <t>DEPENSES ET PRETS NETS</t>
  </si>
  <si>
    <t>DEPENSES COURANTESET PRETS NETS</t>
  </si>
  <si>
    <t>DEPENSES DE PERSONNEL</t>
  </si>
  <si>
    <t>DEPENSES PRIMAIRES COURANTES</t>
  </si>
  <si>
    <t>DEP. PRIMAIRES COURANTES, HORS PERS.</t>
  </si>
  <si>
    <t>INTERETS SUR LA DETTE PUBLIQUE</t>
  </si>
  <si>
    <t>SOLDES</t>
  </si>
  <si>
    <t>SOLDE BUDGÉTAIRE DE BASE</t>
  </si>
  <si>
    <t>SOLDE COURANT</t>
  </si>
  <si>
    <t>SOLDE PRIMAIRE INTÉRIEUR</t>
  </si>
  <si>
    <t>SOLDE GOBAL HORS DONS (BASE ORDONNANCEMENT)</t>
  </si>
  <si>
    <t>SOLDE GOBAL DONS INCLUS (BASE ORDONNANCEMENT)</t>
  </si>
  <si>
    <t>SOLDE PRIMAIRE GOBAL (BASE CAISSE)</t>
  </si>
  <si>
    <t>SOLDE PRIMAIRE INTÉRIEUR (BASE CAISSE)</t>
  </si>
  <si>
    <t>SOLDE GOBAL HORS DONS (BASE CAISSE)</t>
  </si>
  <si>
    <t>SOLDE GOBAL DONS INCLUS (BASE CAISSE)</t>
  </si>
  <si>
    <t>INDICATEURS DE CONVERGENCE BUDGETAIRE (UEMOA)</t>
  </si>
  <si>
    <t>CRITÈRES BUDGÉAIRES DE 1ER RANG</t>
  </si>
  <si>
    <t>SOLDE GOBAL DONS INCLUS (BASE ORDONNANCEMENT) EN % DU PIB (NORME &gt;=-3%)</t>
  </si>
  <si>
    <t>CRITÈRES BUDGÉTAIRES DE 2ÈME  RANG</t>
  </si>
  <si>
    <t>MASSE SALARIALE OU SALAIRES ET TRAITEMENTS EN % DES RECETTES FISCALES (R.F.) &lt;=35%</t>
  </si>
  <si>
    <t>INVESTISSEMENTS OU DÉPENSES EN CAPITAL SUR FINANCEMENT INTERNE EN % DES R.F. &gt;OU= 20%</t>
  </si>
  <si>
    <t>TAUX DE PRESSION FISCALE = RECETTES FISCALES SUR P.I.B. EN % &gt; = 20%</t>
  </si>
  <si>
    <t>TOFE RESUME</t>
  </si>
  <si>
    <r>
      <t>4</t>
    </r>
    <r>
      <rPr>
        <b/>
        <vertAlign val="superscript"/>
        <sz val="11"/>
        <color theme="1"/>
        <rFont val="Arial Narrow"/>
        <family val="2"/>
      </rPr>
      <t>ème</t>
    </r>
    <r>
      <rPr>
        <b/>
        <sz val="11"/>
        <color theme="1"/>
        <rFont val="Arial Narrow"/>
        <family val="2"/>
      </rPr>
      <t xml:space="preserve"> Trim</t>
    </r>
  </si>
  <si>
    <t>3ème trim</t>
  </si>
  <si>
    <t>TABLEAU N°1: RECETTES</t>
  </si>
  <si>
    <t>Recettes totales et dons</t>
  </si>
  <si>
    <t>Recettes totales</t>
  </si>
  <si>
    <t>Recettes fiscales</t>
  </si>
  <si>
    <t xml:space="preserve">Administration fiscale (CI) </t>
  </si>
  <si>
    <t>Administration douanière (CDDI)</t>
  </si>
  <si>
    <t>Recettes non fiscales</t>
  </si>
  <si>
    <t>Recettes des comptes d'affectation spéciale</t>
  </si>
  <si>
    <t xml:space="preserve">Dons </t>
  </si>
  <si>
    <t>Programme</t>
  </si>
  <si>
    <t>Projets</t>
  </si>
  <si>
    <t>TABLEAU N°2: DEPENSES</t>
  </si>
  <si>
    <t>Dépenses totales et prêts nets</t>
  </si>
  <si>
    <t>Dépenses courantes et prêts nets</t>
  </si>
  <si>
    <t xml:space="preserve">Dépenses courantes </t>
  </si>
  <si>
    <t>Salaires</t>
  </si>
  <si>
    <t>Biens et services</t>
  </si>
  <si>
    <t>Transferts et subventions</t>
  </si>
  <si>
    <t>Intérêts sur la dette</t>
  </si>
  <si>
    <t>Intérieure</t>
  </si>
  <si>
    <t>Extérieure</t>
  </si>
  <si>
    <t>Dépenses des comptes d'affectation spéciale</t>
  </si>
  <si>
    <t>Prêts nets</t>
  </si>
  <si>
    <t>Dépenses d'investissement</t>
  </si>
  <si>
    <t>Investissements financés sur ressources internes</t>
  </si>
  <si>
    <t>SAFER (Source: OTR)</t>
  </si>
  <si>
    <t>Investissements financés sur ressources externes</t>
  </si>
  <si>
    <t>Emprunts liés à des projets</t>
  </si>
  <si>
    <t>Dépenses sociales</t>
  </si>
  <si>
    <t>TABLEAU N°3: SOLDES</t>
  </si>
  <si>
    <t>Solde primaire intérieur</t>
  </si>
  <si>
    <t xml:space="preserve">Solde global primaire dons inclus (base ordon.) </t>
  </si>
  <si>
    <t xml:space="preserve">Solde global dons inclus (base ordonnancement) </t>
  </si>
  <si>
    <t xml:space="preserve">Solde global hors dons (base ordonnancement) </t>
  </si>
  <si>
    <t>Variation des arriérés et instances des paiements</t>
  </si>
  <si>
    <t>Réduction d'arrièrés</t>
  </si>
  <si>
    <t>Instances de paiements</t>
  </si>
  <si>
    <t xml:space="preserve">Solde global primaire dons inclus (base caisse) </t>
  </si>
  <si>
    <t xml:space="preserve">Solde global dons inclus (base caisse) </t>
  </si>
  <si>
    <t xml:space="preserve">Solde global hors dons (base caisse) </t>
  </si>
  <si>
    <t>TABLEAU N°4: FINANCEMENT</t>
  </si>
  <si>
    <t>Financement</t>
  </si>
  <si>
    <t>Financements intérieurs</t>
  </si>
  <si>
    <t xml:space="preserve">  Financements bancaire</t>
  </si>
  <si>
    <t xml:space="preserve">  Financements non bancaire</t>
  </si>
  <si>
    <t>Financements extérieurs</t>
  </si>
  <si>
    <t xml:space="preserve">Amortissements dus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</si>
</sst>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3" formatCode="_-* #,##0.00\ _€_-;\-* #,##0.00\ _€_-;_-* &quot;-&quot;??\ _€_-;_-@_-"/>
    <numFmt numFmtId="164" formatCode="0.0000"/>
    <numFmt numFmtId="165" formatCode="0.000000"/>
    <numFmt numFmtId="166" formatCode="0.000"/>
    <numFmt numFmtId="167" formatCode="0.0000000"/>
    <numFmt numFmtId="168" formatCode="0.00000000"/>
    <numFmt numFmtId="169" formatCode="#,##0.000"/>
    <numFmt numFmtId="170" formatCode="0.00000"/>
    <numFmt numFmtId="171" formatCode="0.0%"/>
    <numFmt numFmtId="172" formatCode="0.0000000000"/>
    <numFmt numFmtId="173" formatCode="[$-40C]mmm\-yy;@"/>
    <numFmt numFmtId="174" formatCode="#,##0.0000_ ;\-#,##0.0000\ "/>
    <numFmt numFmtId="175" formatCode="#,##0.0000"/>
    <numFmt numFmtId="176" formatCode="_-* #,##0\ _F_-;\-* #,##0\ _F_-;_-* &quot;-&quot;\ _F_-;_-@_-"/>
    <numFmt numFmtId="177" formatCode="#,##0.00000"/>
    <numFmt numFmtId="178" formatCode="#,##0.0000000"/>
    <numFmt numFmtId="179" formatCode="#,##0.00000000"/>
    <numFmt numFmtId="180" formatCode="#,##0.000000"/>
    <numFmt numFmtId="181" formatCode="#,##0.000000000"/>
    <numFmt numFmtId="182" formatCode="#,##0.0"/>
    <numFmt numFmtId="183" formatCode="0.000%"/>
    <numFmt numFmtId="184" formatCode="#,##0.00_ ;\-#,##0.00\ "/>
    <numFmt numFmtId="185" formatCode="0.000000000"/>
    <numFmt numFmtId="186" formatCode="#,##0.000_ ;\-#,##0.000\ "/>
    <numFmt numFmtId="187" formatCode="[$$-1009]#,##0;\-[$$-1009]#,##0"/>
  </numFmts>
  <fonts count="5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rgb="FF7030A0"/>
      <name val="Arial"/>
      <family val="2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rgb="FF0070C0"/>
      <name val="Arial"/>
      <family val="2"/>
    </font>
    <font>
      <b/>
      <sz val="9"/>
      <color rgb="FF000000"/>
      <name val="Arial Narrow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2"/>
      <color rgb="FFC00000"/>
      <name val="Arial"/>
      <family val="2"/>
    </font>
    <font>
      <sz val="10"/>
      <color indexed="8"/>
      <name val="Arial"/>
      <family val="2"/>
    </font>
    <font>
      <b/>
      <sz val="12"/>
      <color rgb="FFFF0000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Arial Narrow"/>
      <family val="2"/>
    </font>
    <font>
      <b/>
      <sz val="14"/>
      <name val="Arial Narrow"/>
      <family val="2"/>
    </font>
    <font>
      <b/>
      <sz val="11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8"/>
      <color theme="1"/>
      <name val="Arial Narrow"/>
      <family val="2"/>
    </font>
    <font>
      <sz val="10"/>
      <name val="Times New Roman"/>
      <family val="1"/>
    </font>
    <font>
      <sz val="12"/>
      <name val="Arial Narrow"/>
      <family val="2"/>
    </font>
    <font>
      <b/>
      <sz val="12"/>
      <name val="Arial Narrow"/>
      <family val="2"/>
    </font>
    <font>
      <b/>
      <sz val="10"/>
      <color indexed="8"/>
      <name val="Arial Narrow"/>
      <family val="2"/>
    </font>
    <font>
      <b/>
      <sz val="11"/>
      <name val="Arial Narrow"/>
      <family val="2"/>
    </font>
    <font>
      <b/>
      <sz val="11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99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187" fontId="47" fillId="0" borderId="0"/>
  </cellStyleXfs>
  <cellXfs count="465">
    <xf numFmtId="0" fontId="0" fillId="0" borderId="0" xfId="0"/>
    <xf numFmtId="0" fontId="2" fillId="2" borderId="0" xfId="3" quotePrefix="1" applyFont="1" applyFill="1" applyBorder="1" applyAlignment="1">
      <alignment horizontal="left"/>
    </xf>
    <xf numFmtId="2" fontId="1" fillId="2" borderId="0" xfId="3" applyNumberFormat="1" applyFont="1" applyFill="1" applyBorder="1" applyAlignment="1">
      <alignment horizontal="center"/>
    </xf>
    <xf numFmtId="164" fontId="1" fillId="2" borderId="0" xfId="3" applyNumberFormat="1" applyFont="1" applyFill="1" applyBorder="1" applyAlignment="1">
      <alignment horizontal="center"/>
    </xf>
    <xf numFmtId="164" fontId="3" fillId="2" borderId="0" xfId="3" applyNumberFormat="1" applyFont="1" applyFill="1" applyBorder="1" applyAlignment="1">
      <alignment horizontal="center"/>
    </xf>
    <xf numFmtId="4" fontId="4" fillId="2" borderId="0" xfId="0" applyNumberFormat="1" applyFont="1" applyFill="1" applyBorder="1"/>
    <xf numFmtId="165" fontId="1" fillId="2" borderId="0" xfId="3" applyNumberFormat="1" applyFont="1" applyFill="1" applyBorder="1" applyAlignment="1">
      <alignment horizontal="center"/>
    </xf>
    <xf numFmtId="2" fontId="5" fillId="2" borderId="0" xfId="3" applyNumberFormat="1" applyFont="1" applyFill="1" applyBorder="1" applyAlignment="1">
      <alignment horizontal="center"/>
    </xf>
    <xf numFmtId="0" fontId="4" fillId="2" borderId="0" xfId="0" applyFont="1" applyFill="1" applyBorder="1"/>
    <xf numFmtId="166" fontId="1" fillId="2" borderId="0" xfId="3" applyNumberFormat="1" applyFont="1" applyFill="1" applyBorder="1" applyAlignment="1">
      <alignment horizontal="center"/>
    </xf>
    <xf numFmtId="167" fontId="1" fillId="2" borderId="0" xfId="3" applyNumberFormat="1" applyFont="1" applyFill="1" applyBorder="1" applyAlignment="1">
      <alignment horizontal="center"/>
    </xf>
    <xf numFmtId="168" fontId="1" fillId="2" borderId="0" xfId="3" applyNumberFormat="1" applyFont="1" applyFill="1" applyBorder="1" applyAlignment="1">
      <alignment horizontal="center"/>
    </xf>
    <xf numFmtId="0" fontId="6" fillId="2" borderId="0" xfId="3" applyFont="1" applyFill="1" applyBorder="1"/>
    <xf numFmtId="166" fontId="5" fillId="2" borderId="0" xfId="3" applyNumberFormat="1" applyFont="1" applyFill="1" applyBorder="1" applyAlignment="1">
      <alignment horizontal="center"/>
    </xf>
    <xf numFmtId="169" fontId="4" fillId="2" borderId="0" xfId="0" applyNumberFormat="1" applyFont="1" applyFill="1" applyBorder="1"/>
    <xf numFmtId="164" fontId="7" fillId="2" borderId="0" xfId="3" applyNumberFormat="1" applyFont="1" applyFill="1" applyBorder="1" applyAlignment="1">
      <alignment horizontal="center"/>
    </xf>
    <xf numFmtId="170" fontId="1" fillId="2" borderId="0" xfId="3" applyNumberFormat="1" applyFont="1" applyFill="1" applyBorder="1" applyAlignment="1">
      <alignment horizontal="center"/>
    </xf>
    <xf numFmtId="2" fontId="3" fillId="2" borderId="0" xfId="3" applyNumberFormat="1" applyFont="1" applyFill="1" applyBorder="1" applyAlignment="1">
      <alignment horizontal="center"/>
    </xf>
    <xf numFmtId="9" fontId="1" fillId="2" borderId="0" xfId="2" applyFont="1" applyFill="1" applyBorder="1" applyAlignment="1">
      <alignment horizontal="center"/>
    </xf>
    <xf numFmtId="171" fontId="1" fillId="2" borderId="0" xfId="2" applyNumberFormat="1" applyFont="1" applyFill="1" applyBorder="1" applyAlignment="1">
      <alignment horizontal="center"/>
    </xf>
    <xf numFmtId="164" fontId="9" fillId="2" borderId="0" xfId="3" applyNumberFormat="1" applyFont="1" applyFill="1" applyBorder="1" applyAlignment="1">
      <alignment horizontal="center"/>
    </xf>
    <xf numFmtId="172" fontId="1" fillId="2" borderId="0" xfId="3" applyNumberFormat="1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0" fontId="1" fillId="2" borderId="0" xfId="3" applyFont="1" applyFill="1" applyBorder="1"/>
    <xf numFmtId="0" fontId="10" fillId="3" borderId="0" xfId="0" applyFont="1" applyFill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5" fillId="7" borderId="0" xfId="3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  <xf numFmtId="0" fontId="5" fillId="9" borderId="0" xfId="3" applyFont="1" applyFill="1" applyBorder="1" applyAlignment="1">
      <alignment horizontal="center" vertical="center"/>
    </xf>
    <xf numFmtId="0" fontId="5" fillId="2" borderId="0" xfId="3" applyFont="1" applyFill="1" applyBorder="1"/>
    <xf numFmtId="173" fontId="5" fillId="4" borderId="0" xfId="3" applyNumberFormat="1" applyFont="1" applyFill="1" applyBorder="1" applyAlignment="1">
      <alignment horizontal="center"/>
    </xf>
    <xf numFmtId="173" fontId="5" fillId="5" borderId="0" xfId="3" applyNumberFormat="1" applyFont="1" applyFill="1" applyBorder="1" applyAlignment="1">
      <alignment horizontal="center"/>
    </xf>
    <xf numFmtId="173" fontId="5" fillId="10" borderId="0" xfId="3" applyNumberFormat="1" applyFont="1" applyFill="1" applyBorder="1" applyAlignment="1">
      <alignment horizontal="center"/>
    </xf>
    <xf numFmtId="0" fontId="10" fillId="6" borderId="0" xfId="0" applyFont="1" applyFill="1" applyBorder="1" applyAlignment="1">
      <alignment horizontal="center" vertical="center"/>
    </xf>
    <xf numFmtId="173" fontId="5" fillId="7" borderId="0" xfId="3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173" fontId="5" fillId="9" borderId="0" xfId="3" applyNumberFormat="1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15" fontId="13" fillId="4" borderId="0" xfId="0" applyNumberFormat="1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 wrapText="1"/>
    </xf>
    <xf numFmtId="0" fontId="13" fillId="9" borderId="0" xfId="0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center" vertical="center" wrapText="1"/>
    </xf>
    <xf numFmtId="0" fontId="14" fillId="2" borderId="0" xfId="3" applyFont="1" applyFill="1" applyBorder="1"/>
    <xf numFmtId="0" fontId="15" fillId="2" borderId="0" xfId="0" applyFont="1" applyFill="1" applyBorder="1"/>
    <xf numFmtId="0" fontId="16" fillId="2" borderId="0" xfId="0" applyFont="1" applyFill="1" applyBorder="1" applyAlignment="1"/>
    <xf numFmtId="4" fontId="16" fillId="2" borderId="0" xfId="0" applyNumberFormat="1" applyFont="1" applyFill="1" applyBorder="1" applyAlignment="1"/>
    <xf numFmtId="0" fontId="16" fillId="7" borderId="0" xfId="0" applyFont="1" applyFill="1" applyBorder="1" applyAlignment="1"/>
    <xf numFmtId="4" fontId="16" fillId="7" borderId="0" xfId="0" applyNumberFormat="1" applyFont="1" applyFill="1" applyBorder="1" applyAlignment="1"/>
    <xf numFmtId="0" fontId="3" fillId="10" borderId="0" xfId="3" applyFont="1" applyFill="1" applyBorder="1" applyAlignment="1"/>
    <xf numFmtId="4" fontId="3" fillId="10" borderId="0" xfId="3" applyNumberFormat="1" applyFont="1" applyFill="1" applyBorder="1" applyAlignment="1">
      <alignment horizontal="center"/>
    </xf>
    <xf numFmtId="4" fontId="3" fillId="7" borderId="0" xfId="3" applyNumberFormat="1" applyFont="1" applyFill="1" applyBorder="1" applyAlignment="1">
      <alignment horizontal="center"/>
    </xf>
    <xf numFmtId="171" fontId="5" fillId="10" borderId="0" xfId="2" applyNumberFormat="1" applyFont="1" applyFill="1" applyBorder="1" applyAlignment="1">
      <alignment horizontal="center"/>
    </xf>
    <xf numFmtId="171" fontId="5" fillId="7" borderId="0" xfId="2" applyNumberFormat="1" applyFont="1" applyFill="1" applyBorder="1" applyAlignment="1">
      <alignment horizontal="center"/>
    </xf>
    <xf numFmtId="171" fontId="3" fillId="2" borderId="0" xfId="2" applyNumberFormat="1" applyFont="1" applyFill="1" applyBorder="1" applyAlignment="1">
      <alignment horizontal="center"/>
    </xf>
    <xf numFmtId="171" fontId="5" fillId="2" borderId="0" xfId="2" applyNumberFormat="1" applyFont="1" applyFill="1" applyBorder="1"/>
    <xf numFmtId="0" fontId="3" fillId="2" borderId="0" xfId="3" applyFont="1" applyFill="1" applyBorder="1" applyAlignment="1">
      <alignment horizontal="center"/>
    </xf>
    <xf numFmtId="2" fontId="5" fillId="10" borderId="0" xfId="3" applyNumberFormat="1" applyFont="1" applyFill="1" applyBorder="1" applyAlignment="1">
      <alignment horizontal="left"/>
    </xf>
    <xf numFmtId="4" fontId="5" fillId="10" borderId="0" xfId="3" applyNumberFormat="1" applyFont="1" applyFill="1" applyBorder="1" applyAlignment="1">
      <alignment horizontal="center"/>
    </xf>
    <xf numFmtId="4" fontId="5" fillId="7" borderId="0" xfId="3" applyNumberFormat="1" applyFont="1" applyFill="1" applyBorder="1" applyAlignment="1">
      <alignment horizontal="center"/>
    </xf>
    <xf numFmtId="2" fontId="5" fillId="2" borderId="0" xfId="3" applyNumberFormat="1" applyFont="1" applyFill="1" applyBorder="1"/>
    <xf numFmtId="10" fontId="5" fillId="2" borderId="0" xfId="2" applyNumberFormat="1" applyFont="1" applyFill="1" applyBorder="1"/>
    <xf numFmtId="0" fontId="5" fillId="10" borderId="0" xfId="3" applyFont="1" applyFill="1" applyBorder="1" applyAlignment="1"/>
    <xf numFmtId="4" fontId="5" fillId="2" borderId="0" xfId="3" applyNumberFormat="1" applyFont="1" applyFill="1" applyBorder="1" applyAlignment="1">
      <alignment horizontal="center"/>
    </xf>
    <xf numFmtId="0" fontId="5" fillId="2" borderId="0" xfId="3" applyFont="1" applyFill="1" applyBorder="1" applyAlignment="1">
      <alignment horizontal="center"/>
    </xf>
    <xf numFmtId="174" fontId="5" fillId="2" borderId="0" xfId="1" applyNumberFormat="1" applyFont="1" applyFill="1" applyBorder="1"/>
    <xf numFmtId="0" fontId="1" fillId="0" borderId="0" xfId="3" applyFont="1" applyFill="1" applyBorder="1" applyAlignment="1">
      <alignment horizontal="left" indent="2"/>
    </xf>
    <xf numFmtId="4" fontId="1" fillId="0" borderId="0" xfId="3" applyNumberFormat="1" applyFont="1" applyFill="1" applyBorder="1" applyAlignment="1">
      <alignment horizontal="center"/>
    </xf>
    <xf numFmtId="4" fontId="1" fillId="4" borderId="0" xfId="3" applyNumberFormat="1" applyFont="1" applyFill="1" applyBorder="1" applyAlignment="1">
      <alignment horizontal="center"/>
    </xf>
    <xf numFmtId="2" fontId="1" fillId="5" borderId="0" xfId="3" quotePrefix="1" applyNumberFormat="1" applyFont="1" applyFill="1" applyBorder="1" applyAlignment="1">
      <alignment horizontal="center"/>
    </xf>
    <xf numFmtId="4" fontId="1" fillId="6" borderId="0" xfId="3" applyNumberFormat="1" applyFont="1" applyFill="1" applyBorder="1" applyAlignment="1">
      <alignment horizontal="center"/>
    </xf>
    <xf numFmtId="4" fontId="1" fillId="7" borderId="0" xfId="3" applyNumberFormat="1" applyFont="1" applyFill="1" applyBorder="1" applyAlignment="1">
      <alignment horizontal="center"/>
    </xf>
    <xf numFmtId="4" fontId="1" fillId="8" borderId="0" xfId="3" applyNumberFormat="1" applyFont="1" applyFill="1" applyBorder="1" applyAlignment="1">
      <alignment horizontal="center"/>
    </xf>
    <xf numFmtId="4" fontId="1" fillId="9" borderId="0" xfId="3" applyNumberFormat="1" applyFont="1" applyFill="1" applyBorder="1" applyAlignment="1">
      <alignment horizontal="center"/>
    </xf>
    <xf numFmtId="0" fontId="1" fillId="2" borderId="0" xfId="3" applyFont="1" applyFill="1" applyBorder="1" applyAlignment="1"/>
    <xf numFmtId="4" fontId="1" fillId="11" borderId="0" xfId="3" applyNumberFormat="1" applyFont="1" applyFill="1" applyBorder="1" applyAlignment="1">
      <alignment horizontal="center"/>
    </xf>
    <xf numFmtId="0" fontId="3" fillId="10" borderId="0" xfId="3" applyFont="1" applyFill="1" applyBorder="1" applyAlignment="1">
      <alignment vertical="center"/>
    </xf>
    <xf numFmtId="4" fontId="3" fillId="10" borderId="0" xfId="0" applyNumberFormat="1" applyFont="1" applyFill="1" applyBorder="1" applyAlignment="1">
      <alignment horizontal="center"/>
    </xf>
    <xf numFmtId="4" fontId="3" fillId="7" borderId="0" xfId="0" applyNumberFormat="1" applyFont="1" applyFill="1" applyBorder="1" applyAlignment="1">
      <alignment horizontal="center"/>
    </xf>
    <xf numFmtId="0" fontId="5" fillId="0" borderId="0" xfId="3" applyFont="1" applyFill="1" applyAlignment="1">
      <alignment horizontal="left"/>
    </xf>
    <xf numFmtId="4" fontId="11" fillId="0" borderId="0" xfId="0" applyNumberFormat="1" applyFont="1" applyBorder="1" applyAlignment="1">
      <alignment horizontal="center"/>
    </xf>
    <xf numFmtId="4" fontId="5" fillId="0" borderId="0" xfId="3" applyNumberFormat="1" applyFont="1" applyFill="1" applyBorder="1" applyAlignment="1">
      <alignment horizontal="center"/>
    </xf>
    <xf numFmtId="4" fontId="5" fillId="4" borderId="0" xfId="3" applyNumberFormat="1" applyFont="1" applyFill="1" applyBorder="1" applyAlignment="1">
      <alignment horizontal="center"/>
    </xf>
    <xf numFmtId="2" fontId="5" fillId="5" borderId="0" xfId="3" quotePrefix="1" applyNumberFormat="1" applyFont="1" applyFill="1" applyBorder="1" applyAlignment="1">
      <alignment horizontal="center"/>
    </xf>
    <xf numFmtId="4" fontId="5" fillId="6" borderId="0" xfId="3" applyNumberFormat="1" applyFont="1" applyFill="1" applyBorder="1" applyAlignment="1">
      <alignment horizontal="center"/>
    </xf>
    <xf numFmtId="4" fontId="5" fillId="8" borderId="0" xfId="3" applyNumberFormat="1" applyFont="1" applyFill="1" applyBorder="1" applyAlignment="1">
      <alignment horizontal="center"/>
    </xf>
    <xf numFmtId="4" fontId="5" fillId="9" borderId="0" xfId="3" applyNumberFormat="1" applyFont="1" applyFill="1" applyBorder="1" applyAlignment="1">
      <alignment horizontal="center"/>
    </xf>
    <xf numFmtId="0" fontId="5" fillId="2" borderId="0" xfId="3" applyFont="1" applyFill="1" applyBorder="1" applyAlignment="1"/>
    <xf numFmtId="0" fontId="1" fillId="0" borderId="0" xfId="3" applyFont="1" applyFill="1" applyAlignment="1">
      <alignment horizontal="left" indent="2"/>
    </xf>
    <xf numFmtId="4" fontId="17" fillId="0" borderId="0" xfId="0" applyNumberFormat="1" applyFont="1" applyBorder="1" applyAlignment="1">
      <alignment horizontal="center"/>
    </xf>
    <xf numFmtId="165" fontId="5" fillId="2" borderId="0" xfId="3" applyNumberFormat="1" applyFont="1" applyFill="1" applyBorder="1" applyAlignment="1">
      <alignment horizontal="left" indent="6"/>
    </xf>
    <xf numFmtId="171" fontId="5" fillId="2" borderId="0" xfId="2" applyNumberFormat="1" applyFont="1" applyFill="1" applyBorder="1" applyAlignment="1">
      <alignment horizontal="center"/>
    </xf>
    <xf numFmtId="4" fontId="1" fillId="12" borderId="0" xfId="3" applyNumberFormat="1" applyFont="1" applyFill="1" applyBorder="1" applyAlignment="1">
      <alignment horizontal="center"/>
    </xf>
    <xf numFmtId="175" fontId="1" fillId="9" borderId="0" xfId="3" applyNumberFormat="1" applyFont="1" applyFill="1" applyBorder="1" applyAlignment="1">
      <alignment horizontal="center"/>
    </xf>
    <xf numFmtId="0" fontId="1" fillId="4" borderId="0" xfId="3" applyFont="1" applyFill="1" applyBorder="1" applyAlignment="1">
      <alignment horizontal="left" indent="2"/>
    </xf>
    <xf numFmtId="4" fontId="5" fillId="12" borderId="0" xfId="3" applyNumberFormat="1" applyFont="1" applyFill="1" applyBorder="1" applyAlignment="1">
      <alignment horizontal="center" vertical="center"/>
    </xf>
    <xf numFmtId="2" fontId="1" fillId="5" borderId="0" xfId="3" quotePrefix="1" applyNumberFormat="1" applyFont="1" applyFill="1" applyBorder="1" applyAlignment="1">
      <alignment horizontal="center" vertical="center"/>
    </xf>
    <xf numFmtId="4" fontId="1" fillId="4" borderId="0" xfId="3" applyNumberFormat="1" applyFont="1" applyFill="1" applyBorder="1" applyAlignment="1">
      <alignment horizontal="center" vertical="center"/>
    </xf>
    <xf numFmtId="4" fontId="1" fillId="6" borderId="0" xfId="3" applyNumberFormat="1" applyFont="1" applyFill="1" applyBorder="1" applyAlignment="1">
      <alignment horizontal="center" vertical="center"/>
    </xf>
    <xf numFmtId="4" fontId="5" fillId="7" borderId="0" xfId="3" applyNumberFormat="1" applyFont="1" applyFill="1" applyBorder="1" applyAlignment="1">
      <alignment horizontal="center" vertical="center"/>
    </xf>
    <xf numFmtId="171" fontId="5" fillId="10" borderId="0" xfId="2" applyNumberFormat="1" applyFont="1" applyFill="1" applyBorder="1" applyAlignment="1">
      <alignment horizontal="center" vertical="center"/>
    </xf>
    <xf numFmtId="4" fontId="1" fillId="8" borderId="0" xfId="3" applyNumberFormat="1" applyFont="1" applyFill="1" applyBorder="1" applyAlignment="1">
      <alignment horizontal="center" vertical="center"/>
    </xf>
    <xf numFmtId="171" fontId="5" fillId="7" borderId="0" xfId="2" applyNumberFormat="1" applyFont="1" applyFill="1" applyBorder="1" applyAlignment="1">
      <alignment horizontal="center" vertical="center"/>
    </xf>
    <xf numFmtId="175" fontId="5" fillId="9" borderId="0" xfId="3" applyNumberFormat="1" applyFont="1" applyFill="1" applyBorder="1" applyAlignment="1">
      <alignment horizontal="center" vertical="center"/>
    </xf>
    <xf numFmtId="4" fontId="5" fillId="9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vertical="center"/>
    </xf>
    <xf numFmtId="0" fontId="1" fillId="2" borderId="0" xfId="3" applyFont="1" applyFill="1" applyBorder="1" applyAlignment="1">
      <alignment horizontal="left" indent="7"/>
    </xf>
    <xf numFmtId="4" fontId="1" fillId="2" borderId="0" xfId="3" applyNumberFormat="1" applyFont="1" applyFill="1" applyBorder="1" applyAlignment="1">
      <alignment horizontal="center"/>
    </xf>
    <xf numFmtId="4" fontId="1" fillId="0" borderId="0" xfId="3" quotePrefix="1" applyNumberFormat="1" applyFont="1" applyFill="1" applyBorder="1" applyAlignment="1">
      <alignment horizontal="center"/>
    </xf>
    <xf numFmtId="4" fontId="1" fillId="9" borderId="0" xfId="3" quotePrefix="1" applyNumberFormat="1" applyFont="1" applyFill="1" applyBorder="1" applyAlignment="1">
      <alignment horizontal="center"/>
    </xf>
    <xf numFmtId="0" fontId="1" fillId="6" borderId="0" xfId="3" applyFont="1" applyFill="1" applyBorder="1" applyAlignment="1">
      <alignment horizontal="left" indent="2"/>
    </xf>
    <xf numFmtId="4" fontId="1" fillId="5" borderId="0" xfId="3" applyNumberFormat="1" applyFont="1" applyFill="1" applyBorder="1" applyAlignment="1">
      <alignment horizontal="center"/>
    </xf>
    <xf numFmtId="0" fontId="1" fillId="0" borderId="0" xfId="3" applyFont="1" applyFill="1" applyBorder="1" applyAlignment="1">
      <alignment horizontal="left" indent="4"/>
    </xf>
    <xf numFmtId="4" fontId="1" fillId="7" borderId="0" xfId="3" quotePrefix="1" applyNumberFormat="1" applyFont="1" applyFill="1" applyBorder="1" applyAlignment="1">
      <alignment horizontal="center"/>
    </xf>
    <xf numFmtId="164" fontId="5" fillId="2" borderId="0" xfId="3" applyNumberFormat="1" applyFont="1" applyFill="1" applyBorder="1"/>
    <xf numFmtId="0" fontId="1" fillId="2" borderId="0" xfId="3" applyFont="1" applyFill="1" applyBorder="1" applyAlignment="1">
      <alignment horizontal="left" indent="4"/>
    </xf>
    <xf numFmtId="4" fontId="1" fillId="2" borderId="0" xfId="3" quotePrefix="1" applyNumberFormat="1" applyFont="1" applyFill="1" applyBorder="1" applyAlignment="1">
      <alignment horizontal="center"/>
    </xf>
    <xf numFmtId="2" fontId="1" fillId="2" borderId="0" xfId="3" quotePrefix="1" applyNumberFormat="1" applyFont="1" applyFill="1" applyBorder="1" applyAlignment="1">
      <alignment horizontal="center"/>
    </xf>
    <xf numFmtId="4" fontId="2" fillId="2" borderId="0" xfId="3" quotePrefix="1" applyNumberFormat="1" applyFont="1" applyFill="1" applyBorder="1" applyAlignment="1">
      <alignment horizontal="center"/>
    </xf>
    <xf numFmtId="2" fontId="2" fillId="2" borderId="0" xfId="3" quotePrefix="1" applyNumberFormat="1" applyFont="1" applyFill="1" applyBorder="1" applyAlignment="1">
      <alignment horizontal="center"/>
    </xf>
    <xf numFmtId="4" fontId="2" fillId="7" borderId="0" xfId="3" quotePrefix="1" applyNumberFormat="1" applyFont="1" applyFill="1" applyBorder="1" applyAlignment="1">
      <alignment horizontal="center"/>
    </xf>
    <xf numFmtId="0" fontId="5" fillId="2" borderId="0" xfId="3" quotePrefix="1" applyFont="1" applyFill="1" applyBorder="1" applyAlignment="1">
      <alignment horizontal="center"/>
    </xf>
    <xf numFmtId="4" fontId="5" fillId="2" borderId="0" xfId="3" quotePrefix="1" applyNumberFormat="1" applyFont="1" applyFill="1" applyBorder="1" applyAlignment="1">
      <alignment horizontal="center"/>
    </xf>
    <xf numFmtId="2" fontId="5" fillId="2" borderId="0" xfId="3" quotePrefix="1" applyNumberFormat="1" applyFont="1" applyFill="1" applyBorder="1" applyAlignment="1">
      <alignment horizontal="center"/>
    </xf>
    <xf numFmtId="4" fontId="5" fillId="7" borderId="0" xfId="3" quotePrefix="1" applyNumberFormat="1" applyFont="1" applyFill="1" applyBorder="1" applyAlignment="1">
      <alignment horizontal="center"/>
    </xf>
    <xf numFmtId="176" fontId="15" fillId="10" borderId="0" xfId="3" applyNumberFormat="1" applyFont="1" applyFill="1" applyBorder="1" applyAlignment="1">
      <alignment horizontal="left"/>
    </xf>
    <xf numFmtId="0" fontId="16" fillId="2" borderId="0" xfId="0" applyFont="1" applyFill="1" applyBorder="1"/>
    <xf numFmtId="0" fontId="16" fillId="7" borderId="0" xfId="0" applyFont="1" applyFill="1" applyBorder="1"/>
    <xf numFmtId="176" fontId="18" fillId="10" borderId="0" xfId="3" applyNumberFormat="1" applyFont="1" applyFill="1" applyBorder="1" applyAlignment="1">
      <alignment horizontal="left"/>
    </xf>
    <xf numFmtId="0" fontId="1" fillId="2" borderId="0" xfId="3" applyFont="1" applyFill="1" applyBorder="1" applyAlignment="1">
      <alignment horizontal="left"/>
    </xf>
    <xf numFmtId="2" fontId="1" fillId="2" borderId="0" xfId="3" applyNumberFormat="1" applyFont="1" applyFill="1" applyBorder="1" applyAlignment="1"/>
    <xf numFmtId="0" fontId="1" fillId="0" borderId="0" xfId="3" applyFont="1" applyFill="1" applyBorder="1" applyAlignment="1">
      <alignment horizontal="left" indent="3"/>
    </xf>
    <xf numFmtId="4" fontId="5" fillId="12" borderId="0" xfId="3" applyNumberFormat="1" applyFont="1" applyFill="1" applyBorder="1" applyAlignment="1">
      <alignment horizontal="center"/>
    </xf>
    <xf numFmtId="176" fontId="5" fillId="12" borderId="0" xfId="3" applyNumberFormat="1" applyFont="1" applyFill="1" applyBorder="1" applyAlignment="1">
      <alignment horizontal="left" vertical="center" wrapText="1"/>
    </xf>
    <xf numFmtId="0" fontId="19" fillId="2" borderId="0" xfId="3" applyFont="1" applyFill="1" applyBorder="1" applyAlignment="1">
      <alignment horizontal="center"/>
    </xf>
    <xf numFmtId="4" fontId="19" fillId="2" borderId="0" xfId="3" applyNumberFormat="1" applyFont="1" applyFill="1" applyBorder="1" applyAlignment="1">
      <alignment horizontal="center"/>
    </xf>
    <xf numFmtId="0" fontId="20" fillId="6" borderId="0" xfId="0" applyFont="1" applyFill="1" applyBorder="1" applyAlignment="1">
      <alignment horizontal="left"/>
    </xf>
    <xf numFmtId="4" fontId="20" fillId="0" borderId="0" xfId="3" applyNumberFormat="1" applyFont="1" applyFill="1" applyBorder="1" applyAlignment="1">
      <alignment horizontal="center"/>
    </xf>
    <xf numFmtId="4" fontId="19" fillId="12" borderId="0" xfId="3" applyNumberFormat="1" applyFont="1" applyFill="1" applyBorder="1" applyAlignment="1">
      <alignment horizontal="center"/>
    </xf>
    <xf numFmtId="4" fontId="20" fillId="7" borderId="0" xfId="3" applyNumberFormat="1" applyFont="1" applyFill="1" applyBorder="1" applyAlignment="1">
      <alignment horizontal="center"/>
    </xf>
    <xf numFmtId="4" fontId="20" fillId="9" borderId="0" xfId="3" applyNumberFormat="1" applyFont="1" applyFill="1" applyBorder="1" applyAlignment="1">
      <alignment horizontal="center"/>
    </xf>
    <xf numFmtId="4" fontId="3" fillId="2" borderId="0" xfId="3" applyNumberFormat="1" applyFont="1" applyFill="1" applyBorder="1" applyAlignment="1">
      <alignment horizontal="center"/>
    </xf>
    <xf numFmtId="4" fontId="5" fillId="2" borderId="0" xfId="3" applyNumberFormat="1" applyFont="1" applyFill="1" applyBorder="1" applyAlignment="1"/>
    <xf numFmtId="176" fontId="5" fillId="12" borderId="0" xfId="3" applyNumberFormat="1" applyFont="1" applyFill="1" applyBorder="1" applyAlignment="1">
      <alignment horizontal="left" vertical="center" wrapText="1" indent="3"/>
    </xf>
    <xf numFmtId="2" fontId="5" fillId="5" borderId="0" xfId="3" quotePrefix="1" applyNumberFormat="1" applyFont="1" applyFill="1" applyBorder="1" applyAlignment="1">
      <alignment horizontal="center" vertical="center"/>
    </xf>
    <xf numFmtId="4" fontId="5" fillId="6" borderId="0" xfId="3" applyNumberFormat="1" applyFont="1" applyFill="1" applyBorder="1" applyAlignment="1">
      <alignment horizontal="center" vertical="center"/>
    </xf>
    <xf numFmtId="4" fontId="5" fillId="4" borderId="0" xfId="3" applyNumberFormat="1" applyFont="1" applyFill="1" applyBorder="1" applyAlignment="1">
      <alignment horizontal="center" vertical="center"/>
    </xf>
    <xf numFmtId="4" fontId="5" fillId="8" borderId="0" xfId="3" applyNumberFormat="1" applyFont="1" applyFill="1" applyBorder="1" applyAlignment="1">
      <alignment horizontal="center" vertical="center"/>
    </xf>
    <xf numFmtId="0" fontId="5" fillId="13" borderId="0" xfId="0" applyFont="1" applyFill="1" applyBorder="1" applyAlignment="1">
      <alignment horizontal="left" indent="3"/>
    </xf>
    <xf numFmtId="4" fontId="5" fillId="13" borderId="0" xfId="3" applyNumberFormat="1" applyFont="1" applyFill="1" applyBorder="1" applyAlignment="1">
      <alignment horizontal="center"/>
    </xf>
    <xf numFmtId="4" fontId="1" fillId="2" borderId="0" xfId="3" applyNumberFormat="1" applyFont="1" applyFill="1" applyBorder="1" applyAlignment="1"/>
    <xf numFmtId="0" fontId="1" fillId="0" borderId="0" xfId="0" applyFont="1" applyFill="1" applyBorder="1" applyAlignment="1">
      <alignment horizontal="left" indent="6"/>
    </xf>
    <xf numFmtId="4" fontId="10" fillId="4" borderId="0" xfId="0" applyNumberFormat="1" applyFont="1" applyFill="1" applyBorder="1" applyAlignment="1">
      <alignment horizontal="center" vertical="center"/>
    </xf>
    <xf numFmtId="0" fontId="20" fillId="6" borderId="0" xfId="0" applyFont="1" applyFill="1" applyBorder="1" applyAlignment="1">
      <alignment horizontal="left" indent="3"/>
    </xf>
    <xf numFmtId="4" fontId="20" fillId="6" borderId="0" xfId="3" applyNumberFormat="1" applyFont="1" applyFill="1" applyBorder="1" applyAlignment="1">
      <alignment horizontal="center"/>
    </xf>
    <xf numFmtId="0" fontId="1" fillId="8" borderId="0" xfId="3" applyFont="1" applyFill="1" applyBorder="1" applyAlignment="1">
      <alignment horizontal="left" indent="3"/>
    </xf>
    <xf numFmtId="0" fontId="9" fillId="0" borderId="0" xfId="3" applyFont="1" applyFill="1" applyBorder="1" applyAlignment="1">
      <alignment horizontal="left" indent="3"/>
    </xf>
    <xf numFmtId="176" fontId="21" fillId="2" borderId="0" xfId="3" applyNumberFormat="1" applyFont="1" applyFill="1" applyBorder="1" applyAlignment="1">
      <alignment horizontal="left" indent="3"/>
    </xf>
    <xf numFmtId="4" fontId="1" fillId="2" borderId="0" xfId="3" applyNumberFormat="1" applyFont="1" applyFill="1" applyBorder="1"/>
    <xf numFmtId="4" fontId="20" fillId="0" borderId="0" xfId="3" quotePrefix="1" applyNumberFormat="1" applyFont="1" applyFill="1" applyBorder="1" applyAlignment="1">
      <alignment horizontal="center"/>
    </xf>
    <xf numFmtId="177" fontId="20" fillId="0" borderId="0" xfId="3" applyNumberFormat="1" applyFont="1" applyFill="1" applyBorder="1" applyAlignment="1">
      <alignment horizontal="center"/>
    </xf>
    <xf numFmtId="175" fontId="5" fillId="2" borderId="0" xfId="3" applyNumberFormat="1" applyFont="1" applyFill="1" applyBorder="1" applyAlignment="1"/>
    <xf numFmtId="0" fontId="5" fillId="0" borderId="0" xfId="3" applyFont="1" applyFill="1" applyBorder="1" applyAlignment="1">
      <alignment horizontal="left"/>
    </xf>
    <xf numFmtId="169" fontId="5" fillId="0" borderId="0" xfId="3" applyNumberFormat="1" applyFont="1" applyFill="1" applyBorder="1" applyAlignment="1">
      <alignment horizontal="center"/>
    </xf>
    <xf numFmtId="175" fontId="1" fillId="0" borderId="0" xfId="3" applyNumberFormat="1" applyFont="1" applyFill="1" applyBorder="1" applyAlignment="1">
      <alignment horizontal="center"/>
    </xf>
    <xf numFmtId="2" fontId="1" fillId="0" borderId="0" xfId="3" applyNumberFormat="1" applyFont="1" applyFill="1" applyBorder="1" applyAlignment="1">
      <alignment horizontal="left" indent="2"/>
    </xf>
    <xf numFmtId="0" fontId="1" fillId="2" borderId="0" xfId="3" applyFont="1" applyFill="1" applyBorder="1" applyAlignment="1">
      <alignment vertical="center"/>
    </xf>
    <xf numFmtId="176" fontId="22" fillId="12" borderId="0" xfId="3" applyNumberFormat="1" applyFont="1" applyFill="1" applyBorder="1" applyAlignment="1">
      <alignment horizontal="left" vertical="center" wrapText="1" indent="1"/>
    </xf>
    <xf numFmtId="4" fontId="1" fillId="12" borderId="0" xfId="3" applyNumberFormat="1" applyFont="1" applyFill="1" applyBorder="1" applyAlignment="1">
      <alignment horizontal="center" vertical="center"/>
    </xf>
    <xf numFmtId="4" fontId="1" fillId="7" borderId="0" xfId="3" applyNumberFormat="1" applyFont="1" applyFill="1" applyBorder="1" applyAlignment="1">
      <alignment horizontal="center" vertical="center"/>
    </xf>
    <xf numFmtId="4" fontId="1" fillId="9" borderId="0" xfId="3" applyNumberFormat="1" applyFont="1" applyFill="1" applyBorder="1" applyAlignment="1">
      <alignment horizontal="center" vertical="center"/>
    </xf>
    <xf numFmtId="164" fontId="5" fillId="2" borderId="0" xfId="3" applyNumberFormat="1" applyFont="1" applyFill="1" applyBorder="1" applyAlignment="1">
      <alignment vertical="center"/>
    </xf>
    <xf numFmtId="0" fontId="23" fillId="2" borderId="0" xfId="0" applyFont="1" applyFill="1" applyBorder="1"/>
    <xf numFmtId="4" fontId="24" fillId="2" borderId="0" xfId="0" applyNumberFormat="1" applyFont="1" applyFill="1"/>
    <xf numFmtId="178" fontId="1" fillId="2" borderId="0" xfId="3" applyNumberFormat="1" applyFont="1" applyFill="1" applyBorder="1" applyAlignment="1">
      <alignment horizontal="center"/>
    </xf>
    <xf numFmtId="0" fontId="5" fillId="14" borderId="0" xfId="3" applyFont="1" applyFill="1" applyBorder="1" applyAlignment="1">
      <alignment horizontal="left"/>
    </xf>
    <xf numFmtId="4" fontId="5" fillId="14" borderId="0" xfId="3" applyNumberFormat="1" applyFont="1" applyFill="1" applyBorder="1" applyAlignment="1">
      <alignment horizontal="center"/>
    </xf>
    <xf numFmtId="0" fontId="26" fillId="14" borderId="0" xfId="4" applyFont="1" applyFill="1" applyBorder="1"/>
    <xf numFmtId="0" fontId="26" fillId="7" borderId="0" xfId="4" applyFont="1" applyFill="1" applyBorder="1"/>
    <xf numFmtId="4" fontId="5" fillId="10" borderId="0" xfId="3" applyNumberFormat="1" applyFont="1" applyFill="1" applyBorder="1" applyAlignment="1">
      <alignment horizontal="left"/>
    </xf>
    <xf numFmtId="176" fontId="1" fillId="12" borderId="0" xfId="3" applyNumberFormat="1" applyFont="1" applyFill="1" applyBorder="1" applyAlignment="1">
      <alignment horizontal="left" vertical="center" wrapText="1"/>
    </xf>
    <xf numFmtId="0" fontId="5" fillId="10" borderId="0" xfId="3" applyFont="1" applyFill="1" applyBorder="1" applyAlignment="1">
      <alignment horizontal="left"/>
    </xf>
    <xf numFmtId="4" fontId="5" fillId="10" borderId="0" xfId="3" quotePrefix="1" applyNumberFormat="1" applyFont="1" applyFill="1" applyBorder="1" applyAlignment="1">
      <alignment horizontal="center"/>
    </xf>
    <xf numFmtId="175" fontId="5" fillId="2" borderId="0" xfId="3" applyNumberFormat="1" applyFont="1" applyFill="1" applyBorder="1"/>
    <xf numFmtId="4" fontId="5" fillId="2" borderId="0" xfId="3" applyNumberFormat="1" applyFont="1" applyFill="1" applyBorder="1"/>
    <xf numFmtId="0" fontId="16" fillId="0" borderId="0" xfId="0" applyFont="1" applyFill="1" applyBorder="1"/>
    <xf numFmtId="171" fontId="5" fillId="0" borderId="0" xfId="2" applyNumberFormat="1" applyFont="1" applyFill="1" applyBorder="1" applyAlignment="1">
      <alignment horizontal="center"/>
    </xf>
    <xf numFmtId="0" fontId="5" fillId="10" borderId="0" xfId="3" applyFont="1" applyFill="1" applyBorder="1"/>
    <xf numFmtId="0" fontId="3" fillId="10" borderId="0" xfId="3" applyFont="1" applyFill="1" applyBorder="1"/>
    <xf numFmtId="0" fontId="27" fillId="2" borderId="0" xfId="3" applyFont="1" applyFill="1" applyBorder="1"/>
    <xf numFmtId="177" fontId="1" fillId="2" borderId="0" xfId="3" applyNumberFormat="1" applyFont="1" applyFill="1" applyBorder="1" applyAlignment="1">
      <alignment horizontal="center"/>
    </xf>
    <xf numFmtId="4" fontId="16" fillId="2" borderId="0" xfId="0" applyNumberFormat="1" applyFont="1" applyFill="1" applyBorder="1" applyAlignment="1">
      <alignment horizontal="center"/>
    </xf>
    <xf numFmtId="4" fontId="16" fillId="7" borderId="0" xfId="0" applyNumberFormat="1" applyFont="1" applyFill="1" applyBorder="1" applyAlignment="1">
      <alignment horizontal="center"/>
    </xf>
    <xf numFmtId="179" fontId="16" fillId="7" borderId="0" xfId="0" applyNumberFormat="1" applyFont="1" applyFill="1" applyBorder="1" applyAlignment="1">
      <alignment horizontal="center"/>
    </xf>
    <xf numFmtId="178" fontId="16" fillId="2" borderId="0" xfId="0" applyNumberFormat="1" applyFont="1" applyFill="1" applyBorder="1" applyAlignment="1">
      <alignment horizontal="center"/>
    </xf>
    <xf numFmtId="180" fontId="16" fillId="2" borderId="0" xfId="0" applyNumberFormat="1" applyFont="1" applyFill="1" applyBorder="1" applyAlignment="1">
      <alignment horizontal="center"/>
    </xf>
    <xf numFmtId="175" fontId="16" fillId="2" borderId="0" xfId="0" applyNumberFormat="1" applyFont="1" applyFill="1" applyBorder="1" applyAlignment="1">
      <alignment horizontal="center"/>
    </xf>
    <xf numFmtId="181" fontId="16" fillId="2" borderId="0" xfId="0" applyNumberFormat="1" applyFont="1" applyFill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4" borderId="0" xfId="0" applyNumberFormat="1" applyFont="1" applyFill="1" applyBorder="1" applyAlignment="1">
      <alignment horizontal="center"/>
    </xf>
    <xf numFmtId="4" fontId="10" fillId="5" borderId="0" xfId="0" applyNumberFormat="1" applyFont="1" applyFill="1" applyBorder="1" applyAlignment="1">
      <alignment horizontal="center"/>
    </xf>
    <xf numFmtId="4" fontId="10" fillId="7" borderId="0" xfId="0" applyNumberFormat="1" applyFont="1" applyFill="1" applyBorder="1" applyAlignment="1">
      <alignment horizontal="center"/>
    </xf>
    <xf numFmtId="4" fontId="10" fillId="8" borderId="0" xfId="0" applyNumberFormat="1" applyFont="1" applyFill="1" applyBorder="1" applyAlignment="1">
      <alignment horizontal="center"/>
    </xf>
    <xf numFmtId="4" fontId="10" fillId="3" borderId="0" xfId="0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 indent="2"/>
    </xf>
    <xf numFmtId="4" fontId="16" fillId="0" borderId="0" xfId="0" applyNumberFormat="1" applyFont="1" applyBorder="1" applyAlignment="1">
      <alignment horizontal="center"/>
    </xf>
    <xf numFmtId="4" fontId="16" fillId="4" borderId="0" xfId="0" applyNumberFormat="1" applyFont="1" applyFill="1" applyBorder="1" applyAlignment="1">
      <alignment horizontal="center"/>
    </xf>
    <xf numFmtId="4" fontId="16" fillId="5" borderId="0" xfId="0" applyNumberFormat="1" applyFont="1" applyFill="1" applyBorder="1" applyAlignment="1">
      <alignment horizontal="center"/>
    </xf>
    <xf numFmtId="4" fontId="16" fillId="8" borderId="0" xfId="0" applyNumberFormat="1" applyFont="1" applyFill="1" applyBorder="1" applyAlignment="1">
      <alignment horizontal="center"/>
    </xf>
    <xf numFmtId="4" fontId="16" fillId="3" borderId="0" xfId="0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 indent="3"/>
    </xf>
    <xf numFmtId="0" fontId="3" fillId="0" borderId="0" xfId="0" applyFont="1" applyBorder="1" applyAlignment="1">
      <alignment horizontal="left" indent="5"/>
    </xf>
    <xf numFmtId="0" fontId="28" fillId="0" borderId="0" xfId="0" applyFont="1" applyBorder="1" applyAlignment="1">
      <alignment horizontal="left" indent="5"/>
    </xf>
    <xf numFmtId="4" fontId="17" fillId="7" borderId="0" xfId="0" applyNumberFormat="1" applyFont="1" applyFill="1" applyBorder="1" applyAlignment="1">
      <alignment horizontal="center"/>
    </xf>
    <xf numFmtId="4" fontId="17" fillId="3" borderId="0" xfId="0" applyNumberFormat="1" applyFont="1" applyFill="1" applyBorder="1" applyAlignment="1">
      <alignment horizontal="center"/>
    </xf>
    <xf numFmtId="170" fontId="5" fillId="2" borderId="0" xfId="3" applyNumberFormat="1" applyFont="1" applyFill="1" applyBorder="1" applyAlignment="1">
      <alignment horizontal="center"/>
    </xf>
    <xf numFmtId="171" fontId="3" fillId="10" borderId="0" xfId="2" applyNumberFormat="1" applyFont="1" applyFill="1" applyBorder="1" applyAlignment="1">
      <alignment horizontal="center"/>
    </xf>
    <xf numFmtId="171" fontId="3" fillId="7" borderId="0" xfId="2" applyNumberFormat="1" applyFont="1" applyFill="1" applyBorder="1" applyAlignment="1">
      <alignment horizontal="center"/>
    </xf>
    <xf numFmtId="164" fontId="3" fillId="2" borderId="0" xfId="3" applyNumberFormat="1" applyFont="1" applyFill="1" applyBorder="1"/>
    <xf numFmtId="0" fontId="29" fillId="0" borderId="0" xfId="3" applyFont="1" applyFill="1" applyBorder="1"/>
    <xf numFmtId="4" fontId="3" fillId="0" borderId="0" xfId="3" applyNumberFormat="1" applyFont="1" applyFill="1" applyBorder="1" applyAlignment="1">
      <alignment horizontal="center"/>
    </xf>
    <xf numFmtId="0" fontId="3" fillId="2" borderId="0" xfId="3" applyFont="1" applyFill="1" applyBorder="1"/>
    <xf numFmtId="2" fontId="3" fillId="10" borderId="0" xfId="3" applyNumberFormat="1" applyFont="1" applyFill="1" applyBorder="1" applyAlignment="1">
      <alignment horizontal="left"/>
    </xf>
    <xf numFmtId="4" fontId="18" fillId="3" borderId="0" xfId="0" applyNumberFormat="1" applyFont="1" applyFill="1" applyBorder="1" applyAlignment="1">
      <alignment horizontal="center"/>
    </xf>
    <xf numFmtId="4" fontId="18" fillId="7" borderId="0" xfId="0" applyNumberFormat="1" applyFont="1" applyFill="1" applyBorder="1" applyAlignment="1">
      <alignment horizontal="center"/>
    </xf>
    <xf numFmtId="4" fontId="3" fillId="2" borderId="0" xfId="3" applyNumberFormat="1" applyFont="1" applyFill="1" applyBorder="1"/>
    <xf numFmtId="0" fontId="5" fillId="3" borderId="0" xfId="3" applyFont="1" applyFill="1" applyBorder="1" applyAlignment="1">
      <alignment horizontal="left" indent="2"/>
    </xf>
    <xf numFmtId="171" fontId="5" fillId="3" borderId="0" xfId="2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left" indent="4"/>
    </xf>
    <xf numFmtId="4" fontId="10" fillId="6" borderId="0" xfId="0" applyNumberFormat="1" applyFont="1" applyFill="1" applyBorder="1" applyAlignment="1">
      <alignment horizontal="center"/>
    </xf>
    <xf numFmtId="164" fontId="1" fillId="0" borderId="0" xfId="3" applyNumberFormat="1" applyFont="1" applyFill="1" applyBorder="1" applyAlignment="1">
      <alignment horizontal="left" indent="5"/>
    </xf>
    <xf numFmtId="4" fontId="16" fillId="9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>
      <alignment horizontal="center"/>
    </xf>
    <xf numFmtId="0" fontId="20" fillId="2" borderId="0" xfId="3" applyFont="1" applyFill="1" applyBorder="1"/>
    <xf numFmtId="4" fontId="17" fillId="9" borderId="0" xfId="0" applyNumberFormat="1" applyFont="1" applyFill="1" applyBorder="1" applyAlignment="1">
      <alignment horizontal="center"/>
    </xf>
    <xf numFmtId="0" fontId="20" fillId="0" borderId="0" xfId="3" applyFont="1" applyFill="1" applyBorder="1" applyAlignment="1">
      <alignment horizontal="left" indent="6"/>
    </xf>
    <xf numFmtId="4" fontId="30" fillId="0" borderId="0" xfId="0" applyNumberFormat="1" applyFont="1" applyBorder="1" applyAlignment="1">
      <alignment horizontal="center"/>
    </xf>
    <xf numFmtId="4" fontId="20" fillId="4" borderId="0" xfId="3" applyNumberFormat="1" applyFont="1" applyFill="1" applyBorder="1" applyAlignment="1">
      <alignment horizontal="center"/>
    </xf>
    <xf numFmtId="2" fontId="20" fillId="5" borderId="0" xfId="3" quotePrefix="1" applyNumberFormat="1" applyFont="1" applyFill="1" applyBorder="1" applyAlignment="1">
      <alignment horizontal="center"/>
    </xf>
    <xf numFmtId="4" fontId="30" fillId="7" borderId="0" xfId="0" applyNumberFormat="1" applyFont="1" applyFill="1" applyBorder="1" applyAlignment="1">
      <alignment horizontal="center"/>
    </xf>
    <xf numFmtId="171" fontId="19" fillId="10" borderId="0" xfId="2" applyNumberFormat="1" applyFont="1" applyFill="1" applyBorder="1" applyAlignment="1">
      <alignment horizontal="center"/>
    </xf>
    <xf numFmtId="4" fontId="20" fillId="8" borderId="0" xfId="3" applyNumberFormat="1" applyFont="1" applyFill="1" applyBorder="1" applyAlignment="1">
      <alignment horizontal="center"/>
    </xf>
    <xf numFmtId="171" fontId="19" fillId="7" borderId="0" xfId="2" applyNumberFormat="1" applyFont="1" applyFill="1" applyBorder="1" applyAlignment="1">
      <alignment horizontal="center"/>
    </xf>
    <xf numFmtId="4" fontId="30" fillId="9" borderId="0" xfId="0" applyNumberFormat="1" applyFont="1" applyFill="1" applyBorder="1" applyAlignment="1">
      <alignment horizontal="center"/>
    </xf>
    <xf numFmtId="4" fontId="20" fillId="2" borderId="0" xfId="3" applyNumberFormat="1" applyFont="1" applyFill="1" applyBorder="1"/>
    <xf numFmtId="4" fontId="31" fillId="0" borderId="0" xfId="0" applyNumberFormat="1" applyFont="1" applyBorder="1" applyAlignment="1">
      <alignment horizontal="center"/>
    </xf>
    <xf numFmtId="4" fontId="31" fillId="4" borderId="0" xfId="0" applyNumberFormat="1" applyFont="1" applyFill="1" applyBorder="1" applyAlignment="1">
      <alignment horizontal="center"/>
    </xf>
    <xf numFmtId="4" fontId="31" fillId="5" borderId="0" xfId="0" applyNumberFormat="1" applyFont="1" applyFill="1" applyBorder="1" applyAlignment="1">
      <alignment horizontal="center"/>
    </xf>
    <xf numFmtId="4" fontId="31" fillId="6" borderId="0" xfId="0" applyNumberFormat="1" applyFont="1" applyFill="1" applyBorder="1" applyAlignment="1">
      <alignment horizontal="center"/>
    </xf>
    <xf numFmtId="4" fontId="31" fillId="7" borderId="0" xfId="0" applyNumberFormat="1" applyFont="1" applyFill="1" applyBorder="1" applyAlignment="1">
      <alignment horizontal="center"/>
    </xf>
    <xf numFmtId="4" fontId="31" fillId="8" borderId="0" xfId="0" applyNumberFormat="1" applyFont="1" applyFill="1" applyBorder="1" applyAlignment="1">
      <alignment horizontal="center"/>
    </xf>
    <xf numFmtId="0" fontId="20" fillId="0" borderId="0" xfId="3" applyFont="1" applyFill="1" applyBorder="1" applyAlignment="1">
      <alignment horizontal="left" indent="7"/>
    </xf>
    <xf numFmtId="4" fontId="32" fillId="0" borderId="0" xfId="0" applyNumberFormat="1" applyFont="1" applyBorder="1" applyAlignment="1">
      <alignment horizontal="center"/>
    </xf>
    <xf numFmtId="4" fontId="32" fillId="7" borderId="0" xfId="0" applyNumberFormat="1" applyFont="1" applyFill="1" applyBorder="1" applyAlignment="1">
      <alignment horizontal="center"/>
    </xf>
    <xf numFmtId="4" fontId="32" fillId="9" borderId="0" xfId="0" applyNumberFormat="1" applyFont="1" applyFill="1" applyBorder="1" applyAlignment="1">
      <alignment horizontal="center"/>
    </xf>
    <xf numFmtId="4" fontId="17" fillId="0" borderId="0" xfId="0" applyNumberFormat="1" applyFont="1" applyFill="1" applyBorder="1" applyAlignment="1">
      <alignment horizontal="center"/>
    </xf>
    <xf numFmtId="2" fontId="5" fillId="10" borderId="0" xfId="3" applyNumberFormat="1" applyFont="1" applyFill="1" applyBorder="1" applyAlignment="1">
      <alignment horizontal="left" indent="2"/>
    </xf>
    <xf numFmtId="164" fontId="1" fillId="0" borderId="0" xfId="3" applyNumberFormat="1" applyFont="1" applyFill="1" applyBorder="1" applyAlignment="1">
      <alignment horizontal="left" indent="4"/>
    </xf>
    <xf numFmtId="164" fontId="1" fillId="0" borderId="0" xfId="5" applyNumberFormat="1" applyFont="1" applyFill="1" applyBorder="1" applyAlignment="1">
      <alignment horizontal="left" indent="4"/>
    </xf>
    <xf numFmtId="4" fontId="15" fillId="12" borderId="0" xfId="3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left" indent="6"/>
    </xf>
    <xf numFmtId="4" fontId="22" fillId="0" borderId="0" xfId="0" applyNumberFormat="1" applyFont="1" applyBorder="1" applyAlignment="1">
      <alignment horizontal="center"/>
    </xf>
    <xf numFmtId="4" fontId="22" fillId="7" borderId="0" xfId="0" applyNumberFormat="1" applyFont="1" applyFill="1" applyBorder="1" applyAlignment="1">
      <alignment horizontal="center"/>
    </xf>
    <xf numFmtId="4" fontId="22" fillId="9" borderId="0" xfId="0" applyNumberFormat="1" applyFont="1" applyFill="1" applyBorder="1" applyAlignment="1">
      <alignment horizontal="center"/>
    </xf>
    <xf numFmtId="4" fontId="1" fillId="0" borderId="0" xfId="1" applyNumberFormat="1" applyFont="1" applyFill="1" applyBorder="1" applyAlignment="1">
      <alignment horizontal="center"/>
    </xf>
    <xf numFmtId="4" fontId="1" fillId="7" borderId="0" xfId="1" applyNumberFormat="1" applyFont="1" applyFill="1" applyBorder="1" applyAlignment="1">
      <alignment horizontal="center"/>
    </xf>
    <xf numFmtId="4" fontId="1" fillId="9" borderId="0" xfId="1" applyNumberFormat="1" applyFont="1" applyFill="1" applyBorder="1" applyAlignment="1">
      <alignment horizontal="center"/>
    </xf>
    <xf numFmtId="0" fontId="15" fillId="0" borderId="0" xfId="3" applyFont="1" applyFill="1" applyBorder="1" applyAlignment="1">
      <alignment horizontal="left" indent="4"/>
    </xf>
    <xf numFmtId="4" fontId="15" fillId="0" borderId="0" xfId="1" applyNumberFormat="1" applyFont="1" applyFill="1" applyBorder="1" applyAlignment="1">
      <alignment horizontal="center"/>
    </xf>
    <xf numFmtId="4" fontId="15" fillId="5" borderId="0" xfId="1" applyNumberFormat="1" applyFont="1" applyFill="1" applyBorder="1" applyAlignment="1">
      <alignment horizontal="center"/>
    </xf>
    <xf numFmtId="4" fontId="15" fillId="6" borderId="0" xfId="1" applyNumberFormat="1" applyFont="1" applyFill="1" applyBorder="1" applyAlignment="1">
      <alignment horizontal="center"/>
    </xf>
    <xf numFmtId="4" fontId="15" fillId="7" borderId="0" xfId="1" applyNumberFormat="1" applyFont="1" applyFill="1" applyBorder="1" applyAlignment="1">
      <alignment horizontal="center"/>
    </xf>
    <xf numFmtId="171" fontId="15" fillId="10" borderId="0" xfId="2" applyNumberFormat="1" applyFont="1" applyFill="1" applyBorder="1" applyAlignment="1">
      <alignment horizontal="center"/>
    </xf>
    <xf numFmtId="171" fontId="15" fillId="7" borderId="0" xfId="2" applyNumberFormat="1" applyFont="1" applyFill="1" applyBorder="1" applyAlignment="1">
      <alignment horizontal="center"/>
    </xf>
    <xf numFmtId="0" fontId="15" fillId="2" borderId="0" xfId="3" applyFont="1" applyFill="1" applyBorder="1"/>
    <xf numFmtId="0" fontId="22" fillId="2" borderId="0" xfId="3" applyFont="1" applyFill="1" applyBorder="1"/>
    <xf numFmtId="164" fontId="15" fillId="2" borderId="0" xfId="3" applyNumberFormat="1" applyFont="1" applyFill="1" applyBorder="1"/>
    <xf numFmtId="0" fontId="22" fillId="0" borderId="0" xfId="0" applyFont="1" applyBorder="1" applyAlignment="1">
      <alignment horizontal="left" indent="6"/>
    </xf>
    <xf numFmtId="0" fontId="9" fillId="0" borderId="0" xfId="3" applyFont="1" applyFill="1" applyBorder="1" applyAlignment="1">
      <alignment horizontal="left" indent="4"/>
    </xf>
    <xf numFmtId="4" fontId="21" fillId="0" borderId="0" xfId="0" applyNumberFormat="1" applyFont="1" applyBorder="1" applyAlignment="1">
      <alignment horizontal="center"/>
    </xf>
    <xf numFmtId="4" fontId="9" fillId="11" borderId="0" xfId="3" applyNumberFormat="1" applyFont="1" applyFill="1" applyBorder="1" applyAlignment="1">
      <alignment horizontal="center"/>
    </xf>
    <xf numFmtId="2" fontId="9" fillId="5" borderId="0" xfId="3" quotePrefix="1" applyNumberFormat="1" applyFont="1" applyFill="1" applyBorder="1" applyAlignment="1">
      <alignment horizontal="center"/>
    </xf>
    <xf numFmtId="4" fontId="9" fillId="6" borderId="0" xfId="3" applyNumberFormat="1" applyFont="1" applyFill="1" applyBorder="1" applyAlignment="1">
      <alignment horizontal="center"/>
    </xf>
    <xf numFmtId="4" fontId="21" fillId="7" borderId="0" xfId="0" applyNumberFormat="1" applyFont="1" applyFill="1" applyBorder="1" applyAlignment="1">
      <alignment horizontal="center"/>
    </xf>
    <xf numFmtId="4" fontId="9" fillId="8" borderId="0" xfId="3" applyNumberFormat="1" applyFont="1" applyFill="1" applyBorder="1" applyAlignment="1">
      <alignment horizontal="center"/>
    </xf>
    <xf numFmtId="4" fontId="9" fillId="0" borderId="0" xfId="3" applyNumberFormat="1" applyFont="1" applyFill="1" applyBorder="1" applyAlignment="1">
      <alignment horizontal="center"/>
    </xf>
    <xf numFmtId="4" fontId="21" fillId="9" borderId="0" xfId="0" applyNumberFormat="1" applyFont="1" applyFill="1" applyBorder="1" applyAlignment="1">
      <alignment horizontal="center"/>
    </xf>
    <xf numFmtId="0" fontId="9" fillId="2" borderId="0" xfId="3" applyFont="1" applyFill="1" applyBorder="1"/>
    <xf numFmtId="0" fontId="5" fillId="3" borderId="0" xfId="3" applyFont="1" applyFill="1" applyBorder="1" applyAlignment="1">
      <alignment horizontal="left"/>
    </xf>
    <xf numFmtId="4" fontId="5" fillId="0" borderId="0" xfId="1" applyNumberFormat="1" applyFont="1" applyFill="1" applyBorder="1" applyAlignment="1">
      <alignment horizontal="center"/>
    </xf>
    <xf numFmtId="4" fontId="5" fillId="5" borderId="0" xfId="1" applyNumberFormat="1" applyFont="1" applyFill="1" applyBorder="1" applyAlignment="1">
      <alignment horizontal="center"/>
    </xf>
    <xf numFmtId="4" fontId="5" fillId="6" borderId="0" xfId="1" applyNumberFormat="1" applyFont="1" applyFill="1" applyBorder="1" applyAlignment="1">
      <alignment horizontal="center"/>
    </xf>
    <xf numFmtId="4" fontId="5" fillId="7" borderId="0" xfId="1" applyNumberFormat="1" applyFont="1" applyFill="1" applyBorder="1" applyAlignment="1">
      <alignment horizontal="center"/>
    </xf>
    <xf numFmtId="4" fontId="5" fillId="8" borderId="0" xfId="1" applyNumberFormat="1" applyFont="1" applyFill="1" applyBorder="1" applyAlignment="1">
      <alignment horizontal="center"/>
    </xf>
    <xf numFmtId="169" fontId="5" fillId="7" borderId="0" xfId="1" applyNumberFormat="1" applyFont="1" applyFill="1" applyBorder="1" applyAlignment="1">
      <alignment horizontal="center"/>
    </xf>
    <xf numFmtId="2" fontId="1" fillId="0" borderId="0" xfId="3" applyNumberFormat="1" applyFont="1" applyFill="1" applyBorder="1" applyAlignment="1">
      <alignment horizontal="left" indent="5"/>
    </xf>
    <xf numFmtId="4" fontId="16" fillId="6" borderId="0" xfId="0" applyNumberFormat="1" applyFont="1" applyFill="1" applyBorder="1" applyAlignment="1">
      <alignment horizontal="center"/>
    </xf>
    <xf numFmtId="4" fontId="22" fillId="0" borderId="0" xfId="0" applyNumberFormat="1" applyFont="1" applyFill="1" applyBorder="1" applyAlignment="1">
      <alignment horizontal="center"/>
    </xf>
    <xf numFmtId="0" fontId="1" fillId="0" borderId="0" xfId="3" applyFont="1" applyFill="1" applyBorder="1" applyAlignment="1">
      <alignment horizontal="left" indent="5"/>
    </xf>
    <xf numFmtId="4" fontId="16" fillId="0" borderId="0" xfId="0" quotePrefix="1" applyNumberFormat="1" applyFont="1" applyBorder="1" applyAlignment="1">
      <alignment horizontal="center"/>
    </xf>
    <xf numFmtId="0" fontId="10" fillId="3" borderId="0" xfId="0" applyFont="1" applyFill="1" applyBorder="1"/>
    <xf numFmtId="169" fontId="10" fillId="3" borderId="0" xfId="0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/>
    <xf numFmtId="4" fontId="16" fillId="0" borderId="0" xfId="0" applyNumberFormat="1" applyFont="1" applyFill="1" applyBorder="1"/>
    <xf numFmtId="2" fontId="5" fillId="0" borderId="0" xfId="3" applyNumberFormat="1" applyFont="1" applyFill="1" applyBorder="1" applyAlignment="1">
      <alignment horizontal="center"/>
    </xf>
    <xf numFmtId="0" fontId="4" fillId="0" borderId="0" xfId="0" applyFont="1" applyFill="1" applyBorder="1"/>
    <xf numFmtId="164" fontId="5" fillId="0" borderId="0" xfId="3" applyNumberFormat="1" applyFont="1" applyFill="1" applyBorder="1" applyAlignment="1">
      <alignment horizontal="center"/>
    </xf>
    <xf numFmtId="171" fontId="1" fillId="0" borderId="0" xfId="2" applyNumberFormat="1" applyFont="1" applyFill="1" applyBorder="1" applyAlignment="1">
      <alignment horizontal="center"/>
    </xf>
    <xf numFmtId="0" fontId="1" fillId="0" borderId="0" xfId="3" applyFont="1" applyFill="1" applyBorder="1" applyAlignment="1">
      <alignment horizontal="center"/>
    </xf>
    <xf numFmtId="0" fontId="2" fillId="2" borderId="0" xfId="3" applyFont="1" applyFill="1" applyBorder="1"/>
    <xf numFmtId="0" fontId="33" fillId="0" borderId="0" xfId="0" applyFont="1" applyFill="1" applyBorder="1"/>
    <xf numFmtId="2" fontId="2" fillId="0" borderId="0" xfId="0" applyNumberFormat="1" applyFont="1" applyFill="1" applyBorder="1" applyAlignment="1">
      <alignment horizontal="center"/>
    </xf>
    <xf numFmtId="2" fontId="2" fillId="0" borderId="0" xfId="3" applyNumberFormat="1" applyFont="1" applyFill="1" applyBorder="1" applyAlignment="1">
      <alignment horizontal="center"/>
    </xf>
    <xf numFmtId="2" fontId="2" fillId="7" borderId="0" xfId="0" applyNumberFormat="1" applyFont="1" applyFill="1" applyBorder="1" applyAlignment="1">
      <alignment horizontal="center"/>
    </xf>
    <xf numFmtId="171" fontId="2" fillId="0" borderId="0" xfId="2" applyNumberFormat="1" applyFont="1" applyFill="1" applyBorder="1" applyAlignment="1">
      <alignment horizontal="center"/>
    </xf>
    <xf numFmtId="169" fontId="2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center"/>
    </xf>
    <xf numFmtId="2" fontId="1" fillId="0" borderId="0" xfId="3" applyNumberFormat="1" applyFont="1" applyFill="1" applyBorder="1" applyAlignment="1">
      <alignment horizontal="center"/>
    </xf>
    <xf numFmtId="2" fontId="1" fillId="7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left"/>
    </xf>
    <xf numFmtId="2" fontId="34" fillId="0" borderId="0" xfId="0" applyNumberFormat="1" applyFont="1" applyFill="1" applyBorder="1" applyAlignment="1">
      <alignment horizontal="center"/>
    </xf>
    <xf numFmtId="0" fontId="10" fillId="0" borderId="0" xfId="0" applyFont="1" applyFill="1" applyBorder="1"/>
    <xf numFmtId="2" fontId="5" fillId="0" borderId="0" xfId="0" applyNumberFormat="1" applyFont="1" applyFill="1" applyBorder="1" applyAlignment="1">
      <alignment horizontal="center"/>
    </xf>
    <xf numFmtId="2" fontId="5" fillId="7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indent="2"/>
    </xf>
    <xf numFmtId="2" fontId="35" fillId="0" borderId="0" xfId="0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4" fontId="36" fillId="0" borderId="0" xfId="0" applyNumberFormat="1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/>
    </xf>
    <xf numFmtId="171" fontId="5" fillId="0" borderId="0" xfId="2" quotePrefix="1" applyNumberFormat="1" applyFont="1" applyFill="1" applyBorder="1" applyAlignment="1">
      <alignment horizontal="center"/>
    </xf>
    <xf numFmtId="175" fontId="5" fillId="0" borderId="0" xfId="0" quotePrefix="1" applyNumberFormat="1" applyFont="1" applyFill="1" applyBorder="1" applyAlignment="1">
      <alignment horizontal="center"/>
    </xf>
    <xf numFmtId="171" fontId="5" fillId="0" borderId="0" xfId="0" applyNumberFormat="1" applyFont="1" applyFill="1" applyBorder="1" applyAlignment="1">
      <alignment horizontal="left"/>
    </xf>
    <xf numFmtId="171" fontId="28" fillId="0" borderId="0" xfId="2" applyNumberFormat="1" applyFont="1" applyFill="1" applyBorder="1" applyAlignment="1">
      <alignment horizontal="center"/>
    </xf>
    <xf numFmtId="0" fontId="1" fillId="0" borderId="0" xfId="3" applyFont="1" applyFill="1" applyBorder="1"/>
    <xf numFmtId="4" fontId="5" fillId="10" borderId="0" xfId="0" applyNumberFormat="1" applyFont="1" applyFill="1" applyBorder="1" applyAlignment="1">
      <alignment horizontal="left"/>
    </xf>
    <xf numFmtId="182" fontId="5" fillId="10" borderId="0" xfId="0" applyNumberFormat="1" applyFont="1" applyFill="1" applyBorder="1" applyAlignment="1">
      <alignment horizontal="center"/>
    </xf>
    <xf numFmtId="182" fontId="5" fillId="7" borderId="0" xfId="0" applyNumberFormat="1" applyFont="1" applyFill="1" applyBorder="1" applyAlignment="1">
      <alignment horizontal="center"/>
    </xf>
    <xf numFmtId="182" fontId="5" fillId="10" borderId="0" xfId="2" applyNumberFormat="1" applyFont="1" applyFill="1" applyBorder="1" applyAlignment="1">
      <alignment horizontal="center"/>
    </xf>
    <xf numFmtId="182" fontId="5" fillId="3" borderId="0" xfId="0" applyNumberFormat="1" applyFont="1" applyFill="1" applyBorder="1" applyAlignment="1">
      <alignment horizontal="center"/>
    </xf>
    <xf numFmtId="182" fontId="5" fillId="9" borderId="0" xfId="0" applyNumberFormat="1" applyFont="1" applyFill="1" applyBorder="1" applyAlignment="1">
      <alignment horizontal="center"/>
    </xf>
    <xf numFmtId="4" fontId="5" fillId="3" borderId="0" xfId="0" applyNumberFormat="1" applyFont="1" applyFill="1" applyBorder="1" applyAlignment="1">
      <alignment horizontal="center"/>
    </xf>
    <xf numFmtId="10" fontId="5" fillId="10" borderId="0" xfId="0" applyNumberFormat="1" applyFont="1" applyFill="1" applyBorder="1" applyAlignment="1">
      <alignment horizontal="center"/>
    </xf>
    <xf numFmtId="10" fontId="5" fillId="7" borderId="0" xfId="0" applyNumberFormat="1" applyFont="1" applyFill="1" applyBorder="1" applyAlignment="1">
      <alignment horizontal="center"/>
    </xf>
    <xf numFmtId="10" fontId="5" fillId="10" borderId="0" xfId="2" applyNumberFormat="1" applyFont="1" applyFill="1" applyBorder="1" applyAlignment="1">
      <alignment horizontal="center"/>
    </xf>
    <xf numFmtId="10" fontId="5" fillId="3" borderId="0" xfId="0" applyNumberFormat="1" applyFont="1" applyFill="1" applyBorder="1" applyAlignment="1">
      <alignment horizontal="center"/>
    </xf>
    <xf numFmtId="10" fontId="5" fillId="9" borderId="0" xfId="0" applyNumberFormat="1" applyFont="1" applyFill="1" applyBorder="1" applyAlignment="1">
      <alignment horizontal="center"/>
    </xf>
    <xf numFmtId="171" fontId="1" fillId="0" borderId="0" xfId="0" applyNumberFormat="1" applyFont="1" applyFill="1" applyBorder="1" applyAlignment="1">
      <alignment horizontal="left" indent="2"/>
    </xf>
    <xf numFmtId="171" fontId="28" fillId="7" borderId="0" xfId="2" applyNumberFormat="1" applyFont="1" applyFill="1" applyBorder="1" applyAlignment="1">
      <alignment horizontal="center"/>
    </xf>
    <xf numFmtId="171" fontId="28" fillId="3" borderId="0" xfId="2" applyNumberFormat="1" applyFont="1" applyFill="1" applyBorder="1" applyAlignment="1">
      <alignment horizontal="center"/>
    </xf>
    <xf numFmtId="171" fontId="28" fillId="0" borderId="0" xfId="0" applyNumberFormat="1" applyFont="1" applyFill="1" applyBorder="1" applyAlignment="1">
      <alignment horizontal="center"/>
    </xf>
    <xf numFmtId="171" fontId="28" fillId="7" borderId="0" xfId="0" applyNumberFormat="1" applyFont="1" applyFill="1" applyBorder="1" applyAlignment="1">
      <alignment horizontal="center"/>
    </xf>
    <xf numFmtId="171" fontId="28" fillId="3" borderId="0" xfId="0" applyNumberFormat="1" applyFont="1" applyFill="1" applyBorder="1" applyAlignment="1">
      <alignment horizontal="center"/>
    </xf>
    <xf numFmtId="4" fontId="5" fillId="10" borderId="0" xfId="0" applyNumberFormat="1" applyFont="1" applyFill="1" applyBorder="1" applyAlignment="1">
      <alignment horizontal="center"/>
    </xf>
    <xf numFmtId="2" fontId="5" fillId="10" borderId="0" xfId="0" applyNumberFormat="1" applyFont="1" applyFill="1" applyBorder="1" applyAlignment="1">
      <alignment horizontal="center"/>
    </xf>
    <xf numFmtId="4" fontId="5" fillId="7" borderId="0" xfId="0" applyNumberFormat="1" applyFont="1" applyFill="1" applyBorder="1" applyAlignment="1">
      <alignment horizontal="center"/>
    </xf>
    <xf numFmtId="4" fontId="5" fillId="9" borderId="0" xfId="0" applyNumberFormat="1" applyFont="1" applyFill="1" applyBorder="1" applyAlignment="1">
      <alignment horizontal="center"/>
    </xf>
    <xf numFmtId="171" fontId="1" fillId="8" borderId="0" xfId="0" applyNumberFormat="1" applyFont="1" applyFill="1" applyBorder="1" applyAlignment="1">
      <alignment horizontal="left" indent="2"/>
    </xf>
    <xf numFmtId="171" fontId="28" fillId="8" borderId="0" xfId="2" applyNumberFormat="1" applyFont="1" applyFill="1" applyBorder="1" applyAlignment="1">
      <alignment horizontal="center"/>
    </xf>
    <xf numFmtId="171" fontId="5" fillId="8" borderId="0" xfId="2" applyNumberFormat="1" applyFont="1" applyFill="1" applyBorder="1" applyAlignment="1">
      <alignment horizontal="center"/>
    </xf>
    <xf numFmtId="0" fontId="1" fillId="8" borderId="0" xfId="3" applyFont="1" applyFill="1" applyBorder="1"/>
    <xf numFmtId="171" fontId="28" fillId="2" borderId="0" xfId="2" applyNumberFormat="1" applyFont="1" applyFill="1" applyBorder="1" applyAlignment="1">
      <alignment horizontal="center"/>
    </xf>
    <xf numFmtId="183" fontId="28" fillId="0" borderId="0" xfId="2" applyNumberFormat="1" applyFont="1" applyFill="1" applyBorder="1" applyAlignment="1">
      <alignment horizontal="center"/>
    </xf>
    <xf numFmtId="171" fontId="5" fillId="10" borderId="0" xfId="0" applyNumberFormat="1" applyFont="1" applyFill="1" applyBorder="1" applyAlignment="1">
      <alignment horizontal="center"/>
    </xf>
    <xf numFmtId="171" fontId="5" fillId="7" borderId="0" xfId="0" applyNumberFormat="1" applyFont="1" applyFill="1" applyBorder="1" applyAlignment="1">
      <alignment horizontal="center"/>
    </xf>
    <xf numFmtId="184" fontId="28" fillId="0" borderId="0" xfId="0" applyNumberFormat="1" applyFont="1" applyFill="1" applyBorder="1" applyAlignment="1">
      <alignment horizontal="center"/>
    </xf>
    <xf numFmtId="184" fontId="28" fillId="7" borderId="0" xfId="0" applyNumberFormat="1" applyFont="1" applyFill="1" applyBorder="1" applyAlignment="1">
      <alignment horizontal="center"/>
    </xf>
    <xf numFmtId="10" fontId="28" fillId="0" borderId="0" xfId="2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indent="4"/>
    </xf>
    <xf numFmtId="164" fontId="5" fillId="2" borderId="0" xfId="3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39" fillId="2" borderId="0" xfId="0" applyFont="1" applyFill="1" applyBorder="1"/>
    <xf numFmtId="0" fontId="39" fillId="2" borderId="0" xfId="0" applyFont="1" applyFill="1" applyBorder="1" applyAlignment="1">
      <alignment horizontal="center"/>
    </xf>
    <xf numFmtId="185" fontId="39" fillId="2" borderId="0" xfId="0" applyNumberFormat="1" applyFont="1" applyFill="1" applyBorder="1"/>
    <xf numFmtId="171" fontId="39" fillId="2" borderId="0" xfId="2" applyNumberFormat="1" applyFont="1" applyFill="1" applyBorder="1"/>
    <xf numFmtId="0" fontId="40" fillId="2" borderId="0" xfId="3" applyFont="1" applyFill="1" applyBorder="1" applyAlignment="1">
      <alignment horizontal="left" indent="9"/>
    </xf>
    <xf numFmtId="167" fontId="39" fillId="2" borderId="0" xfId="0" applyNumberFormat="1" applyFont="1" applyFill="1" applyBorder="1"/>
    <xf numFmtId="175" fontId="39" fillId="2" borderId="0" xfId="0" applyNumberFormat="1" applyFont="1" applyFill="1" applyBorder="1"/>
    <xf numFmtId="186" fontId="39" fillId="2" borderId="0" xfId="0" applyNumberFormat="1" applyFont="1" applyFill="1" applyBorder="1" applyAlignment="1">
      <alignment horizontal="center"/>
    </xf>
    <xf numFmtId="0" fontId="41" fillId="7" borderId="0" xfId="0" applyFont="1" applyFill="1" applyBorder="1" applyAlignment="1">
      <alignment horizontal="center" vertical="center"/>
    </xf>
    <xf numFmtId="0" fontId="42" fillId="7" borderId="0" xfId="3" applyFont="1" applyFill="1" applyBorder="1" applyAlignment="1">
      <alignment horizontal="center" vertical="center"/>
    </xf>
    <xf numFmtId="0" fontId="43" fillId="7" borderId="0" xfId="0" applyFont="1" applyFill="1" applyBorder="1" applyAlignment="1">
      <alignment horizontal="center" vertical="center"/>
    </xf>
    <xf numFmtId="0" fontId="41" fillId="7" borderId="0" xfId="0" applyFont="1" applyFill="1" applyBorder="1" applyAlignment="1">
      <alignment horizontal="center" vertical="center" wrapText="1"/>
    </xf>
    <xf numFmtId="0" fontId="43" fillId="7" borderId="0" xfId="0" applyFont="1" applyFill="1" applyBorder="1" applyAlignment="1">
      <alignment horizontal="center" vertical="center" wrapText="1"/>
    </xf>
    <xf numFmtId="0" fontId="41" fillId="3" borderId="0" xfId="0" applyFont="1" applyFill="1" applyBorder="1" applyAlignment="1">
      <alignment horizontal="center" vertical="center"/>
    </xf>
    <xf numFmtId="0" fontId="41" fillId="5" borderId="0" xfId="0" applyFont="1" applyFill="1" applyBorder="1" applyAlignment="1">
      <alignment horizontal="center" vertical="center" wrapText="1"/>
    </xf>
    <xf numFmtId="0" fontId="42" fillId="3" borderId="0" xfId="3" applyFont="1" applyFill="1" applyBorder="1" applyAlignment="1">
      <alignment horizontal="center" vertical="center"/>
    </xf>
    <xf numFmtId="0" fontId="43" fillId="4" borderId="0" xfId="0" applyFont="1" applyFill="1" applyBorder="1" applyAlignment="1">
      <alignment horizontal="center" vertical="center" wrapText="1"/>
    </xf>
    <xf numFmtId="0" fontId="41" fillId="6" borderId="0" xfId="0" applyFont="1" applyFill="1" applyBorder="1" applyAlignment="1">
      <alignment horizontal="center" vertical="center"/>
    </xf>
    <xf numFmtId="0" fontId="41" fillId="8" borderId="0" xfId="0" applyFont="1" applyFill="1" applyBorder="1" applyAlignment="1">
      <alignment horizontal="center" vertical="center" wrapText="1"/>
    </xf>
    <xf numFmtId="0" fontId="42" fillId="15" borderId="0" xfId="3" applyFont="1" applyFill="1" applyBorder="1" applyAlignment="1">
      <alignment horizontal="center" vertical="center"/>
    </xf>
    <xf numFmtId="0" fontId="41" fillId="3" borderId="0" xfId="0" applyFont="1" applyFill="1" applyBorder="1" applyAlignment="1">
      <alignment horizontal="center" vertical="center"/>
    </xf>
    <xf numFmtId="0" fontId="41" fillId="6" borderId="0" xfId="0" applyFont="1" applyFill="1" applyBorder="1" applyAlignment="1">
      <alignment horizontal="center" vertical="center" wrapText="1"/>
    </xf>
    <xf numFmtId="0" fontId="42" fillId="9" borderId="0" xfId="3" applyFont="1" applyFill="1" applyBorder="1" applyAlignment="1">
      <alignment horizontal="center" vertical="center"/>
    </xf>
    <xf numFmtId="0" fontId="42" fillId="2" borderId="0" xfId="3" applyFont="1" applyFill="1" applyBorder="1"/>
    <xf numFmtId="173" fontId="42" fillId="7" borderId="0" xfId="3" applyNumberFormat="1" applyFont="1" applyFill="1" applyBorder="1" applyAlignment="1">
      <alignment horizontal="center"/>
    </xf>
    <xf numFmtId="173" fontId="42" fillId="7" borderId="0" xfId="3" applyNumberFormat="1" applyFont="1" applyFill="1" applyBorder="1" applyAlignment="1">
      <alignment horizontal="center"/>
    </xf>
    <xf numFmtId="0" fontId="41" fillId="7" borderId="0" xfId="0" applyFont="1" applyFill="1" applyBorder="1" applyAlignment="1">
      <alignment horizontal="center" vertical="center"/>
    </xf>
    <xf numFmtId="173" fontId="42" fillId="5" borderId="0" xfId="3" applyNumberFormat="1" applyFont="1" applyFill="1" applyBorder="1" applyAlignment="1">
      <alignment horizontal="center"/>
    </xf>
    <xf numFmtId="173" fontId="42" fillId="10" borderId="0" xfId="3" applyNumberFormat="1" applyFont="1" applyFill="1" applyBorder="1" applyAlignment="1">
      <alignment horizontal="center"/>
    </xf>
    <xf numFmtId="173" fontId="42" fillId="4" borderId="0" xfId="3" applyNumberFormat="1" applyFont="1" applyFill="1" applyBorder="1" applyAlignment="1">
      <alignment horizontal="center"/>
    </xf>
    <xf numFmtId="0" fontId="41" fillId="8" borderId="0" xfId="0" applyFont="1" applyFill="1" applyBorder="1" applyAlignment="1">
      <alignment horizontal="center" vertical="center"/>
    </xf>
    <xf numFmtId="173" fontId="42" fillId="15" borderId="0" xfId="3" applyNumberFormat="1" applyFont="1" applyFill="1" applyBorder="1" applyAlignment="1">
      <alignment horizontal="center"/>
    </xf>
    <xf numFmtId="173" fontId="42" fillId="9" borderId="0" xfId="3" applyNumberFormat="1" applyFont="1" applyFill="1" applyBorder="1" applyAlignment="1">
      <alignment horizontal="center"/>
    </xf>
    <xf numFmtId="0" fontId="45" fillId="7" borderId="0" xfId="0" applyFont="1" applyFill="1" applyBorder="1" applyAlignment="1">
      <alignment horizontal="center" vertical="center"/>
    </xf>
    <xf numFmtId="15" fontId="46" fillId="7" borderId="0" xfId="0" applyNumberFormat="1" applyFont="1" applyFill="1" applyBorder="1" applyAlignment="1">
      <alignment horizontal="center" vertical="center"/>
    </xf>
    <xf numFmtId="0" fontId="45" fillId="5" borderId="0" xfId="0" applyFont="1" applyFill="1" applyBorder="1" applyAlignment="1">
      <alignment horizontal="center" vertical="center"/>
    </xf>
    <xf numFmtId="0" fontId="41" fillId="3" borderId="0" xfId="0" applyFont="1" applyFill="1" applyBorder="1" applyAlignment="1">
      <alignment horizontal="center" vertical="center" wrapText="1"/>
    </xf>
    <xf numFmtId="0" fontId="41" fillId="4" borderId="0" xfId="0" applyFont="1" applyFill="1" applyBorder="1" applyAlignment="1">
      <alignment horizontal="center" vertical="center"/>
    </xf>
    <xf numFmtId="0" fontId="41" fillId="15" borderId="0" xfId="0" applyFont="1" applyFill="1" applyBorder="1" applyAlignment="1">
      <alignment horizontal="center" vertical="center"/>
    </xf>
    <xf numFmtId="0" fontId="41" fillId="15" borderId="0" xfId="0" applyFont="1" applyFill="1" applyBorder="1" applyAlignment="1">
      <alignment horizontal="center" vertical="center" wrapText="1"/>
    </xf>
    <xf numFmtId="0" fontId="41" fillId="9" borderId="0" xfId="0" applyFont="1" applyFill="1" applyBorder="1" applyAlignment="1">
      <alignment horizontal="center" vertical="center" wrapText="1"/>
    </xf>
    <xf numFmtId="0" fontId="41" fillId="9" borderId="0" xfId="0" applyFont="1" applyFill="1" applyBorder="1" applyAlignment="1">
      <alignment horizontal="center" vertical="center"/>
    </xf>
    <xf numFmtId="187" fontId="48" fillId="16" borderId="0" xfId="6" applyFont="1" applyFill="1" applyBorder="1" applyAlignment="1">
      <alignment horizontal="left" indent="3"/>
    </xf>
    <xf numFmtId="0" fontId="39" fillId="15" borderId="0" xfId="0" applyFont="1" applyFill="1" applyBorder="1"/>
    <xf numFmtId="186" fontId="39" fillId="15" borderId="0" xfId="0" applyNumberFormat="1" applyFont="1" applyFill="1" applyBorder="1" applyAlignment="1">
      <alignment horizontal="center"/>
    </xf>
    <xf numFmtId="187" fontId="49" fillId="17" borderId="0" xfId="6" applyFont="1" applyFill="1" applyBorder="1" applyAlignment="1"/>
    <xf numFmtId="0" fontId="50" fillId="17" borderId="0" xfId="0" applyFont="1" applyFill="1" applyBorder="1" applyAlignment="1">
      <alignment horizontal="center"/>
    </xf>
    <xf numFmtId="0" fontId="50" fillId="15" borderId="0" xfId="0" applyFont="1" applyFill="1" applyBorder="1" applyAlignment="1">
      <alignment horizontal="center"/>
    </xf>
    <xf numFmtId="0" fontId="50" fillId="2" borderId="0" xfId="0" applyFont="1" applyFill="1" applyBorder="1"/>
    <xf numFmtId="2" fontId="49" fillId="16" borderId="0" xfId="6" applyNumberFormat="1" applyFont="1" applyFill="1" applyBorder="1" applyAlignment="1">
      <alignment horizontal="left"/>
    </xf>
    <xf numFmtId="4" fontId="51" fillId="2" borderId="0" xfId="0" applyNumberFormat="1" applyFont="1" applyFill="1" applyBorder="1" applyAlignment="1">
      <alignment horizontal="center"/>
    </xf>
    <xf numFmtId="171" fontId="51" fillId="7" borderId="0" xfId="2" applyNumberFormat="1" applyFont="1" applyFill="1" applyBorder="1" applyAlignment="1">
      <alignment horizontal="center"/>
    </xf>
    <xf numFmtId="4" fontId="51" fillId="15" borderId="0" xfId="0" applyNumberFormat="1" applyFont="1" applyFill="1" applyBorder="1" applyAlignment="1">
      <alignment horizontal="center"/>
    </xf>
    <xf numFmtId="171" fontId="51" fillId="2" borderId="0" xfId="2" applyNumberFormat="1" applyFont="1" applyFill="1" applyBorder="1" applyAlignment="1">
      <alignment horizontal="center"/>
    </xf>
    <xf numFmtId="2" fontId="49" fillId="2" borderId="0" xfId="6" applyNumberFormat="1" applyFont="1" applyFill="1" applyBorder="1" applyAlignment="1">
      <alignment horizontal="left" indent="1"/>
    </xf>
    <xf numFmtId="2" fontId="49" fillId="16" borderId="0" xfId="6" applyNumberFormat="1" applyFont="1" applyFill="1" applyBorder="1" applyAlignment="1">
      <alignment horizontal="left" indent="2"/>
    </xf>
    <xf numFmtId="2" fontId="48" fillId="16" borderId="0" xfId="6" applyNumberFormat="1" applyFont="1" applyFill="1" applyBorder="1" applyAlignment="1">
      <alignment horizontal="left" indent="3"/>
    </xf>
    <xf numFmtId="4" fontId="39" fillId="2" borderId="0" xfId="0" applyNumberFormat="1" applyFont="1" applyFill="1" applyBorder="1" applyAlignment="1">
      <alignment horizontal="center"/>
    </xf>
    <xf numFmtId="4" fontId="39" fillId="15" borderId="0" xfId="0" applyNumberFormat="1" applyFont="1" applyFill="1" applyBorder="1" applyAlignment="1">
      <alignment horizontal="center"/>
    </xf>
    <xf numFmtId="2" fontId="49" fillId="16" borderId="0" xfId="6" applyNumberFormat="1" applyFont="1" applyFill="1" applyBorder="1" applyAlignment="1">
      <alignment horizontal="left" indent="1"/>
    </xf>
    <xf numFmtId="0" fontId="39" fillId="15" borderId="0" xfId="0" applyFont="1" applyFill="1" applyBorder="1" applyAlignment="1">
      <alignment horizontal="center"/>
    </xf>
    <xf numFmtId="2" fontId="48" fillId="16" borderId="0" xfId="6" applyNumberFormat="1" applyFont="1" applyFill="1" applyBorder="1" applyAlignment="1">
      <alignment horizontal="left" indent="1"/>
    </xf>
    <xf numFmtId="2" fontId="48" fillId="16" borderId="0" xfId="6" applyNumberFormat="1" applyFont="1" applyFill="1" applyBorder="1" applyAlignment="1">
      <alignment horizontal="left" indent="4"/>
    </xf>
    <xf numFmtId="2" fontId="48" fillId="16" borderId="0" xfId="6" applyNumberFormat="1" applyFont="1" applyFill="1" applyBorder="1" applyAlignment="1">
      <alignment horizontal="left"/>
    </xf>
    <xf numFmtId="2" fontId="49" fillId="2" borderId="0" xfId="6" applyNumberFormat="1" applyFont="1" applyFill="1" applyBorder="1" applyAlignment="1">
      <alignment horizontal="left"/>
    </xf>
    <xf numFmtId="4" fontId="50" fillId="2" borderId="0" xfId="0" applyNumberFormat="1" applyFont="1" applyFill="1" applyBorder="1" applyAlignment="1">
      <alignment horizontal="center"/>
    </xf>
    <xf numFmtId="4" fontId="50" fillId="15" borderId="0" xfId="0" applyNumberFormat="1" applyFont="1" applyFill="1" applyBorder="1" applyAlignment="1">
      <alignment horizontal="center"/>
    </xf>
    <xf numFmtId="4" fontId="52" fillId="2" borderId="0" xfId="0" applyNumberFormat="1" applyFont="1" applyFill="1" applyBorder="1" applyAlignment="1">
      <alignment horizontal="center"/>
    </xf>
    <xf numFmtId="4" fontId="52" fillId="15" borderId="0" xfId="0" applyNumberFormat="1" applyFont="1" applyFill="1" applyBorder="1" applyAlignment="1">
      <alignment horizontal="center"/>
    </xf>
    <xf numFmtId="2" fontId="48" fillId="16" borderId="0" xfId="6" applyNumberFormat="1" applyFont="1" applyFill="1" applyBorder="1" applyAlignment="1">
      <alignment horizontal="left" indent="2"/>
    </xf>
    <xf numFmtId="187" fontId="49" fillId="16" borderId="0" xfId="6" applyFont="1" applyFill="1" applyBorder="1" applyAlignment="1">
      <alignment horizontal="left"/>
    </xf>
    <xf numFmtId="0" fontId="50" fillId="2" borderId="0" xfId="0" applyFont="1" applyFill="1" applyBorder="1" applyAlignment="1">
      <alignment horizontal="center"/>
    </xf>
    <xf numFmtId="187" fontId="49" fillId="2" borderId="0" xfId="6" applyFont="1" applyFill="1" applyBorder="1" applyAlignment="1">
      <alignment horizontal="left"/>
    </xf>
    <xf numFmtId="187" fontId="48" fillId="16" borderId="0" xfId="6" applyFont="1" applyFill="1" applyBorder="1" applyAlignment="1">
      <alignment horizontal="left" indent="1"/>
    </xf>
    <xf numFmtId="187" fontId="48" fillId="16" borderId="0" xfId="6" applyFont="1" applyFill="1" applyBorder="1" applyAlignment="1">
      <alignment horizontal="left" indent="2"/>
    </xf>
    <xf numFmtId="0" fontId="39" fillId="8" borderId="0" xfId="0" applyFont="1" applyFill="1" applyBorder="1"/>
    <xf numFmtId="0" fontId="39" fillId="8" borderId="0" xfId="0" applyFont="1" applyFill="1" applyBorder="1" applyAlignment="1">
      <alignment horizontal="center"/>
    </xf>
    <xf numFmtId="171" fontId="39" fillId="8" borderId="0" xfId="2" applyNumberFormat="1" applyFont="1" applyFill="1" applyBorder="1"/>
  </cellXfs>
  <cellStyles count="7">
    <cellStyle name="Milliers" xfId="1" builtinId="3"/>
    <cellStyle name="Normal" xfId="0" builtinId="0"/>
    <cellStyle name="Normal 10" xfId="5"/>
    <cellStyle name="Normal 20" xfId="4"/>
    <cellStyle name="Normal 4" xfId="3"/>
    <cellStyle name="Normal 5 3" xfId="6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GEAE_TOFE%202021_Budget%20-%20Vers&#176;%20du%2010%20Sept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ocuments%20and%20Settings\myulek\Local%20Settings\Temporary%20Internet%20Files\OLK11C\SR-03-03-tables(1-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GIUSTINIANI\My%20Local%20Documents\Honduras\Monetary%20Sector\HNDMONEY_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UGA\AAA\Frame\UGHUBfeb20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STA-ins\NGCP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IRN\IR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IV\RED\2000\RED-tab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WIN\Temporary%20Internet%20Files\OLKD2B0\Civfis_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BOP9703_stres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WIN\TEMP\BOP9703_stres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ZMB\Real\ZMBREAL%20inactive%20sheets%20removed%20Jul%20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Users\sreichold\My%20Documents\HND\Mission%20Jan%2005\HNDBOP%20Dec%202004%20Rev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AF\CaC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IMF\Nigeria\Statistics\Bloomberg_Nigeria_D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SYC\Current\Scmon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CA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D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DATA\CIV\RED\2000\RED-table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1Alvaro\Mexico\Venezuela\Bop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WIN\Temporary%20Internet%20Files\OLKD2B0\Civfis_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de garde"/>
      <sheetName val="TOFE détaillé 2021"/>
      <sheetName val="TOFE Résumé"/>
      <sheetName val="RECAP DETAILLE"/>
      <sheetName val="COVID-19"/>
      <sheetName val="Objectif_FMI"/>
      <sheetName val="Table Quant Perf_FMI"/>
      <sheetName val="Prevision_Dépenses"/>
      <sheetName val="Prevision_RNF"/>
      <sheetName val="Prevision_OTR"/>
      <sheetName val="Prevision_DDP"/>
      <sheetName val="Prevision_PIP"/>
      <sheetName val="Depenses Sociales"/>
      <sheetName val="PIB"/>
      <sheetName val="Togo_Fisc"/>
      <sheetName val="PNG-BCEAO"/>
      <sheetName val="Recettes intérieures"/>
      <sheetName val="Recettes Non Fiscales"/>
      <sheetName val="CDDI (Ex-DGD)"/>
      <sheetName val="CI (Ex-DGI)"/>
      <sheetName val="EO&amp;BT"/>
      <sheetName val="Debits automatiques"/>
      <sheetName val="DDP Svce mens"/>
      <sheetName val="DONNEES BGCT"/>
      <sheetName val="Appuis budg"/>
      <sheetName val="DEPENSES_TOFE"/>
      <sheetName val="DEPENSES_MSFP2014"/>
      <sheetName val="SPP"/>
      <sheetName val="Table MSFP-2014"/>
      <sheetName val="Tabl_Reconst"/>
      <sheetName val="TOFE Nouveau"/>
      <sheetName val="Source MSFP 2014"/>
      <sheetName val="Situat° TOFT"/>
      <sheetName val="Saisie de la dette"/>
      <sheetName val="Saisie Sit. mon."/>
      <sheetName val="TOFE_MSFP2014"/>
      <sheetName val="CAM_UEMOA"/>
      <sheetName val="BDSM"/>
      <sheetName val="ECOBASE"/>
      <sheetName val="GFS-FMI"/>
    </sheetNames>
    <sheetDataSet>
      <sheetData sheetId="0"/>
      <sheetData sheetId="1"/>
      <sheetData sheetId="2"/>
      <sheetData sheetId="3">
        <row r="101">
          <cell r="C101">
            <v>16495312</v>
          </cell>
          <cell r="F101">
            <v>16495312</v>
          </cell>
        </row>
        <row r="105">
          <cell r="F105">
            <v>120886866.7935248</v>
          </cell>
        </row>
        <row r="107">
          <cell r="F107">
            <v>0</v>
          </cell>
        </row>
        <row r="109">
          <cell r="C109">
            <v>559245624.5355432</v>
          </cell>
          <cell r="F109">
            <v>559245624.5355432</v>
          </cell>
        </row>
        <row r="497">
          <cell r="F497">
            <v>19191000</v>
          </cell>
        </row>
        <row r="498">
          <cell r="F498">
            <v>263312</v>
          </cell>
        </row>
        <row r="501">
          <cell r="F501">
            <v>928746</v>
          </cell>
        </row>
        <row r="506">
          <cell r="F506">
            <v>5135664</v>
          </cell>
        </row>
        <row r="540">
          <cell r="C540">
            <v>0</v>
          </cell>
        </row>
        <row r="588">
          <cell r="F588">
            <v>0</v>
          </cell>
        </row>
        <row r="589">
          <cell r="F589">
            <v>43600670</v>
          </cell>
        </row>
        <row r="611">
          <cell r="F611">
            <v>22756218</v>
          </cell>
        </row>
        <row r="623">
          <cell r="F623">
            <v>8229514</v>
          </cell>
        </row>
        <row r="632">
          <cell r="C632">
            <v>602883.33100000001</v>
          </cell>
        </row>
        <row r="633">
          <cell r="C633">
            <v>356883.33299999998</v>
          </cell>
        </row>
        <row r="634">
          <cell r="C634">
            <v>250000.16</v>
          </cell>
        </row>
        <row r="635">
          <cell r="C635">
            <v>450000</v>
          </cell>
        </row>
        <row r="636">
          <cell r="F636">
            <v>0</v>
          </cell>
        </row>
        <row r="640">
          <cell r="C640">
            <v>602883.33100000001</v>
          </cell>
        </row>
        <row r="641">
          <cell r="C641">
            <v>356883.33299999998</v>
          </cell>
        </row>
        <row r="642">
          <cell r="C642">
            <v>250000.16</v>
          </cell>
        </row>
        <row r="643">
          <cell r="C643">
            <v>450000</v>
          </cell>
        </row>
        <row r="644">
          <cell r="C644">
            <v>0</v>
          </cell>
        </row>
        <row r="645">
          <cell r="C645">
            <v>0</v>
          </cell>
        </row>
        <row r="655">
          <cell r="F655">
            <v>0</v>
          </cell>
          <cell r="I655">
            <v>0</v>
          </cell>
        </row>
        <row r="656">
          <cell r="F656">
            <v>0</v>
          </cell>
          <cell r="I656">
            <v>0</v>
          </cell>
        </row>
        <row r="657">
          <cell r="F657">
            <v>0</v>
          </cell>
          <cell r="I65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C4">
            <v>131.33984100000001</v>
          </cell>
          <cell r="D4">
            <v>7.5553540000000003</v>
          </cell>
          <cell r="E4">
            <v>44.668038000000003</v>
          </cell>
        </row>
      </sheetData>
      <sheetData sheetId="13">
        <row r="38">
          <cell r="B38">
            <v>4580240</v>
          </cell>
        </row>
      </sheetData>
      <sheetData sheetId="14">
        <row r="15">
          <cell r="AY15">
            <v>344.902207306604</v>
          </cell>
        </row>
        <row r="17">
          <cell r="AY17">
            <v>257.69220532677701</v>
          </cell>
        </row>
        <row r="18">
          <cell r="AY18">
            <v>85.607045680468403</v>
          </cell>
        </row>
        <row r="19">
          <cell r="AY19">
            <v>134.16433776251699</v>
          </cell>
        </row>
        <row r="34">
          <cell r="AY34">
            <v>68.394178555563698</v>
          </cell>
        </row>
        <row r="35">
          <cell r="AY35">
            <v>11.3085235311106</v>
          </cell>
        </row>
        <row r="39">
          <cell r="AY39">
            <v>165.17326669032101</v>
          </cell>
        </row>
        <row r="41">
          <cell r="AX41">
            <v>0</v>
          </cell>
        </row>
        <row r="48">
          <cell r="AX48">
            <v>-35.380000000000003</v>
          </cell>
        </row>
        <row r="60">
          <cell r="AY60">
            <v>0</v>
          </cell>
        </row>
        <row r="66">
          <cell r="AY66">
            <v>-43.801563567656402</v>
          </cell>
        </row>
        <row r="68">
          <cell r="AY68">
            <v>188.60116665645998</v>
          </cell>
        </row>
      </sheetData>
      <sheetData sheetId="15"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</row>
        <row r="203">
          <cell r="C203">
            <v>0</v>
          </cell>
          <cell r="D203">
            <v>0</v>
          </cell>
          <cell r="E203">
            <v>0</v>
          </cell>
          <cell r="F203">
            <v>-0.64201984000001744</v>
          </cell>
          <cell r="G203">
            <v>0</v>
          </cell>
          <cell r="H203">
            <v>0</v>
          </cell>
          <cell r="I203">
            <v>-200.41448142799999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</row>
        <row r="206">
          <cell r="C206">
            <v>0</v>
          </cell>
          <cell r="D206">
            <v>0</v>
          </cell>
          <cell r="E206">
            <v>-0.13757359399999999</v>
          </cell>
          <cell r="F206">
            <v>0</v>
          </cell>
          <cell r="G206">
            <v>0</v>
          </cell>
          <cell r="H206">
            <v>-0.13860539400000002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C207">
            <v>-42.11904859699996</v>
          </cell>
          <cell r="D207">
            <v>37.159059936999967</v>
          </cell>
          <cell r="E207">
            <v>-49.19321371199996</v>
          </cell>
          <cell r="F207">
            <v>-6.0959772659999771</v>
          </cell>
          <cell r="G207">
            <v>-21.215429153000059</v>
          </cell>
          <cell r="H207">
            <v>2.0183559410000385</v>
          </cell>
          <cell r="I207">
            <v>324.24919064199997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9">
          <cell r="C209">
            <v>19.506000000000029</v>
          </cell>
          <cell r="D209">
            <v>-23.09800000000007</v>
          </cell>
          <cell r="E209">
            <v>6.7620000000000573</v>
          </cell>
          <cell r="F209">
            <v>-1.9000000000005457E-2</v>
          </cell>
          <cell r="G209">
            <v>23.625</v>
          </cell>
          <cell r="H209">
            <v>5.7279999999999518</v>
          </cell>
          <cell r="I209">
            <v>-522.66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</row>
        <row r="210">
          <cell r="C210">
            <v>-15.811600000000055</v>
          </cell>
          <cell r="D210">
            <v>-5.755299999999977</v>
          </cell>
          <cell r="E210">
            <v>1.494700000000023</v>
          </cell>
          <cell r="F210">
            <v>-1.8197999999999865</v>
          </cell>
          <cell r="G210">
            <v>-14.740800000000092</v>
          </cell>
          <cell r="H210">
            <v>-11.22240000000005</v>
          </cell>
          <cell r="I210">
            <v>469.4774000000001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</sheetData>
      <sheetData sheetId="16">
        <row r="9">
          <cell r="B9">
            <v>46.135584000000001</v>
          </cell>
          <cell r="C9">
            <v>46.135584000000001</v>
          </cell>
          <cell r="D9">
            <v>4.0371682</v>
          </cell>
          <cell r="F9">
            <v>0</v>
          </cell>
          <cell r="G9">
            <v>5.732318856</v>
          </cell>
          <cell r="H9">
            <v>3.6503036</v>
          </cell>
          <cell r="J9">
            <v>0</v>
          </cell>
          <cell r="K9">
            <v>3.5715504899999999</v>
          </cell>
          <cell r="L9">
            <v>3.2963590000000003</v>
          </cell>
          <cell r="N9">
            <v>0</v>
          </cell>
          <cell r="O9">
            <v>3.6734044990000001</v>
          </cell>
          <cell r="P9">
            <v>3.4300560000000004</v>
          </cell>
          <cell r="R9">
            <v>0</v>
          </cell>
          <cell r="S9">
            <v>4.2929801740000002</v>
          </cell>
          <cell r="T9">
            <v>0.78755200000000003</v>
          </cell>
          <cell r="V9">
            <v>0</v>
          </cell>
          <cell r="W9">
            <v>4.3196385509999997</v>
          </cell>
          <cell r="X9">
            <v>5.1785350000000001</v>
          </cell>
          <cell r="Z9">
            <v>0</v>
          </cell>
          <cell r="AA9">
            <v>6.8735766160000003</v>
          </cell>
          <cell r="AB9">
            <v>0</v>
          </cell>
          <cell r="AD9">
            <v>0</v>
          </cell>
          <cell r="AE9">
            <v>0</v>
          </cell>
          <cell r="AF9">
            <v>0</v>
          </cell>
          <cell r="AH9">
            <v>0</v>
          </cell>
          <cell r="AI9">
            <v>0</v>
          </cell>
          <cell r="AJ9">
            <v>0</v>
          </cell>
          <cell r="AL9">
            <v>0</v>
          </cell>
          <cell r="AM9">
            <v>0</v>
          </cell>
          <cell r="AN9">
            <v>0</v>
          </cell>
          <cell r="AP9">
            <v>0</v>
          </cell>
          <cell r="AQ9">
            <v>0</v>
          </cell>
          <cell r="AR9">
            <v>0</v>
          </cell>
          <cell r="AT9">
            <v>0</v>
          </cell>
          <cell r="AU9">
            <v>0</v>
          </cell>
          <cell r="AV9">
            <v>0</v>
          </cell>
          <cell r="AX9">
            <v>0</v>
          </cell>
          <cell r="AY9">
            <v>0</v>
          </cell>
        </row>
        <row r="10">
          <cell r="B10">
            <v>85.74752500000001</v>
          </cell>
          <cell r="C10">
            <v>85.74752500000001</v>
          </cell>
          <cell r="D10">
            <v>9.9419077499999986</v>
          </cell>
          <cell r="F10">
            <v>0.22365995699999999</v>
          </cell>
          <cell r="G10">
            <v>10.710981929000001</v>
          </cell>
          <cell r="H10">
            <v>4.4812644199999996</v>
          </cell>
          <cell r="J10">
            <v>0.22026290600000001</v>
          </cell>
          <cell r="K10">
            <v>4.9589394750000002</v>
          </cell>
          <cell r="L10">
            <v>1.342044</v>
          </cell>
          <cell r="N10">
            <v>0.19145548400000001</v>
          </cell>
          <cell r="O10">
            <v>1.4433781639999999</v>
          </cell>
          <cell r="P10">
            <v>6.4329030000000005</v>
          </cell>
          <cell r="R10">
            <v>0.20067489899999999</v>
          </cell>
          <cell r="S10">
            <v>9.1937121469999994</v>
          </cell>
          <cell r="T10">
            <v>0</v>
          </cell>
          <cell r="V10">
            <v>0.24864941900000001</v>
          </cell>
          <cell r="W10">
            <v>14.190474931999999</v>
          </cell>
          <cell r="X10">
            <v>5.1355129999999996</v>
          </cell>
          <cell r="Z10">
            <v>0.32141028399999999</v>
          </cell>
          <cell r="AA10">
            <v>5.398839828999999</v>
          </cell>
          <cell r="AB10">
            <v>0</v>
          </cell>
          <cell r="AD10">
            <v>0</v>
          </cell>
          <cell r="AE10">
            <v>0</v>
          </cell>
          <cell r="AF10">
            <v>0</v>
          </cell>
          <cell r="AH10">
            <v>0</v>
          </cell>
          <cell r="AI10">
            <v>0</v>
          </cell>
          <cell r="AJ10">
            <v>0</v>
          </cell>
          <cell r="AL10">
            <v>0</v>
          </cell>
          <cell r="AM10">
            <v>0</v>
          </cell>
          <cell r="AN10">
            <v>0</v>
          </cell>
          <cell r="AP10">
            <v>0</v>
          </cell>
          <cell r="AQ10">
            <v>0</v>
          </cell>
          <cell r="AR10">
            <v>0</v>
          </cell>
          <cell r="AT10">
            <v>0</v>
          </cell>
          <cell r="AU10">
            <v>0</v>
          </cell>
          <cell r="AV10">
            <v>0</v>
          </cell>
          <cell r="AX10">
            <v>0</v>
          </cell>
          <cell r="AY10">
            <v>0</v>
          </cell>
        </row>
        <row r="11">
          <cell r="B11">
            <v>6.4797999999999994E-2</v>
          </cell>
          <cell r="C11">
            <v>6.4797999999999994E-2</v>
          </cell>
          <cell r="D11">
            <v>6.7580000000000001E-3</v>
          </cell>
          <cell r="F11">
            <v>0</v>
          </cell>
          <cell r="G11">
            <v>3.4493514000000003E-2</v>
          </cell>
          <cell r="H11">
            <v>5.8040000000000001E-3</v>
          </cell>
          <cell r="J11">
            <v>0</v>
          </cell>
          <cell r="K11">
            <v>3.1513106999999999E-2</v>
          </cell>
          <cell r="L11">
            <v>6.1570000000000001E-3</v>
          </cell>
          <cell r="N11">
            <v>0</v>
          </cell>
          <cell r="O11">
            <v>2.7995788000000001E-2</v>
          </cell>
          <cell r="P11">
            <v>4.267E-3</v>
          </cell>
          <cell r="R11">
            <v>0</v>
          </cell>
          <cell r="S11">
            <v>4.2899696000000001E-2</v>
          </cell>
          <cell r="T11">
            <v>0</v>
          </cell>
          <cell r="V11">
            <v>0</v>
          </cell>
          <cell r="W11">
            <v>5.6391151E-2</v>
          </cell>
          <cell r="X11">
            <v>4.5380000000000004E-3</v>
          </cell>
          <cell r="Z11">
            <v>0</v>
          </cell>
          <cell r="AA11">
            <v>2.2882803E-2</v>
          </cell>
          <cell r="AB11">
            <v>0</v>
          </cell>
          <cell r="AD11">
            <v>0</v>
          </cell>
          <cell r="AE11">
            <v>0</v>
          </cell>
          <cell r="AF11">
            <v>0</v>
          </cell>
          <cell r="AH11">
            <v>0</v>
          </cell>
          <cell r="AI11">
            <v>0</v>
          </cell>
          <cell r="AJ11">
            <v>0</v>
          </cell>
          <cell r="AL11">
            <v>0</v>
          </cell>
          <cell r="AM11">
            <v>0</v>
          </cell>
          <cell r="AN11">
            <v>0</v>
          </cell>
          <cell r="AP11">
            <v>0</v>
          </cell>
          <cell r="AQ11">
            <v>0</v>
          </cell>
          <cell r="AR11">
            <v>0</v>
          </cell>
          <cell r="AT11">
            <v>0</v>
          </cell>
          <cell r="AU11">
            <v>0</v>
          </cell>
          <cell r="AV11">
            <v>0</v>
          </cell>
          <cell r="AX11">
            <v>0</v>
          </cell>
          <cell r="AY11">
            <v>0</v>
          </cell>
        </row>
        <row r="12">
          <cell r="B12">
            <v>1.0251159999999999</v>
          </cell>
          <cell r="C12">
            <v>1.0251159999999999</v>
          </cell>
          <cell r="D12">
            <v>1.1195999999999998E-2</v>
          </cell>
          <cell r="F12">
            <v>0</v>
          </cell>
          <cell r="G12">
            <v>1.3491506999999996E-2</v>
          </cell>
          <cell r="H12">
            <v>1.1069999999999997E-2</v>
          </cell>
          <cell r="J12">
            <v>0</v>
          </cell>
          <cell r="K12">
            <v>1.1096854999999992E-2</v>
          </cell>
          <cell r="L12">
            <v>1.0817000000000007E-2</v>
          </cell>
          <cell r="N12">
            <v>0</v>
          </cell>
          <cell r="O12">
            <v>2.4748445000000004E-2</v>
          </cell>
          <cell r="P12">
            <v>9.0200000000000002E-3</v>
          </cell>
          <cell r="R12">
            <v>0</v>
          </cell>
          <cell r="S12">
            <v>2.6897826999999999E-2</v>
          </cell>
          <cell r="T12">
            <v>9.0200000000000002E-3</v>
          </cell>
          <cell r="V12">
            <v>0</v>
          </cell>
          <cell r="W12">
            <v>3.6359753999999973E-2</v>
          </cell>
          <cell r="X12">
            <v>8.6829999999999963E-3</v>
          </cell>
          <cell r="Z12">
            <v>0</v>
          </cell>
          <cell r="AA12">
            <v>2.5098642999999986E-2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H12">
            <v>0</v>
          </cell>
          <cell r="AI12">
            <v>0</v>
          </cell>
          <cell r="AJ12">
            <v>0</v>
          </cell>
          <cell r="AL12">
            <v>0</v>
          </cell>
          <cell r="AM12">
            <v>0</v>
          </cell>
          <cell r="AN12">
            <v>0</v>
          </cell>
          <cell r="AP12">
            <v>0</v>
          </cell>
          <cell r="AQ12">
            <v>0</v>
          </cell>
          <cell r="AR12">
            <v>0</v>
          </cell>
          <cell r="AT12">
            <v>0</v>
          </cell>
          <cell r="AU12">
            <v>0</v>
          </cell>
          <cell r="AV12">
            <v>0</v>
          </cell>
          <cell r="AX12">
            <v>0</v>
          </cell>
          <cell r="AY12">
            <v>0</v>
          </cell>
        </row>
        <row r="13">
          <cell r="B13">
            <v>0</v>
          </cell>
          <cell r="C13">
            <v>0</v>
          </cell>
          <cell r="D13">
            <v>9.5165E-2</v>
          </cell>
          <cell r="F13">
            <v>0</v>
          </cell>
          <cell r="G13">
            <v>8.8582808999999998E-2</v>
          </cell>
          <cell r="H13">
            <v>9.4093999999999997E-2</v>
          </cell>
          <cell r="J13">
            <v>0</v>
          </cell>
          <cell r="K13">
            <v>8.1615769000000005E-2</v>
          </cell>
          <cell r="L13">
            <v>9.1943999999999998E-2</v>
          </cell>
          <cell r="N13">
            <v>0</v>
          </cell>
          <cell r="O13">
            <v>0.16753500599999999</v>
          </cell>
          <cell r="P13">
            <v>7.6669000000000001E-2</v>
          </cell>
          <cell r="R13">
            <v>0</v>
          </cell>
          <cell r="S13">
            <v>0.20398152899999999</v>
          </cell>
          <cell r="T13">
            <v>7.6669000000000001E-2</v>
          </cell>
          <cell r="V13">
            <v>0</v>
          </cell>
          <cell r="W13">
            <v>0.28198540300000002</v>
          </cell>
          <cell r="X13">
            <v>7.3806999999999998E-2</v>
          </cell>
          <cell r="Z13">
            <v>0</v>
          </cell>
          <cell r="AA13">
            <v>0.201369983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0</v>
          </cell>
          <cell r="AI13">
            <v>0</v>
          </cell>
          <cell r="AJ13">
            <v>0</v>
          </cell>
          <cell r="AL13">
            <v>0</v>
          </cell>
          <cell r="AM13">
            <v>0</v>
          </cell>
          <cell r="AN13">
            <v>0</v>
          </cell>
          <cell r="AP13">
            <v>0</v>
          </cell>
          <cell r="AQ13">
            <v>0</v>
          </cell>
          <cell r="AR13">
            <v>0</v>
          </cell>
          <cell r="AT13">
            <v>0</v>
          </cell>
          <cell r="AU13">
            <v>0</v>
          </cell>
          <cell r="AV13">
            <v>0</v>
          </cell>
          <cell r="AX13">
            <v>0</v>
          </cell>
          <cell r="AY13">
            <v>0</v>
          </cell>
        </row>
        <row r="14">
          <cell r="B14">
            <v>2.148539</v>
          </cell>
          <cell r="C14">
            <v>2.148539</v>
          </cell>
          <cell r="D14">
            <v>0.13784299999999999</v>
          </cell>
          <cell r="F14">
            <v>0</v>
          </cell>
          <cell r="G14">
            <v>0.121620218</v>
          </cell>
          <cell r="H14">
            <v>0.10669400000000001</v>
          </cell>
          <cell r="J14">
            <v>0</v>
          </cell>
          <cell r="K14">
            <v>0.10687423199999999</v>
          </cell>
          <cell r="L14">
            <v>0.14025200000000002</v>
          </cell>
          <cell r="N14">
            <v>0</v>
          </cell>
          <cell r="O14">
            <v>7.1289689999999989E-2</v>
          </cell>
          <cell r="P14">
            <v>0.105296</v>
          </cell>
          <cell r="R14">
            <v>0</v>
          </cell>
          <cell r="S14">
            <v>8.6923634999999999E-2</v>
          </cell>
          <cell r="T14">
            <v>0</v>
          </cell>
          <cell r="V14">
            <v>0</v>
          </cell>
          <cell r="W14">
            <v>6.7766760999999995E-2</v>
          </cell>
          <cell r="X14">
            <v>0.22184600000000002</v>
          </cell>
          <cell r="Z14">
            <v>0</v>
          </cell>
          <cell r="AA14">
            <v>7.8944481999999996E-2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  <cell r="AI14">
            <v>0</v>
          </cell>
          <cell r="AJ14">
            <v>0</v>
          </cell>
          <cell r="AL14">
            <v>0</v>
          </cell>
          <cell r="AM14">
            <v>0</v>
          </cell>
          <cell r="AN14">
            <v>0</v>
          </cell>
          <cell r="AP14">
            <v>0</v>
          </cell>
          <cell r="AQ14">
            <v>0</v>
          </cell>
          <cell r="AR14">
            <v>0</v>
          </cell>
          <cell r="AT14">
            <v>0</v>
          </cell>
          <cell r="AU14">
            <v>0</v>
          </cell>
          <cell r="AV14">
            <v>0</v>
          </cell>
          <cell r="AX14">
            <v>0</v>
          </cell>
          <cell r="AY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F15">
            <v>0</v>
          </cell>
          <cell r="G15">
            <v>1.1834826E-2</v>
          </cell>
          <cell r="H15">
            <v>0</v>
          </cell>
          <cell r="J15">
            <v>0</v>
          </cell>
          <cell r="K15">
            <v>2.9213910000000002E-3</v>
          </cell>
          <cell r="L15">
            <v>0</v>
          </cell>
          <cell r="N15">
            <v>0</v>
          </cell>
          <cell r="O15">
            <v>3.6064769999999999E-3</v>
          </cell>
          <cell r="P15">
            <v>0</v>
          </cell>
          <cell r="R15">
            <v>0</v>
          </cell>
          <cell r="S15">
            <v>3.2619839999999999E-3</v>
          </cell>
          <cell r="T15">
            <v>0</v>
          </cell>
          <cell r="V15">
            <v>0</v>
          </cell>
          <cell r="W15">
            <v>4.7022050000000001E-3</v>
          </cell>
          <cell r="X15">
            <v>0</v>
          </cell>
          <cell r="Z15">
            <v>0</v>
          </cell>
          <cell r="AA15">
            <v>2.6982270000000001E-3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  <cell r="AI15">
            <v>0</v>
          </cell>
          <cell r="AJ15">
            <v>0</v>
          </cell>
          <cell r="AL15">
            <v>0</v>
          </cell>
          <cell r="AM15">
            <v>0</v>
          </cell>
          <cell r="AN15">
            <v>0</v>
          </cell>
          <cell r="AP15">
            <v>0</v>
          </cell>
          <cell r="AQ15">
            <v>0</v>
          </cell>
          <cell r="AR15">
            <v>0</v>
          </cell>
          <cell r="AT15">
            <v>0</v>
          </cell>
          <cell r="AU15">
            <v>0</v>
          </cell>
          <cell r="AV15">
            <v>0</v>
          </cell>
          <cell r="AX15">
            <v>0</v>
          </cell>
          <cell r="AY15">
            <v>0</v>
          </cell>
        </row>
        <row r="16">
          <cell r="B16">
            <v>2.1412999999999993</v>
          </cell>
          <cell r="C16">
            <v>2.1412999999999993</v>
          </cell>
          <cell r="D16">
            <v>0.23375024999999999</v>
          </cell>
          <cell r="F16">
            <v>0</v>
          </cell>
          <cell r="G16">
            <v>0.97458436699999984</v>
          </cell>
          <cell r="H16">
            <v>0.11596424999999998</v>
          </cell>
          <cell r="J16">
            <v>0</v>
          </cell>
          <cell r="K16">
            <v>0.31247685999999997</v>
          </cell>
          <cell r="L16">
            <v>1.9972999999999977E-2</v>
          </cell>
          <cell r="N16">
            <v>0</v>
          </cell>
          <cell r="O16">
            <v>9.6284696000000003E-2</v>
          </cell>
          <cell r="P16">
            <v>0.16181200000000001</v>
          </cell>
          <cell r="R16">
            <v>0</v>
          </cell>
          <cell r="S16">
            <v>4.9320340000000018E-2</v>
          </cell>
          <cell r="T16">
            <v>0</v>
          </cell>
          <cell r="V16">
            <v>0</v>
          </cell>
          <cell r="W16">
            <v>0.88883640100000005</v>
          </cell>
          <cell r="X16">
            <v>0.12012499999999997</v>
          </cell>
          <cell r="Z16">
            <v>0</v>
          </cell>
          <cell r="AA16">
            <v>0.28998598799999997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H16">
            <v>0</v>
          </cell>
          <cell r="AI16">
            <v>0</v>
          </cell>
          <cell r="AJ16">
            <v>0</v>
          </cell>
          <cell r="AL16">
            <v>0</v>
          </cell>
          <cell r="AM16">
            <v>0</v>
          </cell>
          <cell r="AN16">
            <v>0</v>
          </cell>
          <cell r="AP16">
            <v>0</v>
          </cell>
          <cell r="AQ16">
            <v>0</v>
          </cell>
          <cell r="AR16">
            <v>0</v>
          </cell>
          <cell r="AT16">
            <v>0</v>
          </cell>
          <cell r="AU16">
            <v>0</v>
          </cell>
          <cell r="AV16">
            <v>0</v>
          </cell>
          <cell r="AX16">
            <v>0</v>
          </cell>
          <cell r="AY16">
            <v>0</v>
          </cell>
        </row>
        <row r="18">
          <cell r="B18">
            <v>137.521334</v>
          </cell>
          <cell r="C18">
            <v>137.521334</v>
          </cell>
          <cell r="D18">
            <v>11.497162000000001</v>
          </cell>
          <cell r="F18">
            <v>0.22636529899999999</v>
          </cell>
          <cell r="G18">
            <v>12.379268495</v>
          </cell>
          <cell r="H18">
            <v>9.0210270000000001</v>
          </cell>
          <cell r="J18">
            <v>0.30106096100000002</v>
          </cell>
          <cell r="K18">
            <v>8.5806387199999996</v>
          </cell>
          <cell r="L18">
            <v>11.074222000000001</v>
          </cell>
          <cell r="N18">
            <v>1.285078707</v>
          </cell>
          <cell r="O18">
            <v>9.9541238190000012</v>
          </cell>
          <cell r="P18">
            <v>12.468508999999999</v>
          </cell>
          <cell r="R18">
            <v>1.480772507</v>
          </cell>
          <cell r="S18">
            <v>12.829058482999999</v>
          </cell>
          <cell r="T18">
            <v>12.468508999999999</v>
          </cell>
          <cell r="V18">
            <v>0.42173570700000002</v>
          </cell>
          <cell r="W18">
            <v>10.566178835000001</v>
          </cell>
          <cell r="X18">
            <v>9.5859660000000009</v>
          </cell>
          <cell r="Z18">
            <v>1.270061146</v>
          </cell>
          <cell r="AA18">
            <v>11.709755230999999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  <cell r="AI18">
            <v>0</v>
          </cell>
          <cell r="AJ18">
            <v>0</v>
          </cell>
          <cell r="AL18">
            <v>0</v>
          </cell>
          <cell r="AM18">
            <v>0</v>
          </cell>
          <cell r="AN18">
            <v>0</v>
          </cell>
          <cell r="AP18">
            <v>0</v>
          </cell>
          <cell r="AQ18">
            <v>0</v>
          </cell>
          <cell r="AR18">
            <v>0</v>
          </cell>
          <cell r="AT18">
            <v>0</v>
          </cell>
          <cell r="AU18">
            <v>0</v>
          </cell>
          <cell r="AV18">
            <v>0</v>
          </cell>
          <cell r="AX18">
            <v>0</v>
          </cell>
          <cell r="AY18">
            <v>0</v>
          </cell>
        </row>
        <row r="19">
          <cell r="B19">
            <v>2.5118659999999999</v>
          </cell>
          <cell r="C19">
            <v>2.5118659999999999</v>
          </cell>
          <cell r="D19">
            <v>0.33966800000000003</v>
          </cell>
          <cell r="F19">
            <v>0</v>
          </cell>
          <cell r="G19">
            <v>0.38701788999999998</v>
          </cell>
          <cell r="H19">
            <v>0.36714000000000002</v>
          </cell>
          <cell r="J19">
            <v>0</v>
          </cell>
          <cell r="K19">
            <v>0.55767461100000004</v>
          </cell>
          <cell r="L19">
            <v>0.247586</v>
          </cell>
          <cell r="N19">
            <v>0</v>
          </cell>
          <cell r="O19">
            <v>0.17953780499999999</v>
          </cell>
          <cell r="P19">
            <v>0.23191700000000001</v>
          </cell>
          <cell r="R19">
            <v>0</v>
          </cell>
          <cell r="S19">
            <v>0.259902048</v>
          </cell>
          <cell r="T19">
            <v>0.23191700000000001</v>
          </cell>
          <cell r="V19">
            <v>0</v>
          </cell>
          <cell r="W19">
            <v>0.27027270599999997</v>
          </cell>
          <cell r="X19">
            <v>0.209761</v>
          </cell>
          <cell r="Z19">
            <v>0</v>
          </cell>
          <cell r="AA19">
            <v>0.125847079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H19">
            <v>0</v>
          </cell>
          <cell r="AI19">
            <v>0</v>
          </cell>
          <cell r="AJ19">
            <v>0</v>
          </cell>
          <cell r="AL19">
            <v>0</v>
          </cell>
          <cell r="AM19">
            <v>0</v>
          </cell>
          <cell r="AN19">
            <v>0</v>
          </cell>
          <cell r="AP19">
            <v>0</v>
          </cell>
          <cell r="AQ19">
            <v>0</v>
          </cell>
          <cell r="AR19">
            <v>0</v>
          </cell>
          <cell r="AT19">
            <v>0</v>
          </cell>
          <cell r="AU19">
            <v>0</v>
          </cell>
          <cell r="AV19">
            <v>0</v>
          </cell>
          <cell r="AX19">
            <v>0</v>
          </cell>
          <cell r="AY19">
            <v>0</v>
          </cell>
        </row>
        <row r="20">
          <cell r="B20">
            <v>1.485506</v>
          </cell>
          <cell r="C20">
            <v>1.485506</v>
          </cell>
          <cell r="D20">
            <v>0.14196700000000001</v>
          </cell>
          <cell r="F20">
            <v>0</v>
          </cell>
          <cell r="G20">
            <v>0.22344080299999999</v>
          </cell>
          <cell r="H20">
            <v>0.15535199999999999</v>
          </cell>
          <cell r="J20">
            <v>0</v>
          </cell>
          <cell r="K20">
            <v>1.0623413999999999E-2</v>
          </cell>
          <cell r="L20">
            <v>0.1366</v>
          </cell>
          <cell r="N20">
            <v>0</v>
          </cell>
          <cell r="O20">
            <v>0.12550459899999999</v>
          </cell>
          <cell r="P20">
            <v>0.142461</v>
          </cell>
          <cell r="R20">
            <v>0</v>
          </cell>
          <cell r="S20">
            <v>0.12978874000000001</v>
          </cell>
          <cell r="T20">
            <v>0.142461</v>
          </cell>
          <cell r="V20">
            <v>0</v>
          </cell>
          <cell r="W20">
            <v>9.3737512999999995E-2</v>
          </cell>
          <cell r="X20">
            <v>0.12917799999999999</v>
          </cell>
          <cell r="Z20">
            <v>0</v>
          </cell>
          <cell r="AA20">
            <v>0.23851448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  <cell r="AI20">
            <v>0</v>
          </cell>
          <cell r="AJ20">
            <v>0</v>
          </cell>
          <cell r="AL20">
            <v>0</v>
          </cell>
          <cell r="AM20">
            <v>0</v>
          </cell>
          <cell r="AN20">
            <v>0</v>
          </cell>
          <cell r="AP20">
            <v>0</v>
          </cell>
          <cell r="AQ20">
            <v>0</v>
          </cell>
          <cell r="AR20">
            <v>0</v>
          </cell>
          <cell r="AT20">
            <v>0</v>
          </cell>
          <cell r="AU20">
            <v>0</v>
          </cell>
          <cell r="AV20">
            <v>0</v>
          </cell>
          <cell r="AX20">
            <v>0</v>
          </cell>
          <cell r="AY20">
            <v>0</v>
          </cell>
        </row>
        <row r="21">
          <cell r="B21">
            <v>0.382214</v>
          </cell>
          <cell r="C21">
            <v>0.382214</v>
          </cell>
          <cell r="D21">
            <v>5.2167999999999999E-2</v>
          </cell>
          <cell r="F21">
            <v>0</v>
          </cell>
          <cell r="G21">
            <v>1.2078999999999999E-2</v>
          </cell>
          <cell r="H21">
            <v>6.2506000000000006E-2</v>
          </cell>
          <cell r="J21">
            <v>0</v>
          </cell>
          <cell r="K21">
            <v>1.3532000000000001E-2</v>
          </cell>
          <cell r="L21">
            <v>3.9411000000000002E-2</v>
          </cell>
          <cell r="N21">
            <v>0</v>
          </cell>
          <cell r="O21">
            <v>1.0529999999999999E-2</v>
          </cell>
          <cell r="P21">
            <v>2.7928000000000001E-2</v>
          </cell>
          <cell r="R21">
            <v>0</v>
          </cell>
          <cell r="S21">
            <v>1.2133E-2</v>
          </cell>
          <cell r="T21">
            <v>0</v>
          </cell>
          <cell r="V21">
            <v>0</v>
          </cell>
          <cell r="W21">
            <v>1.3422E-2</v>
          </cell>
          <cell r="X21">
            <v>3.7128000000000001E-2</v>
          </cell>
          <cell r="Z21">
            <v>0</v>
          </cell>
          <cell r="AA21">
            <v>1.4406E-2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  <cell r="AI21">
            <v>0</v>
          </cell>
          <cell r="AJ21">
            <v>0</v>
          </cell>
          <cell r="AL21">
            <v>0</v>
          </cell>
          <cell r="AM21">
            <v>0</v>
          </cell>
          <cell r="AN21">
            <v>0</v>
          </cell>
          <cell r="AP21">
            <v>0</v>
          </cell>
          <cell r="AQ21">
            <v>0</v>
          </cell>
          <cell r="AR21">
            <v>0</v>
          </cell>
          <cell r="AT21">
            <v>0</v>
          </cell>
          <cell r="AU21">
            <v>0</v>
          </cell>
          <cell r="AV21">
            <v>0</v>
          </cell>
          <cell r="AX21">
            <v>0</v>
          </cell>
          <cell r="AY21">
            <v>0</v>
          </cell>
        </row>
        <row r="22">
          <cell r="B22">
            <v>28.834741999999999</v>
          </cell>
          <cell r="C22">
            <v>28.834741999999999</v>
          </cell>
          <cell r="D22">
            <v>2.4125709999999998</v>
          </cell>
          <cell r="F22">
            <v>1.7536090000000002E-3</v>
          </cell>
          <cell r="G22">
            <v>3.2338359999999997</v>
          </cell>
          <cell r="H22">
            <v>2.0888339999999994</v>
          </cell>
          <cell r="J22">
            <v>2.0347229000000001E-2</v>
          </cell>
          <cell r="K22">
            <v>2.2993787399999999</v>
          </cell>
          <cell r="L22">
            <v>2.3382980000000004</v>
          </cell>
          <cell r="N22">
            <v>1.0892469E-2</v>
          </cell>
          <cell r="O22">
            <v>3.4302793630000004</v>
          </cell>
          <cell r="P22">
            <v>2.2295560000000005</v>
          </cell>
          <cell r="R22">
            <v>2.6574148999999998E-2</v>
          </cell>
          <cell r="S22">
            <v>3.6628203170000004</v>
          </cell>
          <cell r="T22">
            <v>0.93751300000000004</v>
          </cell>
          <cell r="V22">
            <v>2.2217976E-2</v>
          </cell>
          <cell r="W22">
            <v>3.1099408339999997</v>
          </cell>
          <cell r="X22">
            <v>2.9001000000000001</v>
          </cell>
          <cell r="Z22">
            <v>1.686145E-3</v>
          </cell>
          <cell r="AA22">
            <v>3.9380262579999998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H22">
            <v>0</v>
          </cell>
          <cell r="AI22">
            <v>0</v>
          </cell>
          <cell r="AJ22">
            <v>0</v>
          </cell>
          <cell r="AL22">
            <v>0</v>
          </cell>
          <cell r="AM22">
            <v>0</v>
          </cell>
          <cell r="AN22">
            <v>0</v>
          </cell>
          <cell r="AP22">
            <v>0</v>
          </cell>
          <cell r="AQ22">
            <v>0</v>
          </cell>
          <cell r="AR22">
            <v>0</v>
          </cell>
          <cell r="AT22">
            <v>0</v>
          </cell>
          <cell r="AU22">
            <v>0</v>
          </cell>
          <cell r="AV22">
            <v>0</v>
          </cell>
          <cell r="AX22">
            <v>0</v>
          </cell>
          <cell r="AY22">
            <v>0</v>
          </cell>
        </row>
        <row r="23">
          <cell r="B23">
            <v>12.289758000000001</v>
          </cell>
          <cell r="C23">
            <v>12.289758000000001</v>
          </cell>
          <cell r="D23">
            <v>1.025164</v>
          </cell>
          <cell r="F23">
            <v>0</v>
          </cell>
          <cell r="G23">
            <v>1.574295</v>
          </cell>
          <cell r="H23">
            <v>1.025164</v>
          </cell>
          <cell r="J23">
            <v>0</v>
          </cell>
          <cell r="K23">
            <v>1.410608581</v>
          </cell>
          <cell r="L23">
            <v>0.98485999999999996</v>
          </cell>
          <cell r="N23">
            <v>0</v>
          </cell>
          <cell r="O23">
            <v>1.437914997</v>
          </cell>
          <cell r="P23">
            <v>0.95239300000000005</v>
          </cell>
          <cell r="R23">
            <v>0</v>
          </cell>
          <cell r="S23">
            <v>1.5917549980000001</v>
          </cell>
          <cell r="T23">
            <v>0.95239300000000005</v>
          </cell>
          <cell r="V23">
            <v>0</v>
          </cell>
          <cell r="W23">
            <v>1.607266981</v>
          </cell>
          <cell r="X23">
            <v>0.83526</v>
          </cell>
          <cell r="Z23">
            <v>0</v>
          </cell>
          <cell r="AA23">
            <v>1.616744403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  <cell r="AI23">
            <v>0</v>
          </cell>
          <cell r="AJ23">
            <v>0</v>
          </cell>
          <cell r="AL23">
            <v>0</v>
          </cell>
          <cell r="AM23">
            <v>0</v>
          </cell>
          <cell r="AN23">
            <v>0</v>
          </cell>
          <cell r="AP23">
            <v>0</v>
          </cell>
          <cell r="AQ23">
            <v>0</v>
          </cell>
          <cell r="AR23">
            <v>0</v>
          </cell>
          <cell r="AT23">
            <v>0</v>
          </cell>
          <cell r="AU23">
            <v>0</v>
          </cell>
          <cell r="AV23">
            <v>0</v>
          </cell>
          <cell r="AX23">
            <v>0</v>
          </cell>
          <cell r="AY23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F25">
            <v>0</v>
          </cell>
          <cell r="G25">
            <v>6.6407250000000001E-3</v>
          </cell>
          <cell r="H25">
            <v>0</v>
          </cell>
          <cell r="J25">
            <v>0</v>
          </cell>
          <cell r="K25">
            <v>1.3154819999999999E-2</v>
          </cell>
          <cell r="L25">
            <v>0</v>
          </cell>
          <cell r="N25">
            <v>0</v>
          </cell>
          <cell r="O25">
            <v>5.18765505E-2</v>
          </cell>
          <cell r="P25">
            <v>0</v>
          </cell>
          <cell r="R25">
            <v>0</v>
          </cell>
          <cell r="S25">
            <v>8.7547500000000004E-3</v>
          </cell>
          <cell r="T25">
            <v>0</v>
          </cell>
          <cell r="V25">
            <v>0</v>
          </cell>
          <cell r="W25">
            <v>1.1159528E-2</v>
          </cell>
          <cell r="X25">
            <v>0</v>
          </cell>
          <cell r="Z25">
            <v>0</v>
          </cell>
          <cell r="AA25">
            <v>9.9026719999999995E-3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H25">
            <v>0</v>
          </cell>
          <cell r="AI25">
            <v>0</v>
          </cell>
          <cell r="AJ25">
            <v>0</v>
          </cell>
          <cell r="AL25">
            <v>0</v>
          </cell>
          <cell r="AM25">
            <v>0</v>
          </cell>
          <cell r="AN25">
            <v>0</v>
          </cell>
          <cell r="AP25">
            <v>0</v>
          </cell>
          <cell r="AQ25">
            <v>0</v>
          </cell>
          <cell r="AR25">
            <v>0</v>
          </cell>
          <cell r="AT25">
            <v>0</v>
          </cell>
          <cell r="AU25">
            <v>0</v>
          </cell>
          <cell r="AV25">
            <v>0</v>
          </cell>
          <cell r="AX25">
            <v>0</v>
          </cell>
          <cell r="AY25">
            <v>0</v>
          </cell>
        </row>
        <row r="26">
          <cell r="B26">
            <v>3.2618779999999998</v>
          </cell>
          <cell r="C26">
            <v>3.2618779999999998</v>
          </cell>
          <cell r="D26">
            <v>0.21848500000000001</v>
          </cell>
          <cell r="F26">
            <v>1.905E-4</v>
          </cell>
          <cell r="G26">
            <v>0.17337971900000002</v>
          </cell>
          <cell r="H26">
            <v>0.20360500000000001</v>
          </cell>
          <cell r="J26">
            <v>0</v>
          </cell>
          <cell r="K26">
            <v>0.32176264500000001</v>
          </cell>
          <cell r="L26">
            <v>0.180091</v>
          </cell>
          <cell r="N26">
            <v>0</v>
          </cell>
          <cell r="O26">
            <v>0.17851256200000001</v>
          </cell>
          <cell r="P26">
            <v>0.18432200000000001</v>
          </cell>
          <cell r="R26">
            <v>0</v>
          </cell>
          <cell r="S26">
            <v>0.287691266</v>
          </cell>
          <cell r="T26">
            <v>0</v>
          </cell>
          <cell r="V26">
            <v>0</v>
          </cell>
          <cell r="W26">
            <v>0.10925752399999999</v>
          </cell>
          <cell r="X26">
            <v>0.206318</v>
          </cell>
          <cell r="Z26">
            <v>0</v>
          </cell>
          <cell r="AA26">
            <v>0.33625925099999998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  <cell r="AI26">
            <v>0</v>
          </cell>
          <cell r="AJ26">
            <v>0</v>
          </cell>
          <cell r="AL26">
            <v>0</v>
          </cell>
          <cell r="AM26">
            <v>0</v>
          </cell>
          <cell r="AN26">
            <v>0</v>
          </cell>
          <cell r="AP26">
            <v>0</v>
          </cell>
          <cell r="AQ26">
            <v>0</v>
          </cell>
          <cell r="AR26">
            <v>0</v>
          </cell>
          <cell r="AT26">
            <v>0</v>
          </cell>
          <cell r="AU26">
            <v>0</v>
          </cell>
          <cell r="AV26">
            <v>0</v>
          </cell>
          <cell r="AX26">
            <v>0</v>
          </cell>
          <cell r="AY26">
            <v>0</v>
          </cell>
        </row>
        <row r="27">
          <cell r="B27">
            <v>6.7881280000000004</v>
          </cell>
          <cell r="C27">
            <v>6.7881280000000004</v>
          </cell>
          <cell r="D27">
            <v>0.30119099999999999</v>
          </cell>
          <cell r="F27">
            <v>3.1371799999999998E-2</v>
          </cell>
          <cell r="G27">
            <v>0.73035545099999999</v>
          </cell>
          <cell r="H27">
            <v>0.28649599999999997</v>
          </cell>
          <cell r="J27">
            <v>0</v>
          </cell>
          <cell r="K27">
            <v>0.62305365499999998</v>
          </cell>
          <cell r="L27">
            <v>0.50032200000000004</v>
          </cell>
          <cell r="N27">
            <v>0</v>
          </cell>
          <cell r="O27">
            <v>0.69304933099999999</v>
          </cell>
          <cell r="P27">
            <v>0.27654200000000001</v>
          </cell>
          <cell r="R27">
            <v>0</v>
          </cell>
          <cell r="S27">
            <v>0.55260392599999997</v>
          </cell>
          <cell r="T27">
            <v>0</v>
          </cell>
          <cell r="V27">
            <v>0</v>
          </cell>
          <cell r="W27">
            <v>0.57167632700000004</v>
          </cell>
          <cell r="X27">
            <v>0.32533600000000001</v>
          </cell>
          <cell r="Z27">
            <v>0</v>
          </cell>
          <cell r="AA27">
            <v>0.75904361600000003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  <cell r="AI27">
            <v>0</v>
          </cell>
          <cell r="AJ27">
            <v>0</v>
          </cell>
          <cell r="AL27">
            <v>0</v>
          </cell>
          <cell r="AM27">
            <v>0</v>
          </cell>
          <cell r="AN27">
            <v>0</v>
          </cell>
          <cell r="AP27">
            <v>0</v>
          </cell>
          <cell r="AQ27">
            <v>0</v>
          </cell>
          <cell r="AR27">
            <v>0</v>
          </cell>
          <cell r="AT27">
            <v>0</v>
          </cell>
          <cell r="AU27">
            <v>0</v>
          </cell>
          <cell r="AV27">
            <v>0</v>
          </cell>
          <cell r="AX27">
            <v>0</v>
          </cell>
          <cell r="AY27">
            <v>0</v>
          </cell>
        </row>
        <row r="28">
          <cell r="B28">
            <v>1.284313</v>
          </cell>
          <cell r="C28">
            <v>1.284313</v>
          </cell>
          <cell r="D28">
            <v>8.1241999999999995E-2</v>
          </cell>
          <cell r="F28">
            <v>0</v>
          </cell>
          <cell r="G28">
            <v>7.2050220000000002E-3</v>
          </cell>
          <cell r="H28">
            <v>5.2978999999999998E-2</v>
          </cell>
          <cell r="J28">
            <v>0</v>
          </cell>
          <cell r="K28">
            <v>6.4356070000000003E-3</v>
          </cell>
          <cell r="L28">
            <v>9.6740999999999994E-2</v>
          </cell>
          <cell r="N28">
            <v>0</v>
          </cell>
          <cell r="O28">
            <v>6.2205170000000001E-3</v>
          </cell>
          <cell r="P28">
            <v>9.6546000000000007E-2</v>
          </cell>
          <cell r="R28">
            <v>0</v>
          </cell>
          <cell r="S28">
            <v>7.6413749999999997E-3</v>
          </cell>
          <cell r="T28">
            <v>0</v>
          </cell>
          <cell r="V28">
            <v>0</v>
          </cell>
          <cell r="W28">
            <v>5.24669E-3</v>
          </cell>
          <cell r="X28">
            <v>4.2141999999999999E-2</v>
          </cell>
          <cell r="Z28">
            <v>0</v>
          </cell>
          <cell r="AA28">
            <v>7.0288429999999999E-3</v>
          </cell>
          <cell r="AB28">
            <v>0</v>
          </cell>
          <cell r="AD28">
            <v>0</v>
          </cell>
          <cell r="AE28">
            <v>0</v>
          </cell>
          <cell r="AF28">
            <v>0</v>
          </cell>
          <cell r="AH28">
            <v>0</v>
          </cell>
          <cell r="AI28">
            <v>0</v>
          </cell>
          <cell r="AJ28">
            <v>0</v>
          </cell>
          <cell r="AL28">
            <v>0</v>
          </cell>
          <cell r="AM28">
            <v>0</v>
          </cell>
          <cell r="AN28">
            <v>0</v>
          </cell>
          <cell r="AP28">
            <v>0</v>
          </cell>
          <cell r="AQ28">
            <v>0</v>
          </cell>
          <cell r="AR28">
            <v>0</v>
          </cell>
          <cell r="AT28">
            <v>0</v>
          </cell>
          <cell r="AU28">
            <v>0</v>
          </cell>
          <cell r="AV28">
            <v>0</v>
          </cell>
          <cell r="AX28">
            <v>0</v>
          </cell>
          <cell r="AY28">
            <v>0</v>
          </cell>
        </row>
        <row r="29">
          <cell r="F29">
            <v>0.48334116500000002</v>
          </cell>
          <cell r="J29">
            <v>0.54167109600000007</v>
          </cell>
          <cell r="N29">
            <v>1.4874266600000001</v>
          </cell>
          <cell r="R29">
            <v>1.708021555</v>
          </cell>
          <cell r="V29">
            <v>0.69260310200000008</v>
          </cell>
          <cell r="Z29">
            <v>1.593157575</v>
          </cell>
          <cell r="AD29">
            <v>0</v>
          </cell>
          <cell r="AH29">
            <v>0</v>
          </cell>
          <cell r="AL29">
            <v>0</v>
          </cell>
          <cell r="AP29">
            <v>0</v>
          </cell>
          <cell r="AT29">
            <v>0</v>
          </cell>
          <cell r="AX29">
            <v>0</v>
          </cell>
        </row>
        <row r="32">
          <cell r="B32">
            <v>105.888395</v>
          </cell>
          <cell r="C32">
            <v>105.888395</v>
          </cell>
          <cell r="D32">
            <v>8.0406259999999996</v>
          </cell>
          <cell r="F32">
            <v>1.7925300719999999</v>
          </cell>
          <cell r="G32">
            <v>9.2954163630000011</v>
          </cell>
          <cell r="H32">
            <v>7.4433230000000004</v>
          </cell>
          <cell r="J32">
            <v>2.1132392549999999</v>
          </cell>
          <cell r="K32">
            <v>9.4990916279999986</v>
          </cell>
          <cell r="L32">
            <v>0</v>
          </cell>
          <cell r="N32">
            <v>1.6477917369999999</v>
          </cell>
          <cell r="O32">
            <v>9.5976168919999996</v>
          </cell>
          <cell r="P32">
            <v>7.2938559999999999</v>
          </cell>
          <cell r="R32">
            <v>1.900213463</v>
          </cell>
          <cell r="S32">
            <v>9.5523412600000004</v>
          </cell>
          <cell r="T32">
            <v>8.588775</v>
          </cell>
          <cell r="V32">
            <v>1.986642453</v>
          </cell>
          <cell r="W32">
            <v>10.086937814000001</v>
          </cell>
          <cell r="X32">
            <v>0</v>
          </cell>
          <cell r="Z32">
            <v>3.069959908</v>
          </cell>
          <cell r="AA32">
            <v>11.870139778999999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  <cell r="AI32">
            <v>0</v>
          </cell>
          <cell r="AJ32">
            <v>0</v>
          </cell>
          <cell r="AL32">
            <v>0</v>
          </cell>
          <cell r="AM32">
            <v>0</v>
          </cell>
          <cell r="AN32">
            <v>0</v>
          </cell>
          <cell r="AP32">
            <v>0</v>
          </cell>
          <cell r="AQ32">
            <v>0</v>
          </cell>
          <cell r="AR32">
            <v>0</v>
          </cell>
          <cell r="AT32">
            <v>0</v>
          </cell>
          <cell r="AU32">
            <v>0</v>
          </cell>
          <cell r="AV32">
            <v>59.901543736000001</v>
          </cell>
          <cell r="AX32">
            <v>0</v>
          </cell>
          <cell r="AY32">
            <v>0</v>
          </cell>
        </row>
        <row r="33">
          <cell r="B33">
            <v>23.540997999999998</v>
          </cell>
          <cell r="C33">
            <v>23.540997999999998</v>
          </cell>
          <cell r="D33">
            <v>2.0890569999999999</v>
          </cell>
          <cell r="F33">
            <v>1.430637486</v>
          </cell>
          <cell r="G33">
            <v>2.2633111910000001</v>
          </cell>
          <cell r="H33">
            <v>1.979541</v>
          </cell>
          <cell r="J33">
            <v>1.490130927</v>
          </cell>
          <cell r="K33">
            <v>2.3350044130000001</v>
          </cell>
          <cell r="L33">
            <v>0</v>
          </cell>
          <cell r="N33">
            <v>1.687845094</v>
          </cell>
          <cell r="O33">
            <v>2.6088226080000001</v>
          </cell>
          <cell r="P33">
            <v>1.9077249999999999</v>
          </cell>
          <cell r="R33">
            <v>1.6092328760000001</v>
          </cell>
          <cell r="S33">
            <v>2.460084341</v>
          </cell>
          <cell r="T33">
            <v>1.821456</v>
          </cell>
          <cell r="V33">
            <v>1.5774411020000001</v>
          </cell>
          <cell r="W33">
            <v>2.4850678420000003</v>
          </cell>
          <cell r="X33">
            <v>0</v>
          </cell>
          <cell r="Z33">
            <v>1.7319238610000001</v>
          </cell>
          <cell r="AA33">
            <v>2.688430436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  <cell r="AI33">
            <v>0</v>
          </cell>
          <cell r="AJ33">
            <v>0</v>
          </cell>
          <cell r="AL33">
            <v>0</v>
          </cell>
          <cell r="AM33">
            <v>0</v>
          </cell>
          <cell r="AN33">
            <v>0</v>
          </cell>
          <cell r="AP33">
            <v>0</v>
          </cell>
          <cell r="AQ33">
            <v>0</v>
          </cell>
          <cell r="AR33">
            <v>0</v>
          </cell>
          <cell r="AT33">
            <v>0</v>
          </cell>
          <cell r="AU33">
            <v>0</v>
          </cell>
          <cell r="AV33">
            <v>14.840720831000001</v>
          </cell>
          <cell r="AX33">
            <v>0</v>
          </cell>
          <cell r="AY33">
            <v>0</v>
          </cell>
        </row>
        <row r="34">
          <cell r="B34">
            <v>0.32383000000000001</v>
          </cell>
          <cell r="C34">
            <v>0.32383000000000001</v>
          </cell>
          <cell r="D34">
            <v>2.8674999999999999E-2</v>
          </cell>
          <cell r="F34">
            <v>0</v>
          </cell>
          <cell r="G34">
            <v>3.0016339E-2</v>
          </cell>
          <cell r="H34">
            <v>2.6617999999999999E-2</v>
          </cell>
          <cell r="J34">
            <v>0</v>
          </cell>
          <cell r="K34">
            <v>2.9453114999999998E-2</v>
          </cell>
          <cell r="L34">
            <v>0</v>
          </cell>
          <cell r="N34">
            <v>0</v>
          </cell>
          <cell r="O34">
            <v>3.1781755000000002E-2</v>
          </cell>
          <cell r="P34">
            <v>2.7116000000000001E-2</v>
          </cell>
          <cell r="R34">
            <v>0</v>
          </cell>
          <cell r="S34">
            <v>3.5029512999999998E-2</v>
          </cell>
          <cell r="T34">
            <v>2.8798000000000001E-2</v>
          </cell>
          <cell r="V34">
            <v>0</v>
          </cell>
          <cell r="W34">
            <v>3.4145346E-2</v>
          </cell>
          <cell r="X34">
            <v>0</v>
          </cell>
          <cell r="Z34">
            <v>0</v>
          </cell>
          <cell r="AA34">
            <v>2.9969677E-2</v>
          </cell>
          <cell r="AB34">
            <v>0</v>
          </cell>
          <cell r="AD34">
            <v>0</v>
          </cell>
          <cell r="AE34">
            <v>0</v>
          </cell>
          <cell r="AF34">
            <v>0</v>
          </cell>
          <cell r="AH34">
            <v>0</v>
          </cell>
          <cell r="AI34">
            <v>0</v>
          </cell>
          <cell r="AJ34">
            <v>0</v>
          </cell>
          <cell r="AL34">
            <v>0</v>
          </cell>
          <cell r="AM34">
            <v>0</v>
          </cell>
          <cell r="AN34">
            <v>0</v>
          </cell>
          <cell r="AP34">
            <v>0</v>
          </cell>
          <cell r="AQ34">
            <v>0</v>
          </cell>
          <cell r="AR34">
            <v>0</v>
          </cell>
          <cell r="AT34">
            <v>0</v>
          </cell>
          <cell r="AU34">
            <v>0</v>
          </cell>
          <cell r="AV34">
            <v>0.19039574500000001</v>
          </cell>
          <cell r="AX34">
            <v>0</v>
          </cell>
          <cell r="AY34">
            <v>0</v>
          </cell>
        </row>
        <row r="35">
          <cell r="B35">
            <v>1.027085</v>
          </cell>
          <cell r="C35">
            <v>1.027085</v>
          </cell>
          <cell r="D35">
            <v>0.113939</v>
          </cell>
          <cell r="F35">
            <v>0</v>
          </cell>
          <cell r="G35">
            <v>3.3509999999999998E-2</v>
          </cell>
          <cell r="H35">
            <v>0.101239</v>
          </cell>
          <cell r="J35">
            <v>0</v>
          </cell>
          <cell r="K35">
            <v>3.4465999999999997E-2</v>
          </cell>
          <cell r="L35">
            <v>0</v>
          </cell>
          <cell r="N35">
            <v>0</v>
          </cell>
          <cell r="O35">
            <v>4.1502999999999998E-2</v>
          </cell>
          <cell r="P35">
            <v>7.0371000000000003E-2</v>
          </cell>
          <cell r="R35">
            <v>0</v>
          </cell>
          <cell r="S35">
            <v>4.3610999999999997E-2</v>
          </cell>
          <cell r="T35">
            <v>7.3899000000000006E-2</v>
          </cell>
          <cell r="V35">
            <v>0</v>
          </cell>
          <cell r="W35">
            <v>4.1666000000000002E-2</v>
          </cell>
          <cell r="X35">
            <v>0</v>
          </cell>
          <cell r="Z35">
            <v>0</v>
          </cell>
          <cell r="AA35">
            <v>4.6544000000000002E-2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  <cell r="AI35">
            <v>0</v>
          </cell>
          <cell r="AJ35">
            <v>0</v>
          </cell>
          <cell r="AL35">
            <v>0</v>
          </cell>
          <cell r="AM35">
            <v>0</v>
          </cell>
          <cell r="AN35">
            <v>0</v>
          </cell>
          <cell r="AP35">
            <v>0</v>
          </cell>
          <cell r="AQ35">
            <v>0</v>
          </cell>
          <cell r="AR35">
            <v>0</v>
          </cell>
          <cell r="AT35">
            <v>0</v>
          </cell>
          <cell r="AU35">
            <v>0</v>
          </cell>
          <cell r="AV35">
            <v>0.24129999999999999</v>
          </cell>
          <cell r="AX35">
            <v>0</v>
          </cell>
          <cell r="AY35">
            <v>0</v>
          </cell>
        </row>
        <row r="36">
          <cell r="B36">
            <v>4.3923139999999998</v>
          </cell>
          <cell r="C36">
            <v>4.3923139999999998</v>
          </cell>
          <cell r="D36">
            <v>0.36413299999999998</v>
          </cell>
          <cell r="F36">
            <v>7.4260800000000002E-2</v>
          </cell>
          <cell r="G36">
            <v>0.48280016000000003</v>
          </cell>
          <cell r="H36">
            <v>0.29116799999999998</v>
          </cell>
          <cell r="J36">
            <v>5.7127999999999996E-3</v>
          </cell>
          <cell r="K36">
            <v>0.31304992000000004</v>
          </cell>
          <cell r="L36">
            <v>0</v>
          </cell>
          <cell r="N36">
            <v>1.1792E-3</v>
          </cell>
          <cell r="O36">
            <v>0.31954319999999997</v>
          </cell>
          <cell r="P36">
            <v>0.271901</v>
          </cell>
          <cell r="R36">
            <v>7.3712799999999995E-2</v>
          </cell>
          <cell r="S36">
            <v>0.49333039999999995</v>
          </cell>
          <cell r="T36">
            <v>0.49759799999999998</v>
          </cell>
          <cell r="V36">
            <v>1.7136E-3</v>
          </cell>
          <cell r="W36">
            <v>0.36205983999999997</v>
          </cell>
          <cell r="X36">
            <v>0</v>
          </cell>
          <cell r="Z36">
            <v>8.8779200000000003E-2</v>
          </cell>
          <cell r="AA36">
            <v>0.40563936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  <cell r="AI36">
            <v>0</v>
          </cell>
          <cell r="AJ36">
            <v>0</v>
          </cell>
          <cell r="AL36">
            <v>0</v>
          </cell>
          <cell r="AM36">
            <v>0</v>
          </cell>
          <cell r="AN36">
            <v>0</v>
          </cell>
          <cell r="AP36">
            <v>0</v>
          </cell>
          <cell r="AQ36">
            <v>0</v>
          </cell>
          <cell r="AR36">
            <v>0</v>
          </cell>
          <cell r="AT36">
            <v>0</v>
          </cell>
          <cell r="AU36">
            <v>0</v>
          </cell>
          <cell r="AV36">
            <v>2.3764228800000002</v>
          </cell>
          <cell r="AX36">
            <v>0</v>
          </cell>
          <cell r="AY36">
            <v>0</v>
          </cell>
        </row>
        <row r="37">
          <cell r="B37">
            <v>162.60121899999999</v>
          </cell>
          <cell r="C37">
            <v>162.60121899999999</v>
          </cell>
          <cell r="D37">
            <v>11.077427999999999</v>
          </cell>
          <cell r="F37">
            <v>4.1455002619999997</v>
          </cell>
          <cell r="G37">
            <v>17.281777436999999</v>
          </cell>
          <cell r="H37">
            <v>10.19825</v>
          </cell>
          <cell r="J37">
            <v>3.8249767920000002</v>
          </cell>
          <cell r="K37">
            <v>15.963740121000001</v>
          </cell>
          <cell r="L37">
            <v>0</v>
          </cell>
          <cell r="N37">
            <v>3.22171809</v>
          </cell>
          <cell r="O37">
            <v>16.854926225</v>
          </cell>
          <cell r="P37">
            <v>9.8437960000000011</v>
          </cell>
          <cell r="R37">
            <v>3.418802146</v>
          </cell>
          <cell r="S37">
            <v>15.090356704000001</v>
          </cell>
          <cell r="T37">
            <v>11.24718</v>
          </cell>
          <cell r="V37">
            <v>4.1651626239999997</v>
          </cell>
          <cell r="W37">
            <v>16.070951468000001</v>
          </cell>
          <cell r="X37">
            <v>0</v>
          </cell>
          <cell r="Z37">
            <v>6.2954845759999998</v>
          </cell>
          <cell r="AA37">
            <v>19.227031811</v>
          </cell>
          <cell r="AB37">
            <v>0</v>
          </cell>
          <cell r="AD37">
            <v>0</v>
          </cell>
          <cell r="AE37">
            <v>0</v>
          </cell>
          <cell r="AF37">
            <v>0</v>
          </cell>
          <cell r="AH37">
            <v>0</v>
          </cell>
          <cell r="AI37">
            <v>0</v>
          </cell>
          <cell r="AJ37">
            <v>0</v>
          </cell>
          <cell r="AL37">
            <v>0</v>
          </cell>
          <cell r="AM37">
            <v>0</v>
          </cell>
          <cell r="AN37">
            <v>0</v>
          </cell>
          <cell r="AP37">
            <v>0</v>
          </cell>
          <cell r="AQ37">
            <v>0</v>
          </cell>
          <cell r="AR37">
            <v>0</v>
          </cell>
          <cell r="AT37">
            <v>0</v>
          </cell>
          <cell r="AU37">
            <v>0</v>
          </cell>
          <cell r="AV37">
            <v>100.48878376600001</v>
          </cell>
          <cell r="AX37">
            <v>0</v>
          </cell>
          <cell r="AY37">
            <v>0</v>
          </cell>
        </row>
        <row r="38">
          <cell r="B38">
            <v>0</v>
          </cell>
          <cell r="C38">
            <v>0</v>
          </cell>
          <cell r="D38">
            <v>1.007979</v>
          </cell>
          <cell r="F38">
            <v>0</v>
          </cell>
          <cell r="G38">
            <v>0</v>
          </cell>
          <cell r="H38">
            <v>0.98763699999999999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1.0342199999999999</v>
          </cell>
          <cell r="R38">
            <v>0</v>
          </cell>
          <cell r="S38">
            <v>0</v>
          </cell>
          <cell r="T38">
            <v>1.37226</v>
          </cell>
          <cell r="V38">
            <v>0</v>
          </cell>
          <cell r="W38">
            <v>0</v>
          </cell>
          <cell r="X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  <cell r="AI38">
            <v>0</v>
          </cell>
          <cell r="AJ38">
            <v>0</v>
          </cell>
          <cell r="AL38">
            <v>0</v>
          </cell>
          <cell r="AM38">
            <v>0</v>
          </cell>
          <cell r="AN38">
            <v>0</v>
          </cell>
          <cell r="AP38">
            <v>0</v>
          </cell>
          <cell r="AQ38">
            <v>0</v>
          </cell>
          <cell r="AR38">
            <v>0</v>
          </cell>
          <cell r="AT38">
            <v>0</v>
          </cell>
          <cell r="AU38">
            <v>0</v>
          </cell>
          <cell r="AV38">
            <v>0</v>
          </cell>
          <cell r="AX38">
            <v>0</v>
          </cell>
          <cell r="AY38">
            <v>0</v>
          </cell>
        </row>
        <row r="39">
          <cell r="B39">
            <v>3.468324</v>
          </cell>
          <cell r="C39">
            <v>3.468324</v>
          </cell>
          <cell r="D39">
            <v>0.40554099999999998</v>
          </cell>
          <cell r="F39">
            <v>0.151960186</v>
          </cell>
          <cell r="G39">
            <v>0.26947717399999999</v>
          </cell>
          <cell r="H39">
            <v>0.30016100000000001</v>
          </cell>
          <cell r="J39">
            <v>0.175196092</v>
          </cell>
          <cell r="K39">
            <v>0.28449661700000001</v>
          </cell>
          <cell r="L39">
            <v>0</v>
          </cell>
          <cell r="N39">
            <v>0.260294619</v>
          </cell>
          <cell r="O39">
            <v>0.37351512100000001</v>
          </cell>
          <cell r="P39">
            <v>0.31197900000000001</v>
          </cell>
          <cell r="R39">
            <v>0.22650203699999999</v>
          </cell>
          <cell r="S39">
            <v>0.36592533399999999</v>
          </cell>
          <cell r="T39">
            <v>0.245667</v>
          </cell>
          <cell r="V39">
            <v>0.202631539</v>
          </cell>
          <cell r="W39">
            <v>0.29052215100000001</v>
          </cell>
          <cell r="X39">
            <v>0</v>
          </cell>
          <cell r="Z39">
            <v>0.25739151700000001</v>
          </cell>
          <cell r="AA39">
            <v>0.35505931400000001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  <cell r="AI39">
            <v>0</v>
          </cell>
          <cell r="AJ39">
            <v>0</v>
          </cell>
          <cell r="AL39">
            <v>0</v>
          </cell>
          <cell r="AM39">
            <v>0</v>
          </cell>
          <cell r="AN39">
            <v>0</v>
          </cell>
          <cell r="AP39">
            <v>0</v>
          </cell>
          <cell r="AQ39">
            <v>0</v>
          </cell>
          <cell r="AR39">
            <v>0</v>
          </cell>
          <cell r="AT39">
            <v>0</v>
          </cell>
          <cell r="AU39">
            <v>0</v>
          </cell>
          <cell r="AV39">
            <v>1.938995711</v>
          </cell>
          <cell r="AX39">
            <v>0</v>
          </cell>
          <cell r="AY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  <cell r="L40">
            <v>0</v>
          </cell>
          <cell r="N40">
            <v>0</v>
          </cell>
          <cell r="O40">
            <v>0</v>
          </cell>
          <cell r="P40">
            <v>0</v>
          </cell>
          <cell r="R40">
            <v>0</v>
          </cell>
          <cell r="S40">
            <v>0</v>
          </cell>
          <cell r="T40">
            <v>0</v>
          </cell>
          <cell r="V40">
            <v>0</v>
          </cell>
          <cell r="W40">
            <v>0</v>
          </cell>
          <cell r="X40">
            <v>0</v>
          </cell>
          <cell r="Z40">
            <v>0</v>
          </cell>
          <cell r="AA40">
            <v>0</v>
          </cell>
          <cell r="AB40">
            <v>0</v>
          </cell>
          <cell r="AD40">
            <v>0</v>
          </cell>
          <cell r="AE40">
            <v>0</v>
          </cell>
          <cell r="AF40">
            <v>0</v>
          </cell>
          <cell r="AH40">
            <v>0</v>
          </cell>
          <cell r="AI40">
            <v>0</v>
          </cell>
          <cell r="AJ40">
            <v>0</v>
          </cell>
          <cell r="AL40">
            <v>0</v>
          </cell>
          <cell r="AM40">
            <v>0</v>
          </cell>
          <cell r="AN40">
            <v>0</v>
          </cell>
          <cell r="AP40">
            <v>0</v>
          </cell>
          <cell r="AQ40">
            <v>0</v>
          </cell>
          <cell r="AR40">
            <v>0</v>
          </cell>
          <cell r="AT40">
            <v>0</v>
          </cell>
          <cell r="AU40">
            <v>0</v>
          </cell>
          <cell r="AV40">
            <v>0</v>
          </cell>
          <cell r="AX40">
            <v>0</v>
          </cell>
          <cell r="AY40">
            <v>0</v>
          </cell>
        </row>
        <row r="41">
          <cell r="B41">
            <v>4.7864269999999998</v>
          </cell>
          <cell r="C41">
            <v>4.7864269999999998</v>
          </cell>
          <cell r="D41">
            <v>0.35067999999999999</v>
          </cell>
          <cell r="F41">
            <v>2.2510006999999999E-2</v>
          </cell>
          <cell r="G41">
            <v>0.37136667899999998</v>
          </cell>
          <cell r="H41">
            <v>0.35486499999999999</v>
          </cell>
          <cell r="J41">
            <v>3.0842280999999999E-2</v>
          </cell>
          <cell r="K41">
            <v>0.38890345699999995</v>
          </cell>
          <cell r="L41">
            <v>0</v>
          </cell>
          <cell r="N41">
            <v>1.9784341E-2</v>
          </cell>
          <cell r="O41">
            <v>0.41339589699999996</v>
          </cell>
          <cell r="P41">
            <v>0.34113599999999999</v>
          </cell>
          <cell r="R41">
            <v>1.268592E-2</v>
          </cell>
          <cell r="S41">
            <v>0.38162754500000001</v>
          </cell>
          <cell r="T41">
            <v>0.37585499999999999</v>
          </cell>
          <cell r="V41">
            <v>2.2193243000000001E-2</v>
          </cell>
          <cell r="W41">
            <v>0.47581114499999999</v>
          </cell>
          <cell r="X41">
            <v>0</v>
          </cell>
          <cell r="Z41">
            <v>2.2112060999999999E-2</v>
          </cell>
          <cell r="AA41">
            <v>0.48600775700000004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  <cell r="AI41">
            <v>0</v>
          </cell>
          <cell r="AJ41">
            <v>0</v>
          </cell>
          <cell r="AL41">
            <v>0</v>
          </cell>
          <cell r="AM41">
            <v>0</v>
          </cell>
          <cell r="AN41">
            <v>0</v>
          </cell>
          <cell r="AP41">
            <v>0</v>
          </cell>
          <cell r="AQ41">
            <v>0</v>
          </cell>
          <cell r="AR41">
            <v>0</v>
          </cell>
          <cell r="AT41">
            <v>0</v>
          </cell>
          <cell r="AU41">
            <v>0</v>
          </cell>
          <cell r="AV41">
            <v>0</v>
          </cell>
          <cell r="AX41">
            <v>0</v>
          </cell>
          <cell r="AY41">
            <v>0</v>
          </cell>
        </row>
        <row r="42">
          <cell r="B42">
            <v>6.9745549999999996</v>
          </cell>
          <cell r="C42">
            <v>6.9745549999999996</v>
          </cell>
          <cell r="D42">
            <v>0.10433999999999999</v>
          </cell>
          <cell r="F42">
            <v>0</v>
          </cell>
          <cell r="G42">
            <v>0.30963781699999998</v>
          </cell>
          <cell r="H42">
            <v>0.828596</v>
          </cell>
          <cell r="J42">
            <v>0</v>
          </cell>
          <cell r="K42">
            <v>0.14249145099999999</v>
          </cell>
          <cell r="L42">
            <v>0</v>
          </cell>
          <cell r="N42">
            <v>0</v>
          </cell>
          <cell r="O42">
            <v>0.10369660400000001</v>
          </cell>
          <cell r="P42">
            <v>0.100759</v>
          </cell>
          <cell r="R42">
            <v>0</v>
          </cell>
          <cell r="S42">
            <v>4.8557785999999999E-2</v>
          </cell>
          <cell r="T42">
            <v>0.81767000000000001</v>
          </cell>
          <cell r="V42">
            <v>0</v>
          </cell>
          <cell r="W42">
            <v>8.9551591999999999E-2</v>
          </cell>
          <cell r="X42">
            <v>0</v>
          </cell>
          <cell r="Z42">
            <v>0</v>
          </cell>
          <cell r="AA42">
            <v>0.15734758300000001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  <cell r="AI42">
            <v>0</v>
          </cell>
          <cell r="AJ42">
            <v>0</v>
          </cell>
          <cell r="AL42">
            <v>0</v>
          </cell>
          <cell r="AM42">
            <v>0</v>
          </cell>
          <cell r="AN42">
            <v>0</v>
          </cell>
          <cell r="AP42">
            <v>0</v>
          </cell>
          <cell r="AQ42">
            <v>0</v>
          </cell>
          <cell r="AR42">
            <v>0</v>
          </cell>
          <cell r="AT42">
            <v>0</v>
          </cell>
          <cell r="AU42">
            <v>0</v>
          </cell>
          <cell r="AV42">
            <v>0.12646110900000002</v>
          </cell>
          <cell r="AX42">
            <v>0</v>
          </cell>
          <cell r="AY42">
            <v>0</v>
          </cell>
        </row>
        <row r="43">
          <cell r="B43">
            <v>1.0252000000000372E-2</v>
          </cell>
          <cell r="C43">
            <v>1.0252000000000372E-2</v>
          </cell>
          <cell r="D43">
            <v>5.510000000000792E-4</v>
          </cell>
          <cell r="F43">
            <v>0</v>
          </cell>
          <cell r="G43">
            <v>6.1915099999998446E-4</v>
          </cell>
          <cell r="H43">
            <v>7.0899999999995966E-4</v>
          </cell>
          <cell r="J43">
            <v>0</v>
          </cell>
          <cell r="K43">
            <v>2.2180500000007486E-4</v>
          </cell>
          <cell r="L43">
            <v>0</v>
          </cell>
          <cell r="N43">
            <v>0</v>
          </cell>
          <cell r="O43">
            <v>1.8114599999996539E-4</v>
          </cell>
          <cell r="P43">
            <v>9.9199999999999289E-4</v>
          </cell>
          <cell r="R43">
            <v>0</v>
          </cell>
          <cell r="S43">
            <v>1.0342409999999913E-3</v>
          </cell>
          <cell r="T43">
            <v>6.2200000000006694E-4</v>
          </cell>
          <cell r="V43">
            <v>0</v>
          </cell>
          <cell r="W43">
            <v>1.0515909999999629E-3</v>
          </cell>
          <cell r="X43">
            <v>0</v>
          </cell>
          <cell r="Z43">
            <v>0</v>
          </cell>
          <cell r="AA43">
            <v>7.6775400000000937E-4</v>
          </cell>
          <cell r="AB43">
            <v>0</v>
          </cell>
          <cell r="AD43">
            <v>0</v>
          </cell>
          <cell r="AE43">
            <v>0</v>
          </cell>
          <cell r="AF43">
            <v>0</v>
          </cell>
          <cell r="AH43">
            <v>0</v>
          </cell>
          <cell r="AI43">
            <v>0</v>
          </cell>
          <cell r="AJ43">
            <v>0</v>
          </cell>
          <cell r="AL43">
            <v>0</v>
          </cell>
          <cell r="AM43">
            <v>0</v>
          </cell>
          <cell r="AN43">
            <v>0</v>
          </cell>
          <cell r="AP43">
            <v>0</v>
          </cell>
          <cell r="AQ43">
            <v>0</v>
          </cell>
          <cell r="AR43">
            <v>0</v>
          </cell>
          <cell r="AT43">
            <v>0</v>
          </cell>
          <cell r="AU43">
            <v>0</v>
          </cell>
          <cell r="AV43">
            <v>3.8756879999999883E-3</v>
          </cell>
          <cell r="AX43">
            <v>0</v>
          </cell>
          <cell r="AY43">
            <v>0</v>
          </cell>
        </row>
        <row r="44">
          <cell r="F44">
            <v>7.6173988130000003</v>
          </cell>
          <cell r="J44">
            <v>7.6400981469999998</v>
          </cell>
          <cell r="N44">
            <v>6.8386130810000001</v>
          </cell>
          <cell r="R44">
            <v>7.2411492420000005</v>
          </cell>
          <cell r="V44">
            <v>7.9557845609999998</v>
          </cell>
          <cell r="Z44">
            <v>11.465651123000001</v>
          </cell>
          <cell r="AD44">
            <v>0</v>
          </cell>
          <cell r="AH44">
            <v>0</v>
          </cell>
          <cell r="AL44">
            <v>0</v>
          </cell>
          <cell r="AP44">
            <v>0</v>
          </cell>
          <cell r="AT44">
            <v>0</v>
          </cell>
          <cell r="AX44">
            <v>0</v>
          </cell>
        </row>
        <row r="49">
          <cell r="B49">
            <v>20.260503</v>
          </cell>
          <cell r="C49">
            <v>20.260503</v>
          </cell>
          <cell r="D49">
            <v>0</v>
          </cell>
          <cell r="G49">
            <v>0</v>
          </cell>
          <cell r="H49">
            <v>0</v>
          </cell>
          <cell r="K49">
            <v>0</v>
          </cell>
          <cell r="L49">
            <v>0</v>
          </cell>
          <cell r="O49">
            <v>0</v>
          </cell>
          <cell r="P49">
            <v>0</v>
          </cell>
          <cell r="S49">
            <v>4</v>
          </cell>
          <cell r="T49">
            <v>0</v>
          </cell>
          <cell r="W49">
            <v>9.7473199999999996E-2</v>
          </cell>
          <cell r="X49">
            <v>0</v>
          </cell>
          <cell r="AA49">
            <v>0.112410843</v>
          </cell>
          <cell r="AB49">
            <v>0</v>
          </cell>
          <cell r="AE49">
            <v>0</v>
          </cell>
          <cell r="AF49">
            <v>0</v>
          </cell>
          <cell r="AI49">
            <v>0</v>
          </cell>
          <cell r="AJ49">
            <v>0</v>
          </cell>
          <cell r="AM49">
            <v>0</v>
          </cell>
          <cell r="AN49">
            <v>0</v>
          </cell>
          <cell r="AQ49">
            <v>0</v>
          </cell>
          <cell r="AR49">
            <v>0</v>
          </cell>
          <cell r="AU49">
            <v>0</v>
          </cell>
          <cell r="AV49">
            <v>0</v>
          </cell>
          <cell r="AY49">
            <v>0</v>
          </cell>
        </row>
        <row r="50">
          <cell r="B50">
            <v>0.35341</v>
          </cell>
          <cell r="C50">
            <v>0.35341</v>
          </cell>
          <cell r="D50">
            <v>0</v>
          </cell>
          <cell r="G50">
            <v>8.0955293999999997E-2</v>
          </cell>
          <cell r="H50">
            <v>0</v>
          </cell>
          <cell r="K50">
            <v>0</v>
          </cell>
          <cell r="L50">
            <v>0</v>
          </cell>
          <cell r="O50">
            <v>1.8543430000000001E-3</v>
          </cell>
          <cell r="P50">
            <v>0</v>
          </cell>
          <cell r="S50">
            <v>7.9308099999999995E-4</v>
          </cell>
          <cell r="T50">
            <v>0</v>
          </cell>
          <cell r="W50">
            <v>0.22637428000000001</v>
          </cell>
          <cell r="X50">
            <v>0</v>
          </cell>
          <cell r="AA50">
            <v>6.2641499999999996E-4</v>
          </cell>
          <cell r="AB50">
            <v>0</v>
          </cell>
          <cell r="AE50">
            <v>0</v>
          </cell>
          <cell r="AF50">
            <v>0</v>
          </cell>
          <cell r="AI50">
            <v>0</v>
          </cell>
          <cell r="AJ50">
            <v>0</v>
          </cell>
          <cell r="AM50">
            <v>0</v>
          </cell>
          <cell r="AN50">
            <v>0</v>
          </cell>
          <cell r="AQ50">
            <v>0</v>
          </cell>
          <cell r="AR50">
            <v>0</v>
          </cell>
          <cell r="AU50">
            <v>0</v>
          </cell>
          <cell r="AV50">
            <v>0</v>
          </cell>
          <cell r="AY50">
            <v>0</v>
          </cell>
        </row>
        <row r="51">
          <cell r="B51">
            <v>6.15</v>
          </cell>
          <cell r="C51">
            <v>6.15</v>
          </cell>
          <cell r="D51">
            <v>0</v>
          </cell>
          <cell r="G51">
            <v>0</v>
          </cell>
          <cell r="H51">
            <v>0</v>
          </cell>
          <cell r="K51">
            <v>0</v>
          </cell>
          <cell r="L51">
            <v>0</v>
          </cell>
          <cell r="O51">
            <v>0</v>
          </cell>
          <cell r="P51">
            <v>0</v>
          </cell>
          <cell r="S51">
            <v>8.5991908610000003</v>
          </cell>
          <cell r="T51">
            <v>0</v>
          </cell>
          <cell r="W51">
            <v>0</v>
          </cell>
          <cell r="X51">
            <v>0</v>
          </cell>
          <cell r="AA51">
            <v>0</v>
          </cell>
          <cell r="AB51">
            <v>0</v>
          </cell>
          <cell r="AE51">
            <v>0</v>
          </cell>
          <cell r="AF51">
            <v>0</v>
          </cell>
          <cell r="AI51">
            <v>0</v>
          </cell>
          <cell r="AJ51">
            <v>0</v>
          </cell>
          <cell r="AM51">
            <v>0</v>
          </cell>
          <cell r="AN51">
            <v>0</v>
          </cell>
          <cell r="AQ51">
            <v>0</v>
          </cell>
          <cell r="AR51">
            <v>0</v>
          </cell>
          <cell r="AU51">
            <v>0</v>
          </cell>
          <cell r="AV51">
            <v>0</v>
          </cell>
          <cell r="AY51">
            <v>0</v>
          </cell>
        </row>
        <row r="52">
          <cell r="B52">
            <v>0.46</v>
          </cell>
          <cell r="C52">
            <v>0.46</v>
          </cell>
          <cell r="D52">
            <v>0</v>
          </cell>
          <cell r="G52">
            <v>5.4694100000000001E-4</v>
          </cell>
          <cell r="H52">
            <v>0</v>
          </cell>
          <cell r="K52">
            <v>5.0551364000000001E-2</v>
          </cell>
          <cell r="L52">
            <v>0</v>
          </cell>
          <cell r="O52">
            <v>1.4572999999999999E-2</v>
          </cell>
          <cell r="P52">
            <v>0</v>
          </cell>
          <cell r="S52">
            <v>0</v>
          </cell>
          <cell r="T52">
            <v>0</v>
          </cell>
          <cell r="W52">
            <v>1.6860167999999998E-2</v>
          </cell>
          <cell r="X52">
            <v>0</v>
          </cell>
          <cell r="AA52">
            <v>0.111500636</v>
          </cell>
          <cell r="AB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M52">
            <v>0</v>
          </cell>
          <cell r="AN52">
            <v>0</v>
          </cell>
          <cell r="AQ52">
            <v>0</v>
          </cell>
          <cell r="AR52">
            <v>0</v>
          </cell>
          <cell r="AU52">
            <v>0</v>
          </cell>
          <cell r="AV52">
            <v>0</v>
          </cell>
          <cell r="AY52">
            <v>0</v>
          </cell>
        </row>
        <row r="54">
          <cell r="B54">
            <v>0.33591500000000002</v>
          </cell>
          <cell r="C54">
            <v>0.33591500000000002</v>
          </cell>
          <cell r="D54">
            <v>0</v>
          </cell>
          <cell r="G54">
            <v>0</v>
          </cell>
          <cell r="H54">
            <v>0</v>
          </cell>
          <cell r="K54">
            <v>4.4581250000000003E-2</v>
          </cell>
          <cell r="L54">
            <v>0</v>
          </cell>
          <cell r="O54">
            <v>0</v>
          </cell>
          <cell r="P54">
            <v>0</v>
          </cell>
          <cell r="S54">
            <v>0</v>
          </cell>
          <cell r="T54">
            <v>0</v>
          </cell>
          <cell r="W54">
            <v>0</v>
          </cell>
          <cell r="X54">
            <v>0</v>
          </cell>
          <cell r="AA54">
            <v>0</v>
          </cell>
          <cell r="AB54">
            <v>0</v>
          </cell>
          <cell r="AE54">
            <v>0</v>
          </cell>
          <cell r="AF54">
            <v>0</v>
          </cell>
          <cell r="AI54">
            <v>0</v>
          </cell>
          <cell r="AJ54">
            <v>0</v>
          </cell>
          <cell r="AM54">
            <v>0</v>
          </cell>
          <cell r="AN54">
            <v>0</v>
          </cell>
          <cell r="AQ54">
            <v>0</v>
          </cell>
          <cell r="AR54">
            <v>0</v>
          </cell>
          <cell r="AU54">
            <v>0</v>
          </cell>
          <cell r="AV54">
            <v>0</v>
          </cell>
          <cell r="AY54">
            <v>0</v>
          </cell>
        </row>
        <row r="55">
          <cell r="B55">
            <v>3.0944851799999999</v>
          </cell>
          <cell r="C55">
            <v>3.0944851799999999</v>
          </cell>
          <cell r="D55">
            <v>0</v>
          </cell>
          <cell r="G55">
            <v>0</v>
          </cell>
          <cell r="H55">
            <v>0</v>
          </cell>
          <cell r="K55">
            <v>0</v>
          </cell>
          <cell r="L55">
            <v>0</v>
          </cell>
          <cell r="O55">
            <v>0</v>
          </cell>
          <cell r="P55">
            <v>0</v>
          </cell>
          <cell r="S55">
            <v>1.113507255</v>
          </cell>
          <cell r="T55">
            <v>0</v>
          </cell>
          <cell r="W55">
            <v>0</v>
          </cell>
          <cell r="X55">
            <v>0</v>
          </cell>
          <cell r="AA55">
            <v>0</v>
          </cell>
          <cell r="AB55">
            <v>0</v>
          </cell>
          <cell r="AE55">
            <v>0</v>
          </cell>
          <cell r="AF55">
            <v>0</v>
          </cell>
          <cell r="AI55">
            <v>0</v>
          </cell>
          <cell r="AJ55">
            <v>0</v>
          </cell>
          <cell r="AM55">
            <v>0</v>
          </cell>
          <cell r="AN55">
            <v>0</v>
          </cell>
          <cell r="AQ55">
            <v>0</v>
          </cell>
          <cell r="AR55">
            <v>0</v>
          </cell>
          <cell r="AU55">
            <v>0</v>
          </cell>
          <cell r="AV55">
            <v>0</v>
          </cell>
          <cell r="AY55">
            <v>0</v>
          </cell>
        </row>
        <row r="56">
          <cell r="B56">
            <v>1.2</v>
          </cell>
          <cell r="C56">
            <v>1.2</v>
          </cell>
          <cell r="D56">
            <v>0</v>
          </cell>
          <cell r="G56">
            <v>0</v>
          </cell>
          <cell r="H56">
            <v>0</v>
          </cell>
          <cell r="K56">
            <v>0</v>
          </cell>
          <cell r="L56">
            <v>0</v>
          </cell>
          <cell r="O56">
            <v>0</v>
          </cell>
          <cell r="P56">
            <v>0</v>
          </cell>
          <cell r="S56">
            <v>0</v>
          </cell>
          <cell r="T56">
            <v>0</v>
          </cell>
          <cell r="W56">
            <v>2.6191679999999998E-3</v>
          </cell>
          <cell r="X56">
            <v>0</v>
          </cell>
          <cell r="AA56">
            <v>2.24E-4</v>
          </cell>
          <cell r="AB56">
            <v>0</v>
          </cell>
          <cell r="AE56">
            <v>0</v>
          </cell>
          <cell r="AF56">
            <v>0</v>
          </cell>
          <cell r="AI56">
            <v>0</v>
          </cell>
          <cell r="AJ56">
            <v>0</v>
          </cell>
          <cell r="AM56">
            <v>0</v>
          </cell>
          <cell r="AN56">
            <v>0</v>
          </cell>
          <cell r="AQ56">
            <v>0</v>
          </cell>
          <cell r="AR56">
            <v>0</v>
          </cell>
          <cell r="AU56">
            <v>0</v>
          </cell>
          <cell r="AV56">
            <v>0</v>
          </cell>
          <cell r="AY56">
            <v>0</v>
          </cell>
        </row>
        <row r="57">
          <cell r="B57">
            <v>3.6784599999999998</v>
          </cell>
          <cell r="C57">
            <v>3.6784599999999998</v>
          </cell>
          <cell r="D57">
            <v>0</v>
          </cell>
          <cell r="G57">
            <v>0</v>
          </cell>
          <cell r="H57">
            <v>0</v>
          </cell>
          <cell r="K57">
            <v>0</v>
          </cell>
          <cell r="L57">
            <v>0</v>
          </cell>
          <cell r="O57">
            <v>0</v>
          </cell>
          <cell r="P57">
            <v>0</v>
          </cell>
          <cell r="S57">
            <v>0</v>
          </cell>
          <cell r="T57">
            <v>0</v>
          </cell>
          <cell r="W57">
            <v>0</v>
          </cell>
          <cell r="X57">
            <v>0</v>
          </cell>
          <cell r="AA57">
            <v>0</v>
          </cell>
          <cell r="AB57">
            <v>0</v>
          </cell>
          <cell r="AE57">
            <v>0</v>
          </cell>
          <cell r="AF57">
            <v>0</v>
          </cell>
          <cell r="AI57">
            <v>0</v>
          </cell>
          <cell r="AJ57">
            <v>0</v>
          </cell>
          <cell r="AM57">
            <v>0</v>
          </cell>
          <cell r="AN57">
            <v>0</v>
          </cell>
          <cell r="AQ57">
            <v>0</v>
          </cell>
          <cell r="AR57">
            <v>0</v>
          </cell>
          <cell r="AU57">
            <v>0</v>
          </cell>
          <cell r="AV57">
            <v>0</v>
          </cell>
          <cell r="AY57">
            <v>0</v>
          </cell>
        </row>
        <row r="58">
          <cell r="B58">
            <v>9</v>
          </cell>
          <cell r="C58">
            <v>9</v>
          </cell>
          <cell r="D58">
            <v>0</v>
          </cell>
          <cell r="G58">
            <v>0</v>
          </cell>
          <cell r="H58">
            <v>0</v>
          </cell>
          <cell r="K58">
            <v>0</v>
          </cell>
          <cell r="L58">
            <v>0</v>
          </cell>
          <cell r="O58">
            <v>0</v>
          </cell>
          <cell r="P58">
            <v>0</v>
          </cell>
          <cell r="S58">
            <v>0</v>
          </cell>
          <cell r="T58">
            <v>0</v>
          </cell>
          <cell r="W58">
            <v>0</v>
          </cell>
          <cell r="X58">
            <v>0</v>
          </cell>
          <cell r="AA58">
            <v>0</v>
          </cell>
          <cell r="AB58">
            <v>0</v>
          </cell>
          <cell r="AE58">
            <v>0</v>
          </cell>
          <cell r="AF58">
            <v>0</v>
          </cell>
          <cell r="AI58">
            <v>0</v>
          </cell>
          <cell r="AJ58">
            <v>0</v>
          </cell>
          <cell r="AM58">
            <v>0</v>
          </cell>
          <cell r="AN58">
            <v>0</v>
          </cell>
          <cell r="AQ58">
            <v>0</v>
          </cell>
          <cell r="AR58">
            <v>0</v>
          </cell>
          <cell r="AU58">
            <v>0</v>
          </cell>
          <cell r="AV58">
            <v>0</v>
          </cell>
          <cell r="AY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G59">
            <v>0</v>
          </cell>
          <cell r="H59">
            <v>0</v>
          </cell>
          <cell r="K59">
            <v>0</v>
          </cell>
          <cell r="L59">
            <v>0</v>
          </cell>
          <cell r="O59">
            <v>0</v>
          </cell>
          <cell r="P59">
            <v>0</v>
          </cell>
          <cell r="S59">
            <v>0.112881524</v>
          </cell>
          <cell r="T59">
            <v>0</v>
          </cell>
          <cell r="W59">
            <v>0</v>
          </cell>
          <cell r="X59">
            <v>0</v>
          </cell>
          <cell r="AA59">
            <v>0</v>
          </cell>
          <cell r="AB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M59">
            <v>0</v>
          </cell>
          <cell r="AN59">
            <v>0</v>
          </cell>
          <cell r="AQ59">
            <v>0</v>
          </cell>
          <cell r="AR59">
            <v>0</v>
          </cell>
          <cell r="AU59">
            <v>0</v>
          </cell>
          <cell r="AV59">
            <v>0</v>
          </cell>
          <cell r="AY59">
            <v>0</v>
          </cell>
        </row>
        <row r="60">
          <cell r="B60">
            <v>0.5202</v>
          </cell>
          <cell r="C60">
            <v>0.5202</v>
          </cell>
          <cell r="D60">
            <v>0</v>
          </cell>
          <cell r="G60">
            <v>0</v>
          </cell>
          <cell r="H60">
            <v>0</v>
          </cell>
          <cell r="K60">
            <v>0</v>
          </cell>
          <cell r="L60">
            <v>0</v>
          </cell>
          <cell r="O60">
            <v>0</v>
          </cell>
          <cell r="P60">
            <v>0</v>
          </cell>
          <cell r="S60">
            <v>0</v>
          </cell>
          <cell r="T60">
            <v>0</v>
          </cell>
          <cell r="W60">
            <v>0</v>
          </cell>
          <cell r="X60">
            <v>0</v>
          </cell>
          <cell r="AA60">
            <v>0</v>
          </cell>
          <cell r="AB60">
            <v>0</v>
          </cell>
          <cell r="AE60">
            <v>0</v>
          </cell>
          <cell r="AF60">
            <v>0</v>
          </cell>
          <cell r="AI60">
            <v>0</v>
          </cell>
          <cell r="AJ60">
            <v>0</v>
          </cell>
          <cell r="AM60">
            <v>0</v>
          </cell>
          <cell r="AN60">
            <v>0</v>
          </cell>
          <cell r="AQ60">
            <v>0</v>
          </cell>
          <cell r="AR60">
            <v>0</v>
          </cell>
          <cell r="AU60">
            <v>0</v>
          </cell>
          <cell r="AV60">
            <v>0</v>
          </cell>
          <cell r="AY60">
            <v>0</v>
          </cell>
        </row>
        <row r="61">
          <cell r="B61">
            <v>8.7559747599999991</v>
          </cell>
          <cell r="C61">
            <v>8.7559747599999991</v>
          </cell>
          <cell r="D61">
            <v>0</v>
          </cell>
          <cell r="G61">
            <v>0.40179057900000004</v>
          </cell>
          <cell r="K61">
            <v>0.49889201599999999</v>
          </cell>
          <cell r="L61">
            <v>0</v>
          </cell>
          <cell r="O61">
            <v>0.61130374799999998</v>
          </cell>
          <cell r="P61">
            <v>0</v>
          </cell>
          <cell r="S61">
            <v>1.0939455170000001</v>
          </cell>
          <cell r="T61">
            <v>0</v>
          </cell>
          <cell r="W61">
            <v>1.415149971</v>
          </cell>
          <cell r="X61">
            <v>0</v>
          </cell>
          <cell r="AA61">
            <v>0.68840322899999995</v>
          </cell>
          <cell r="AB61">
            <v>0</v>
          </cell>
          <cell r="AE61">
            <v>0</v>
          </cell>
          <cell r="AF61">
            <v>0</v>
          </cell>
          <cell r="AI61">
            <v>0</v>
          </cell>
          <cell r="AJ61">
            <v>0</v>
          </cell>
          <cell r="AM61">
            <v>0</v>
          </cell>
          <cell r="AN61">
            <v>0</v>
          </cell>
          <cell r="AQ61">
            <v>0</v>
          </cell>
          <cell r="AR61">
            <v>0</v>
          </cell>
          <cell r="AU61">
            <v>0</v>
          </cell>
          <cell r="AV61">
            <v>0</v>
          </cell>
          <cell r="AY61">
            <v>0</v>
          </cell>
        </row>
        <row r="62">
          <cell r="B62">
            <v>8.4611780000000003</v>
          </cell>
          <cell r="C62">
            <v>8.4611780000000003</v>
          </cell>
          <cell r="D62">
            <v>0</v>
          </cell>
          <cell r="G62">
            <v>0.13431495099999999</v>
          </cell>
          <cell r="H62">
            <v>0</v>
          </cell>
          <cell r="K62">
            <v>0.64366663999999996</v>
          </cell>
          <cell r="L62">
            <v>0</v>
          </cell>
          <cell r="O62">
            <v>0.98649071799999999</v>
          </cell>
          <cell r="P62">
            <v>0</v>
          </cell>
          <cell r="S62">
            <v>0.61031818400000004</v>
          </cell>
          <cell r="T62">
            <v>0</v>
          </cell>
          <cell r="W62">
            <v>2.7676291210000001</v>
          </cell>
          <cell r="X62">
            <v>0</v>
          </cell>
          <cell r="AA62">
            <v>1.2763035440000001</v>
          </cell>
          <cell r="AB62">
            <v>0</v>
          </cell>
          <cell r="AE62">
            <v>0</v>
          </cell>
          <cell r="AF62">
            <v>0</v>
          </cell>
          <cell r="AI62">
            <v>0</v>
          </cell>
          <cell r="AJ62">
            <v>0</v>
          </cell>
          <cell r="AM62">
            <v>0</v>
          </cell>
          <cell r="AN62">
            <v>0</v>
          </cell>
          <cell r="AQ62">
            <v>0</v>
          </cell>
          <cell r="AR62">
            <v>0</v>
          </cell>
          <cell r="AU62">
            <v>0</v>
          </cell>
          <cell r="AV62">
            <v>0</v>
          </cell>
          <cell r="AY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G63">
            <v>0</v>
          </cell>
          <cell r="H63">
            <v>0</v>
          </cell>
          <cell r="K63">
            <v>5.7025000000000001E-4</v>
          </cell>
          <cell r="L63">
            <v>0</v>
          </cell>
          <cell r="O63">
            <v>0</v>
          </cell>
          <cell r="P63">
            <v>0</v>
          </cell>
          <cell r="S63">
            <v>0</v>
          </cell>
          <cell r="T63">
            <v>0</v>
          </cell>
          <cell r="W63">
            <v>0</v>
          </cell>
          <cell r="X63">
            <v>0</v>
          </cell>
          <cell r="AA63">
            <v>0</v>
          </cell>
          <cell r="AB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M63">
            <v>0</v>
          </cell>
          <cell r="AN63">
            <v>0</v>
          </cell>
          <cell r="AQ63">
            <v>0</v>
          </cell>
          <cell r="AR63">
            <v>0</v>
          </cell>
          <cell r="AU63">
            <v>0</v>
          </cell>
          <cell r="AV63">
            <v>0</v>
          </cell>
          <cell r="AY63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H65">
            <v>0</v>
          </cell>
          <cell r="L65">
            <v>0</v>
          </cell>
          <cell r="P65">
            <v>0</v>
          </cell>
          <cell r="S65">
            <v>0</v>
          </cell>
          <cell r="T65">
            <v>0</v>
          </cell>
          <cell r="X65">
            <v>0</v>
          </cell>
          <cell r="AB65">
            <v>0</v>
          </cell>
          <cell r="AE65">
            <v>0</v>
          </cell>
          <cell r="AF65">
            <v>0</v>
          </cell>
          <cell r="AI65">
            <v>0</v>
          </cell>
          <cell r="AJ65">
            <v>0</v>
          </cell>
          <cell r="AM65">
            <v>0</v>
          </cell>
          <cell r="AN65">
            <v>0</v>
          </cell>
          <cell r="AQ65">
            <v>0</v>
          </cell>
          <cell r="AR65">
            <v>0</v>
          </cell>
          <cell r="AU65">
            <v>0</v>
          </cell>
          <cell r="AV65">
            <v>0</v>
          </cell>
          <cell r="AY65">
            <v>0</v>
          </cell>
        </row>
      </sheetData>
      <sheetData sheetId="17">
        <row r="60">
          <cell r="B60">
            <v>0</v>
          </cell>
          <cell r="C60">
            <v>0</v>
          </cell>
          <cell r="F60">
            <v>0</v>
          </cell>
          <cell r="H60">
            <v>0</v>
          </cell>
          <cell r="L60">
            <v>0</v>
          </cell>
          <cell r="P60">
            <v>0</v>
          </cell>
          <cell r="T60">
            <v>0</v>
          </cell>
          <cell r="X60">
            <v>0</v>
          </cell>
          <cell r="AD60">
            <v>0</v>
          </cell>
          <cell r="AH60">
            <v>0</v>
          </cell>
          <cell r="AL60">
            <v>0</v>
          </cell>
          <cell r="AR60">
            <v>0</v>
          </cell>
          <cell r="AV60">
            <v>0</v>
          </cell>
          <cell r="AZ60">
            <v>0</v>
          </cell>
        </row>
      </sheetData>
      <sheetData sheetId="18">
        <row r="33">
          <cell r="B33">
            <v>51.568942999999997</v>
          </cell>
          <cell r="C33">
            <v>51.568942999999997</v>
          </cell>
          <cell r="G33">
            <v>7.6173988130000003</v>
          </cell>
          <cell r="K33">
            <v>7.6400981469999998</v>
          </cell>
          <cell r="Q33">
            <v>6.8386130810000001</v>
          </cell>
          <cell r="W33">
            <v>7.2411492420000005</v>
          </cell>
          <cell r="AC33">
            <v>7.9557845609999998</v>
          </cell>
          <cell r="AI33">
            <v>11.465651123000001</v>
          </cell>
          <cell r="AQ33">
            <v>0</v>
          </cell>
          <cell r="AW33">
            <v>0</v>
          </cell>
          <cell r="BC33">
            <v>0</v>
          </cell>
          <cell r="BL33">
            <v>0</v>
          </cell>
          <cell r="BR33">
            <v>0</v>
          </cell>
          <cell r="BX33">
            <v>0</v>
          </cell>
        </row>
        <row r="35">
          <cell r="G35">
            <v>0.63346484599999997</v>
          </cell>
          <cell r="K35">
            <v>1.004255108</v>
          </cell>
          <cell r="Q35">
            <v>1.0468738500000001</v>
          </cell>
          <cell r="W35">
            <v>0.72312490799999951</v>
          </cell>
          <cell r="AC35">
            <v>1.167727722</v>
          </cell>
        </row>
      </sheetData>
      <sheetData sheetId="19">
        <row r="56">
          <cell r="B56">
            <v>15.731477999999999</v>
          </cell>
          <cell r="C56">
            <v>15.731477999999999</v>
          </cell>
          <cell r="G56">
            <v>0.48334116499999996</v>
          </cell>
          <cell r="K56">
            <v>0.54167109599999996</v>
          </cell>
          <cell r="Q56">
            <v>1.4874266600000001</v>
          </cell>
          <cell r="W56">
            <v>1.708021555</v>
          </cell>
          <cell r="AC56">
            <v>0.69260310199999997</v>
          </cell>
          <cell r="AI56">
            <v>1.593157575</v>
          </cell>
          <cell r="AQ56">
            <v>0</v>
          </cell>
          <cell r="AW56">
            <v>0</v>
          </cell>
          <cell r="BC56">
            <v>0</v>
          </cell>
          <cell r="BL56">
            <v>0</v>
          </cell>
          <cell r="BR56">
            <v>0</v>
          </cell>
          <cell r="BX56">
            <v>0</v>
          </cell>
        </row>
        <row r="57">
          <cell r="G57">
            <v>7.0680471999999994E-2</v>
          </cell>
          <cell r="Q57">
            <v>9.9350157999999994E-2</v>
          </cell>
          <cell r="W57">
            <v>4.4289104999999995E-2</v>
          </cell>
          <cell r="AC57">
            <v>0.12156865</v>
          </cell>
          <cell r="AI57">
            <v>2.784955E-3</v>
          </cell>
        </row>
      </sheetData>
      <sheetData sheetId="20">
        <row r="7">
          <cell r="D7">
            <v>28.101869999999998</v>
          </cell>
          <cell r="E7">
            <v>2.5</v>
          </cell>
          <cell r="F7">
            <v>45.070410000000003</v>
          </cell>
          <cell r="G7">
            <v>20.343399999999999</v>
          </cell>
          <cell r="H7">
            <v>34.799999999999997</v>
          </cell>
          <cell r="I7">
            <v>16.16</v>
          </cell>
          <cell r="J7">
            <v>3.907</v>
          </cell>
          <cell r="K7">
            <v>0</v>
          </cell>
        </row>
        <row r="8">
          <cell r="D8">
            <v>59.898130000000002</v>
          </cell>
          <cell r="E8">
            <v>19.5</v>
          </cell>
          <cell r="F8">
            <v>16.929589999999997</v>
          </cell>
          <cell r="G8">
            <v>62.156599999999997</v>
          </cell>
          <cell r="H8">
            <v>36.700000000000003</v>
          </cell>
          <cell r="I8">
            <v>11.34</v>
          </cell>
          <cell r="J8">
            <v>23.593</v>
          </cell>
          <cell r="K8">
            <v>27.5</v>
          </cell>
        </row>
        <row r="26">
          <cell r="D26">
            <v>0</v>
          </cell>
          <cell r="G26">
            <v>-5</v>
          </cell>
          <cell r="I26">
            <v>-4</v>
          </cell>
        </row>
        <row r="27">
          <cell r="D27">
            <v>-27.5</v>
          </cell>
          <cell r="G27">
            <v>-17</v>
          </cell>
          <cell r="I27">
            <v>-17.818000000000001</v>
          </cell>
          <cell r="J27">
            <v>-27.5</v>
          </cell>
        </row>
        <row r="78">
          <cell r="D78">
            <v>0</v>
          </cell>
          <cell r="E78">
            <v>0</v>
          </cell>
          <cell r="F78">
            <v>0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3">
          <cell r="D83">
            <v>27.5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H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</row>
      </sheetData>
      <sheetData sheetId="21">
        <row r="8">
          <cell r="B8">
            <v>3.5776080000000001</v>
          </cell>
          <cell r="C8">
            <v>3.5776080000000001</v>
          </cell>
        </row>
        <row r="11">
          <cell r="B11">
            <v>211.88474200000002</v>
          </cell>
          <cell r="C11">
            <v>211.88474200000002</v>
          </cell>
          <cell r="E11">
            <v>16.040009999999999</v>
          </cell>
          <cell r="F11">
            <v>44.03334375</v>
          </cell>
          <cell r="G11">
            <v>0</v>
          </cell>
          <cell r="H11">
            <v>48.91675</v>
          </cell>
          <cell r="I11">
            <v>0</v>
          </cell>
          <cell r="J11">
            <v>14.5656</v>
          </cell>
          <cell r="K11">
            <v>69.378005999999999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6">
          <cell r="B16">
            <v>140.55099999999999</v>
          </cell>
          <cell r="C16">
            <v>140.55099999999999</v>
          </cell>
        </row>
        <row r="17">
          <cell r="B17">
            <v>0</v>
          </cell>
          <cell r="C17">
            <v>0</v>
          </cell>
        </row>
        <row r="18">
          <cell r="B18">
            <v>0</v>
          </cell>
          <cell r="C18">
            <v>0</v>
          </cell>
        </row>
        <row r="19">
          <cell r="B19">
            <v>8.229514</v>
          </cell>
          <cell r="C19">
            <v>8.229514</v>
          </cell>
        </row>
        <row r="20">
          <cell r="B20">
            <v>0</v>
          </cell>
          <cell r="C20">
            <v>0</v>
          </cell>
          <cell r="E20">
            <v>1.37975</v>
          </cell>
          <cell r="F20">
            <v>9.0499999999999997E-2</v>
          </cell>
          <cell r="H20">
            <v>3.2629119900000001</v>
          </cell>
          <cell r="I20">
            <v>0.11375</v>
          </cell>
          <cell r="K20">
            <v>1.37575</v>
          </cell>
        </row>
        <row r="21">
          <cell r="B21">
            <v>0</v>
          </cell>
          <cell r="C21">
            <v>0</v>
          </cell>
          <cell r="K21">
            <v>43.155318987999998</v>
          </cell>
        </row>
        <row r="25">
          <cell r="B25">
            <v>6.8749000000000005E-2</v>
          </cell>
          <cell r="C25">
            <v>6.8749000000000005E-2</v>
          </cell>
          <cell r="E25">
            <v>0</v>
          </cell>
          <cell r="F25">
            <v>0</v>
          </cell>
          <cell r="G25">
            <v>2.0713429999999998E-3</v>
          </cell>
          <cell r="H25">
            <v>0</v>
          </cell>
          <cell r="I25">
            <v>0</v>
          </cell>
          <cell r="J25">
            <v>1.03954E-3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8">
          <cell r="B28">
            <v>90.799902000000003</v>
          </cell>
          <cell r="C28">
            <v>90.799902000000003</v>
          </cell>
          <cell r="E28">
            <v>2.3775006249999997</v>
          </cell>
          <cell r="F28">
            <v>11.117531953</v>
          </cell>
          <cell r="G28">
            <v>15.642820855</v>
          </cell>
          <cell r="H28">
            <v>3.1989956249999998</v>
          </cell>
          <cell r="I28">
            <v>3.05944137</v>
          </cell>
          <cell r="J28">
            <v>3.3166000000000002</v>
          </cell>
          <cell r="K28">
            <v>12.012980000000001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31">
          <cell r="B31">
            <v>0</v>
          </cell>
          <cell r="C31">
            <v>0</v>
          </cell>
          <cell r="E31">
            <v>0.56776163888888886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</row>
        <row r="34">
          <cell r="C34">
            <v>0</v>
          </cell>
        </row>
        <row r="35">
          <cell r="B35">
            <v>0</v>
          </cell>
          <cell r="C35">
            <v>0</v>
          </cell>
        </row>
        <row r="36">
          <cell r="B36">
            <v>0</v>
          </cell>
          <cell r="C36">
            <v>0</v>
          </cell>
        </row>
        <row r="37">
          <cell r="B37">
            <v>0</v>
          </cell>
          <cell r="C37">
            <v>0</v>
          </cell>
          <cell r="E37">
            <v>0.85587110499999997</v>
          </cell>
          <cell r="F37">
            <v>5.1025398E-2</v>
          </cell>
          <cell r="G37">
            <v>6.1801340000000003E-2</v>
          </cell>
          <cell r="H37">
            <v>0.84685089400000002</v>
          </cell>
          <cell r="I37">
            <v>6.7557388999999995E-2</v>
          </cell>
          <cell r="K37">
            <v>0.70041569800000003</v>
          </cell>
        </row>
      </sheetData>
      <sheetData sheetId="22">
        <row r="9">
          <cell r="B9">
            <v>0</v>
          </cell>
          <cell r="C9">
            <v>0.26331199999999999</v>
          </cell>
        </row>
        <row r="16">
          <cell r="B16">
            <v>3.4986740000000003</v>
          </cell>
          <cell r="C16">
            <v>0.92874599999999996</v>
          </cell>
        </row>
        <row r="25">
          <cell r="B25">
            <v>17.345777999999999</v>
          </cell>
          <cell r="C25">
            <v>5.1356640000000002</v>
          </cell>
        </row>
        <row r="36">
          <cell r="B36">
            <v>22.756218000000001</v>
          </cell>
          <cell r="C36">
            <v>3.675122</v>
          </cell>
        </row>
        <row r="55">
          <cell r="C55">
            <v>19.190999999999999</v>
          </cell>
        </row>
        <row r="63">
          <cell r="B63">
            <v>0</v>
          </cell>
          <cell r="C63">
            <v>0</v>
          </cell>
        </row>
        <row r="70">
          <cell r="B70">
            <v>0</v>
          </cell>
          <cell r="C70">
            <v>0</v>
          </cell>
        </row>
        <row r="79">
          <cell r="B79">
            <v>0</v>
          </cell>
          <cell r="C79">
            <v>3.2230561999999997E-2</v>
          </cell>
        </row>
        <row r="90">
          <cell r="B90">
            <v>0.41358319700000001</v>
          </cell>
          <cell r="C90">
            <v>8.9419940999999989E-2</v>
          </cell>
        </row>
        <row r="109">
          <cell r="B109">
            <v>0.41358319700000001</v>
          </cell>
          <cell r="J109">
            <v>0</v>
          </cell>
          <cell r="K109">
            <v>0</v>
          </cell>
          <cell r="L109">
            <v>0</v>
          </cell>
          <cell r="R109">
            <v>0</v>
          </cell>
          <cell r="S109">
            <v>0</v>
          </cell>
          <cell r="T109">
            <v>0</v>
          </cell>
        </row>
        <row r="117">
          <cell r="B117">
            <v>0</v>
          </cell>
          <cell r="C117">
            <v>6.5595700000000007E-2</v>
          </cell>
        </row>
        <row r="124">
          <cell r="B124">
            <v>0</v>
          </cell>
          <cell r="C124">
            <v>1.3868568E-2</v>
          </cell>
        </row>
        <row r="133">
          <cell r="B133">
            <v>0</v>
          </cell>
          <cell r="C133">
            <v>6.7171309999999998E-2</v>
          </cell>
        </row>
        <row r="144">
          <cell r="B144">
            <v>0.29474</v>
          </cell>
          <cell r="C144">
            <v>0.15653283200000001</v>
          </cell>
        </row>
        <row r="163">
          <cell r="B163">
            <v>0.29474</v>
          </cell>
          <cell r="C163">
            <v>0.30316841</v>
          </cell>
          <cell r="J163">
            <v>0</v>
          </cell>
          <cell r="K163">
            <v>0</v>
          </cell>
          <cell r="L163">
            <v>0</v>
          </cell>
          <cell r="R163">
            <v>0</v>
          </cell>
          <cell r="S163">
            <v>0</v>
          </cell>
          <cell r="T163">
            <v>0</v>
          </cell>
        </row>
        <row r="171">
          <cell r="B171">
            <v>0</v>
          </cell>
          <cell r="C171">
            <v>0</v>
          </cell>
        </row>
        <row r="178">
          <cell r="B178">
            <v>0</v>
          </cell>
          <cell r="C178">
            <v>0</v>
          </cell>
        </row>
        <row r="187">
          <cell r="B187">
            <v>0</v>
          </cell>
          <cell r="C187">
            <v>5.1500773E-2</v>
          </cell>
        </row>
        <row r="198">
          <cell r="B198">
            <v>0.40427632899999999</v>
          </cell>
          <cell r="C198">
            <v>0.31542822100000001</v>
          </cell>
        </row>
        <row r="217">
          <cell r="B217">
            <v>0.40427632899999999</v>
          </cell>
          <cell r="C217">
            <v>0.36692899400000001</v>
          </cell>
          <cell r="J217">
            <v>0</v>
          </cell>
          <cell r="K217">
            <v>0</v>
          </cell>
          <cell r="L217">
            <v>0</v>
          </cell>
          <cell r="R217">
            <v>0</v>
          </cell>
          <cell r="S217">
            <v>0</v>
          </cell>
          <cell r="T217">
            <v>0</v>
          </cell>
        </row>
        <row r="225">
          <cell r="B225">
            <v>0</v>
          </cell>
          <cell r="C225">
            <v>0</v>
          </cell>
        </row>
        <row r="232">
          <cell r="B232">
            <v>0</v>
          </cell>
          <cell r="C232">
            <v>0</v>
          </cell>
        </row>
        <row r="241">
          <cell r="B241">
            <v>0</v>
          </cell>
          <cell r="C241">
            <v>0</v>
          </cell>
        </row>
        <row r="252">
          <cell r="B252">
            <v>0.45416135600000002</v>
          </cell>
          <cell r="C252">
            <v>0.40581466099999997</v>
          </cell>
        </row>
        <row r="271">
          <cell r="B271">
            <v>0.45416135600000002</v>
          </cell>
          <cell r="C271">
            <v>0.40581466099999997</v>
          </cell>
          <cell r="J271">
            <v>0</v>
          </cell>
          <cell r="K271">
            <v>0</v>
          </cell>
          <cell r="L271">
            <v>0</v>
          </cell>
          <cell r="R271">
            <v>0</v>
          </cell>
          <cell r="S271">
            <v>0</v>
          </cell>
          <cell r="T271">
            <v>0</v>
          </cell>
        </row>
        <row r="279">
          <cell r="B279">
            <v>0</v>
          </cell>
          <cell r="C279">
            <v>0</v>
          </cell>
        </row>
        <row r="286">
          <cell r="B286">
            <v>0</v>
          </cell>
          <cell r="C286">
            <v>0</v>
          </cell>
        </row>
        <row r="295">
          <cell r="B295">
            <v>0</v>
          </cell>
          <cell r="C295">
            <v>2.212959664</v>
          </cell>
        </row>
        <row r="306">
          <cell r="B306">
            <v>0.14486907199999999</v>
          </cell>
          <cell r="C306">
            <v>0.21090558400000003</v>
          </cell>
        </row>
        <row r="325">
          <cell r="B325">
            <v>0.14486907199999999</v>
          </cell>
          <cell r="C325">
            <v>2.4238652480000002</v>
          </cell>
          <cell r="J325">
            <v>0</v>
          </cell>
          <cell r="K325">
            <v>0</v>
          </cell>
          <cell r="L325">
            <v>0</v>
          </cell>
          <cell r="R325">
            <v>0</v>
          </cell>
          <cell r="S325">
            <v>0</v>
          </cell>
          <cell r="T325">
            <v>0</v>
          </cell>
        </row>
        <row r="333">
          <cell r="B333">
            <v>0</v>
          </cell>
          <cell r="C333">
            <v>3.3162272999999999E-2</v>
          </cell>
        </row>
        <row r="340">
          <cell r="B340">
            <v>1.0165774700000001</v>
          </cell>
          <cell r="C340">
            <v>0.18111349700000001</v>
          </cell>
        </row>
        <row r="349">
          <cell r="B349">
            <v>0</v>
          </cell>
          <cell r="C349">
            <v>1.6994996410000001</v>
          </cell>
        </row>
        <row r="360">
          <cell r="B360">
            <v>2.2178735499999997</v>
          </cell>
          <cell r="C360">
            <v>0.24871930499999997</v>
          </cell>
        </row>
        <row r="379">
          <cell r="B379">
            <v>3.2344510199999998</v>
          </cell>
          <cell r="C379">
            <v>2.1624947160000003</v>
          </cell>
          <cell r="J379">
            <v>0</v>
          </cell>
          <cell r="K379">
            <v>0</v>
          </cell>
          <cell r="L379">
            <v>0</v>
          </cell>
          <cell r="R379">
            <v>0</v>
          </cell>
          <cell r="S379">
            <v>0</v>
          </cell>
          <cell r="T379">
            <v>0</v>
          </cell>
        </row>
        <row r="387">
          <cell r="B387">
            <v>0</v>
          </cell>
          <cell r="C387">
            <v>0.13119140000000001</v>
          </cell>
        </row>
        <row r="394">
          <cell r="B394">
            <v>0</v>
          </cell>
          <cell r="C394">
            <v>3.7337190999999999E-2</v>
          </cell>
        </row>
        <row r="403">
          <cell r="B403">
            <v>5.507770732</v>
          </cell>
          <cell r="C403">
            <v>1.282075904</v>
          </cell>
        </row>
        <row r="414">
          <cell r="B414">
            <v>0.39526410899999997</v>
          </cell>
          <cell r="C414">
            <v>7.9502035999999998E-2</v>
          </cell>
        </row>
        <row r="433">
          <cell r="B433">
            <v>5.9030348410000002</v>
          </cell>
          <cell r="C433">
            <v>1.5301065310000002</v>
          </cell>
          <cell r="J433">
            <v>0</v>
          </cell>
          <cell r="K433">
            <v>0</v>
          </cell>
          <cell r="L433">
            <v>0</v>
          </cell>
          <cell r="R433">
            <v>0</v>
          </cell>
          <cell r="S433">
            <v>0</v>
          </cell>
          <cell r="T433">
            <v>0</v>
          </cell>
        </row>
        <row r="441">
          <cell r="B441">
            <v>0</v>
          </cell>
          <cell r="C441">
            <v>0</v>
          </cell>
        </row>
        <row r="448">
          <cell r="B448">
            <v>0</v>
          </cell>
          <cell r="C448">
            <v>0</v>
          </cell>
        </row>
        <row r="457">
          <cell r="B457">
            <v>0</v>
          </cell>
          <cell r="C457">
            <v>0</v>
          </cell>
        </row>
        <row r="468">
          <cell r="B468">
            <v>0</v>
          </cell>
          <cell r="C468">
            <v>0</v>
          </cell>
        </row>
        <row r="487">
          <cell r="B487">
            <v>0</v>
          </cell>
          <cell r="C487">
            <v>0</v>
          </cell>
          <cell r="J487">
            <v>0</v>
          </cell>
          <cell r="K487">
            <v>0</v>
          </cell>
          <cell r="L487">
            <v>0</v>
          </cell>
          <cell r="R487">
            <v>0</v>
          </cell>
          <cell r="S487">
            <v>0</v>
          </cell>
          <cell r="T487">
            <v>0</v>
          </cell>
        </row>
        <row r="495">
          <cell r="B495">
            <v>0</v>
          </cell>
          <cell r="C495">
            <v>0</v>
          </cell>
        </row>
        <row r="502">
          <cell r="B502">
            <v>0</v>
          </cell>
          <cell r="C502">
            <v>0</v>
          </cell>
        </row>
        <row r="511">
          <cell r="B511">
            <v>0</v>
          </cell>
          <cell r="C511">
            <v>0</v>
          </cell>
        </row>
        <row r="522">
          <cell r="B522">
            <v>0</v>
          </cell>
          <cell r="C522">
            <v>0</v>
          </cell>
        </row>
        <row r="541">
          <cell r="B541">
            <v>0</v>
          </cell>
          <cell r="C541">
            <v>0</v>
          </cell>
          <cell r="J541">
            <v>0</v>
          </cell>
          <cell r="K541">
            <v>0</v>
          </cell>
          <cell r="L541">
            <v>0</v>
          </cell>
          <cell r="R541">
            <v>0</v>
          </cell>
          <cell r="S541">
            <v>0</v>
          </cell>
          <cell r="T541">
            <v>0</v>
          </cell>
        </row>
        <row r="549">
          <cell r="B549">
            <v>0</v>
          </cell>
          <cell r="C549">
            <v>0</v>
          </cell>
        </row>
        <row r="556">
          <cell r="B556">
            <v>0</v>
          </cell>
          <cell r="C556">
            <v>0</v>
          </cell>
        </row>
        <row r="565">
          <cell r="B565">
            <v>0</v>
          </cell>
          <cell r="C565">
            <v>0</v>
          </cell>
        </row>
        <row r="576">
          <cell r="B576">
            <v>0</v>
          </cell>
          <cell r="C576">
            <v>0</v>
          </cell>
        </row>
        <row r="595">
          <cell r="B595">
            <v>0</v>
          </cell>
          <cell r="C595">
            <v>0</v>
          </cell>
          <cell r="J595">
            <v>0</v>
          </cell>
          <cell r="K595">
            <v>0</v>
          </cell>
          <cell r="L595">
            <v>0</v>
          </cell>
          <cell r="R595">
            <v>0</v>
          </cell>
          <cell r="S595">
            <v>0</v>
          </cell>
          <cell r="T595">
            <v>0</v>
          </cell>
        </row>
        <row r="596">
          <cell r="R596">
            <v>0</v>
          </cell>
        </row>
        <row r="597">
          <cell r="R597">
            <v>0</v>
          </cell>
        </row>
        <row r="598">
          <cell r="R598">
            <v>0</v>
          </cell>
        </row>
        <row r="603">
          <cell r="B603">
            <v>0</v>
          </cell>
          <cell r="C603">
            <v>0</v>
          </cell>
        </row>
        <row r="610">
          <cell r="B610">
            <v>0</v>
          </cell>
          <cell r="C610">
            <v>0</v>
          </cell>
        </row>
        <row r="619">
          <cell r="B619">
            <v>0</v>
          </cell>
          <cell r="C619">
            <v>0</v>
          </cell>
        </row>
        <row r="630">
          <cell r="B630">
            <v>0</v>
          </cell>
          <cell r="C630">
            <v>0</v>
          </cell>
        </row>
        <row r="649">
          <cell r="B649">
            <v>0</v>
          </cell>
          <cell r="C649">
            <v>0</v>
          </cell>
          <cell r="J649">
            <v>0</v>
          </cell>
          <cell r="K649">
            <v>0</v>
          </cell>
          <cell r="L649">
            <v>0</v>
          </cell>
          <cell r="R649">
            <v>0</v>
          </cell>
          <cell r="S649">
            <v>0</v>
          </cell>
          <cell r="T649">
            <v>0</v>
          </cell>
        </row>
        <row r="657">
          <cell r="B657">
            <v>0</v>
          </cell>
          <cell r="C657">
            <v>0</v>
          </cell>
        </row>
        <row r="664">
          <cell r="B664">
            <v>0</v>
          </cell>
          <cell r="C664">
            <v>0</v>
          </cell>
        </row>
        <row r="673">
          <cell r="B673">
            <v>0</v>
          </cell>
          <cell r="C673">
            <v>0</v>
          </cell>
        </row>
        <row r="684">
          <cell r="B684">
            <v>0</v>
          </cell>
          <cell r="C684">
            <v>0</v>
          </cell>
        </row>
        <row r="703">
          <cell r="B703">
            <v>0</v>
          </cell>
          <cell r="C703">
            <v>0</v>
          </cell>
          <cell r="J703">
            <v>0</v>
          </cell>
          <cell r="K703">
            <v>0</v>
          </cell>
          <cell r="L703">
            <v>0</v>
          </cell>
          <cell r="R703">
            <v>0</v>
          </cell>
          <cell r="S703">
            <v>0</v>
          </cell>
          <cell r="T703">
            <v>0</v>
          </cell>
        </row>
      </sheetData>
      <sheetData sheetId="23">
        <row r="13">
          <cell r="I13">
            <v>1.4502848960000001</v>
          </cell>
          <cell r="L13">
            <v>21.867323972000008</v>
          </cell>
          <cell r="O13">
            <v>7.3754422099999974</v>
          </cell>
          <cell r="S13">
            <v>-2.7730870340000036</v>
          </cell>
          <cell r="V13">
            <v>-9.8554367890000023</v>
          </cell>
          <cell r="Y13">
            <v>15.53423394</v>
          </cell>
          <cell r="AC13">
            <v>0</v>
          </cell>
          <cell r="AF13">
            <v>0</v>
          </cell>
          <cell r="AI13">
            <v>0</v>
          </cell>
          <cell r="AM13">
            <v>0</v>
          </cell>
          <cell r="AP13">
            <v>0</v>
          </cell>
          <cell r="AS13">
            <v>0</v>
          </cell>
        </row>
        <row r="27">
          <cell r="I27">
            <v>0</v>
          </cell>
          <cell r="L27">
            <v>0</v>
          </cell>
          <cell r="O27">
            <v>0</v>
          </cell>
          <cell r="S27">
            <v>0</v>
          </cell>
          <cell r="V27">
            <v>0</v>
          </cell>
          <cell r="Y27">
            <v>0</v>
          </cell>
          <cell r="AC27">
            <v>0</v>
          </cell>
          <cell r="AF27">
            <v>0</v>
          </cell>
          <cell r="AI27">
            <v>0</v>
          </cell>
          <cell r="AM27">
            <v>0</v>
          </cell>
          <cell r="AP27">
            <v>0</v>
          </cell>
          <cell r="AS27">
            <v>0</v>
          </cell>
        </row>
        <row r="39">
          <cell r="I39">
            <v>3.5613072840000011</v>
          </cell>
          <cell r="L39">
            <v>-1.3255913839999984</v>
          </cell>
          <cell r="O39">
            <v>0.69267019300000243</v>
          </cell>
          <cell r="S39">
            <v>25.602669955</v>
          </cell>
          <cell r="V39">
            <v>-9.2614926809999982</v>
          </cell>
          <cell r="Y39">
            <v>20.872777206000002</v>
          </cell>
          <cell r="AC39">
            <v>0</v>
          </cell>
          <cell r="AF39">
            <v>0</v>
          </cell>
          <cell r="AI39">
            <v>0</v>
          </cell>
          <cell r="AM39">
            <v>0</v>
          </cell>
          <cell r="AP39">
            <v>0</v>
          </cell>
          <cell r="AS39">
            <v>0</v>
          </cell>
        </row>
        <row r="42">
          <cell r="I42">
            <v>0</v>
          </cell>
          <cell r="L42">
            <v>0</v>
          </cell>
          <cell r="O42">
            <v>0</v>
          </cell>
          <cell r="S42">
            <v>0</v>
          </cell>
          <cell r="V42">
            <v>0</v>
          </cell>
          <cell r="Y42">
            <v>2.2256588050000001</v>
          </cell>
          <cell r="AC42">
            <v>0</v>
          </cell>
          <cell r="AF42">
            <v>0</v>
          </cell>
          <cell r="AI42">
            <v>0</v>
          </cell>
          <cell r="AM42">
            <v>0</v>
          </cell>
          <cell r="AP42">
            <v>0</v>
          </cell>
          <cell r="AS42">
            <v>0</v>
          </cell>
        </row>
        <row r="43">
          <cell r="I43">
            <v>0.44452910200000001</v>
          </cell>
          <cell r="L43">
            <v>1.8936730820000001</v>
          </cell>
          <cell r="O43">
            <v>0.10557043000000001</v>
          </cell>
          <cell r="S43">
            <v>-0.15663694300000008</v>
          </cell>
          <cell r="V43">
            <v>0.17987346399999998</v>
          </cell>
          <cell r="Y43">
            <v>-2.0045819680000001</v>
          </cell>
          <cell r="AC43">
            <v>0</v>
          </cell>
          <cell r="AF43">
            <v>0</v>
          </cell>
          <cell r="AI43">
            <v>0</v>
          </cell>
          <cell r="AM43">
            <v>0</v>
          </cell>
          <cell r="AP43">
            <v>0</v>
          </cell>
          <cell r="AS43">
            <v>0</v>
          </cell>
        </row>
        <row r="44">
          <cell r="I44">
            <v>9.8069965999999995E-2</v>
          </cell>
          <cell r="L44">
            <v>0.59669417899999999</v>
          </cell>
          <cell r="O44">
            <v>0.37873115800000001</v>
          </cell>
          <cell r="S44">
            <v>1.2994865010000001</v>
          </cell>
          <cell r="V44">
            <v>-0.49650861399999996</v>
          </cell>
          <cell r="Y44">
            <v>-1.382760626</v>
          </cell>
          <cell r="AC44">
            <v>0</v>
          </cell>
          <cell r="AF44">
            <v>0</v>
          </cell>
          <cell r="AI44">
            <v>0</v>
          </cell>
          <cell r="AM44">
            <v>0</v>
          </cell>
          <cell r="AP44">
            <v>0</v>
          </cell>
          <cell r="AS44">
            <v>0</v>
          </cell>
        </row>
        <row r="46">
          <cell r="I46">
            <v>0</v>
          </cell>
          <cell r="L46">
            <v>0</v>
          </cell>
          <cell r="O46">
            <v>0</v>
          </cell>
          <cell r="S46">
            <v>1.0299282700000001</v>
          </cell>
          <cell r="V46">
            <v>0.39231734299999999</v>
          </cell>
          <cell r="Y46">
            <v>-0.63004659000000007</v>
          </cell>
          <cell r="AC46">
            <v>0</v>
          </cell>
          <cell r="AF46">
            <v>0</v>
          </cell>
          <cell r="AI46">
            <v>0</v>
          </cell>
          <cell r="AM46">
            <v>0</v>
          </cell>
        </row>
        <row r="47">
          <cell r="I47">
            <v>0</v>
          </cell>
          <cell r="L47">
            <v>0</v>
          </cell>
          <cell r="S47">
            <v>0</v>
          </cell>
          <cell r="V47">
            <v>0.05</v>
          </cell>
          <cell r="Y47">
            <v>0</v>
          </cell>
          <cell r="AC47">
            <v>0</v>
          </cell>
          <cell r="AF47">
            <v>0</v>
          </cell>
          <cell r="AI47">
            <v>0</v>
          </cell>
          <cell r="AM47">
            <v>0</v>
          </cell>
        </row>
        <row r="49">
          <cell r="I49">
            <v>0</v>
          </cell>
          <cell r="L49">
            <v>0</v>
          </cell>
          <cell r="O49">
            <v>0</v>
          </cell>
          <cell r="S49">
            <v>0</v>
          </cell>
          <cell r="V49">
            <v>0</v>
          </cell>
          <cell r="Y49">
            <v>0</v>
          </cell>
          <cell r="AC49">
            <v>0</v>
          </cell>
          <cell r="AF49">
            <v>0</v>
          </cell>
          <cell r="AI49">
            <v>0</v>
          </cell>
          <cell r="AM49">
            <v>0</v>
          </cell>
          <cell r="AP49">
            <v>0</v>
          </cell>
          <cell r="AS49">
            <v>0</v>
          </cell>
        </row>
        <row r="50">
          <cell r="I50">
            <v>0</v>
          </cell>
          <cell r="L50">
            <v>0</v>
          </cell>
          <cell r="O50">
            <v>0.423375</v>
          </cell>
          <cell r="S50">
            <v>2.6564930549999999</v>
          </cell>
          <cell r="V50">
            <v>-0.423375</v>
          </cell>
          <cell r="Y50">
            <v>0.2</v>
          </cell>
          <cell r="AC50">
            <v>0</v>
          </cell>
          <cell r="AF50">
            <v>0</v>
          </cell>
          <cell r="AI50">
            <v>0</v>
          </cell>
          <cell r="AM50">
            <v>0</v>
          </cell>
          <cell r="AP50">
            <v>0</v>
          </cell>
          <cell r="AS50">
            <v>0</v>
          </cell>
        </row>
        <row r="52">
          <cell r="I52">
            <v>0</v>
          </cell>
          <cell r="L52">
            <v>0</v>
          </cell>
          <cell r="O52">
            <v>0</v>
          </cell>
          <cell r="S52">
            <v>0</v>
          </cell>
          <cell r="V52">
            <v>0</v>
          </cell>
          <cell r="Y52">
            <v>0</v>
          </cell>
          <cell r="AC52">
            <v>0</v>
          </cell>
          <cell r="AF52">
            <v>0</v>
          </cell>
          <cell r="AI52">
            <v>0</v>
          </cell>
          <cell r="AM52">
            <v>0</v>
          </cell>
          <cell r="AP52">
            <v>0</v>
          </cell>
          <cell r="AS52">
            <v>0</v>
          </cell>
        </row>
        <row r="88">
          <cell r="I88">
            <v>0.61498011300000388</v>
          </cell>
          <cell r="L88">
            <v>1.049137728000002</v>
          </cell>
          <cell r="O88">
            <v>2.3610619960000032</v>
          </cell>
          <cell r="S88">
            <v>-1.4729675269999976</v>
          </cell>
          <cell r="V88">
            <v>2.0759595860000006</v>
          </cell>
          <cell r="Y88">
            <v>0.27499294999999835</v>
          </cell>
          <cell r="AC88">
            <v>0</v>
          </cell>
          <cell r="AF88">
            <v>0</v>
          </cell>
          <cell r="AI88">
            <v>0</v>
          </cell>
          <cell r="AM88">
            <v>0</v>
          </cell>
          <cell r="AP88">
            <v>0</v>
          </cell>
          <cell r="AS88">
            <v>0</v>
          </cell>
        </row>
        <row r="128">
          <cell r="I128">
            <v>0</v>
          </cell>
          <cell r="L128">
            <v>0</v>
          </cell>
          <cell r="O128">
            <v>0</v>
          </cell>
          <cell r="S128">
            <v>0</v>
          </cell>
          <cell r="V128">
            <v>0</v>
          </cell>
          <cell r="Y128">
            <v>0</v>
          </cell>
          <cell r="AC128">
            <v>0</v>
          </cell>
          <cell r="AF128">
            <v>0</v>
          </cell>
          <cell r="AI128">
            <v>0</v>
          </cell>
          <cell r="AM128">
            <v>0</v>
          </cell>
          <cell r="AP128">
            <v>0</v>
          </cell>
          <cell r="AS128">
            <v>0</v>
          </cell>
        </row>
        <row r="136">
          <cell r="I136">
            <v>0</v>
          </cell>
          <cell r="L136">
            <v>0</v>
          </cell>
          <cell r="O136">
            <v>0</v>
          </cell>
          <cell r="S136">
            <v>0</v>
          </cell>
          <cell r="V136">
            <v>0</v>
          </cell>
          <cell r="Y136">
            <v>0</v>
          </cell>
          <cell r="AC136">
            <v>0</v>
          </cell>
          <cell r="AF136">
            <v>0</v>
          </cell>
          <cell r="AI136">
            <v>0</v>
          </cell>
          <cell r="AM136">
            <v>0</v>
          </cell>
          <cell r="AP136">
            <v>0</v>
          </cell>
          <cell r="AS136">
            <v>0</v>
          </cell>
        </row>
        <row r="153">
          <cell r="G153">
            <v>0</v>
          </cell>
          <cell r="H153">
            <v>6.3099000000000002E-3</v>
          </cell>
          <cell r="J153">
            <v>0</v>
          </cell>
          <cell r="K153">
            <v>1.26E-2</v>
          </cell>
          <cell r="M153">
            <v>0</v>
          </cell>
          <cell r="Q153">
            <v>1.2E-2</v>
          </cell>
          <cell r="R153">
            <v>8.9670340000000005E-3</v>
          </cell>
          <cell r="T153">
            <v>0</v>
          </cell>
          <cell r="U153">
            <v>6.3E-3</v>
          </cell>
          <cell r="W153">
            <v>0</v>
          </cell>
          <cell r="X153">
            <v>6.1999999999999998E-3</v>
          </cell>
          <cell r="AA153">
            <v>0</v>
          </cell>
          <cell r="AB153">
            <v>0</v>
          </cell>
          <cell r="AD153">
            <v>0</v>
          </cell>
          <cell r="AE153">
            <v>0</v>
          </cell>
          <cell r="AG153">
            <v>0</v>
          </cell>
          <cell r="AH153">
            <v>0</v>
          </cell>
          <cell r="AK153">
            <v>0</v>
          </cell>
          <cell r="AL153">
            <v>0</v>
          </cell>
          <cell r="AN153">
            <v>0</v>
          </cell>
          <cell r="AO153">
            <v>0</v>
          </cell>
          <cell r="AQ153">
            <v>0</v>
          </cell>
          <cell r="AR153">
            <v>0</v>
          </cell>
        </row>
        <row r="165">
          <cell r="I165">
            <v>0</v>
          </cell>
          <cell r="L165">
            <v>0</v>
          </cell>
          <cell r="O165">
            <v>0</v>
          </cell>
          <cell r="S165">
            <v>0.163815459</v>
          </cell>
          <cell r="V165">
            <v>8.6757259000000003E-2</v>
          </cell>
          <cell r="Y165">
            <v>0</v>
          </cell>
          <cell r="AC165">
            <v>0</v>
          </cell>
          <cell r="AF165">
            <v>0</v>
          </cell>
          <cell r="AI165">
            <v>0</v>
          </cell>
          <cell r="AM165">
            <v>0</v>
          </cell>
          <cell r="AP165">
            <v>0</v>
          </cell>
          <cell r="AS165">
            <v>0</v>
          </cell>
        </row>
        <row r="166">
          <cell r="I166">
            <v>0</v>
          </cell>
          <cell r="L166">
            <v>0</v>
          </cell>
          <cell r="O166">
            <v>0</v>
          </cell>
          <cell r="S166">
            <v>0.163815459</v>
          </cell>
          <cell r="V166">
            <v>8.6757259000000003E-2</v>
          </cell>
          <cell r="Y166">
            <v>0</v>
          </cell>
          <cell r="AC166">
            <v>0</v>
          </cell>
          <cell r="AF166">
            <v>0</v>
          </cell>
          <cell r="AI166">
            <v>0</v>
          </cell>
          <cell r="AM166">
            <v>0</v>
          </cell>
          <cell r="AP166">
            <v>0</v>
          </cell>
          <cell r="AS166">
            <v>0</v>
          </cell>
        </row>
        <row r="167">
          <cell r="I167">
            <v>0</v>
          </cell>
          <cell r="L167">
            <v>0</v>
          </cell>
          <cell r="O167">
            <v>0</v>
          </cell>
          <cell r="S167">
            <v>1.1188699999999999E-2</v>
          </cell>
          <cell r="V167">
            <v>2.972145E-2</v>
          </cell>
          <cell r="Y167">
            <v>0</v>
          </cell>
          <cell r="AC167">
            <v>0</v>
          </cell>
          <cell r="AF167">
            <v>0</v>
          </cell>
          <cell r="AI167">
            <v>0</v>
          </cell>
          <cell r="AM167">
            <v>0</v>
          </cell>
          <cell r="AP167">
            <v>0</v>
          </cell>
          <cell r="AS167">
            <v>0</v>
          </cell>
        </row>
        <row r="168">
          <cell r="I168">
            <v>0</v>
          </cell>
          <cell r="L168">
            <v>0</v>
          </cell>
          <cell r="O168">
            <v>4.7525405E-2</v>
          </cell>
          <cell r="S168">
            <v>3.0317309000000001E-2</v>
          </cell>
          <cell r="V168">
            <v>2.4960062000000002E-2</v>
          </cell>
          <cell r="Y168">
            <v>2.7703953999999999E-2</v>
          </cell>
          <cell r="AC168">
            <v>0</v>
          </cell>
          <cell r="AF168">
            <v>0</v>
          </cell>
          <cell r="AI168">
            <v>0</v>
          </cell>
          <cell r="AM168">
            <v>0</v>
          </cell>
          <cell r="AP168">
            <v>0</v>
          </cell>
          <cell r="AS168">
            <v>0</v>
          </cell>
        </row>
        <row r="169">
          <cell r="I169">
            <v>0</v>
          </cell>
          <cell r="L169">
            <v>0</v>
          </cell>
          <cell r="O169">
            <v>0</v>
          </cell>
          <cell r="S169">
            <v>0</v>
          </cell>
          <cell r="V169">
            <v>0</v>
          </cell>
          <cell r="Y169">
            <v>0</v>
          </cell>
          <cell r="AC169">
            <v>0</v>
          </cell>
          <cell r="AF169">
            <v>0</v>
          </cell>
          <cell r="AI169">
            <v>0</v>
          </cell>
          <cell r="AM169">
            <v>0</v>
          </cell>
          <cell r="AP169">
            <v>0</v>
          </cell>
          <cell r="AS169">
            <v>0</v>
          </cell>
        </row>
        <row r="170">
          <cell r="I170">
            <v>0</v>
          </cell>
          <cell r="L170">
            <v>0</v>
          </cell>
          <cell r="O170">
            <v>0</v>
          </cell>
          <cell r="S170">
            <v>0</v>
          </cell>
          <cell r="V170">
            <v>0</v>
          </cell>
          <cell r="Y170">
            <v>0</v>
          </cell>
          <cell r="AC170">
            <v>0</v>
          </cell>
          <cell r="AF170">
            <v>0</v>
          </cell>
          <cell r="AI170">
            <v>0</v>
          </cell>
          <cell r="AM170">
            <v>0</v>
          </cell>
          <cell r="AP170">
            <v>0</v>
          </cell>
          <cell r="AS170">
            <v>0</v>
          </cell>
        </row>
        <row r="171">
          <cell r="I171">
            <v>0</v>
          </cell>
          <cell r="L171">
            <v>0</v>
          </cell>
          <cell r="O171">
            <v>0</v>
          </cell>
          <cell r="S171">
            <v>0</v>
          </cell>
          <cell r="V171">
            <v>0</v>
          </cell>
          <cell r="Y171">
            <v>0</v>
          </cell>
          <cell r="AC171">
            <v>0</v>
          </cell>
          <cell r="AF171">
            <v>0</v>
          </cell>
          <cell r="AI171">
            <v>0</v>
          </cell>
          <cell r="AM171">
            <v>0</v>
          </cell>
          <cell r="AP171">
            <v>0</v>
          </cell>
          <cell r="AS171">
            <v>0</v>
          </cell>
        </row>
        <row r="172">
          <cell r="I172">
            <v>0</v>
          </cell>
          <cell r="L172">
            <v>0</v>
          </cell>
          <cell r="O172">
            <v>0</v>
          </cell>
          <cell r="S172">
            <v>0</v>
          </cell>
          <cell r="V172">
            <v>0</v>
          </cell>
          <cell r="Y172">
            <v>0</v>
          </cell>
          <cell r="AC172">
            <v>0</v>
          </cell>
          <cell r="AF172">
            <v>0</v>
          </cell>
          <cell r="AI172">
            <v>0</v>
          </cell>
          <cell r="AM172">
            <v>0</v>
          </cell>
          <cell r="AP172">
            <v>0</v>
          </cell>
          <cell r="AS172">
            <v>0</v>
          </cell>
        </row>
        <row r="176">
          <cell r="I176">
            <v>0</v>
          </cell>
          <cell r="L176">
            <v>0</v>
          </cell>
          <cell r="O176">
            <v>0</v>
          </cell>
          <cell r="S176">
            <v>0</v>
          </cell>
          <cell r="V176">
            <v>0</v>
          </cell>
          <cell r="Y176">
            <v>0</v>
          </cell>
          <cell r="AC176">
            <v>0</v>
          </cell>
          <cell r="AF176">
            <v>0</v>
          </cell>
          <cell r="AI176">
            <v>0</v>
          </cell>
          <cell r="AM176">
            <v>0</v>
          </cell>
          <cell r="AP176">
            <v>0</v>
          </cell>
          <cell r="AS176">
            <v>0</v>
          </cell>
        </row>
        <row r="177">
          <cell r="I177">
            <v>0</v>
          </cell>
          <cell r="L177">
            <v>0</v>
          </cell>
          <cell r="O177">
            <v>0</v>
          </cell>
          <cell r="S177">
            <v>0</v>
          </cell>
          <cell r="V177">
            <v>0</v>
          </cell>
          <cell r="Y177">
            <v>0.21832121299999999</v>
          </cell>
          <cell r="AC177">
            <v>0</v>
          </cell>
          <cell r="AF177">
            <v>0</v>
          </cell>
          <cell r="AI177">
            <v>0</v>
          </cell>
          <cell r="AM177">
            <v>0</v>
          </cell>
          <cell r="AP177">
            <v>0</v>
          </cell>
          <cell r="AS177">
            <v>0</v>
          </cell>
        </row>
        <row r="178">
          <cell r="I178">
            <v>0</v>
          </cell>
          <cell r="L178">
            <v>0</v>
          </cell>
          <cell r="O178">
            <v>0</v>
          </cell>
          <cell r="S178">
            <v>0</v>
          </cell>
          <cell r="V178">
            <v>0</v>
          </cell>
          <cell r="Y178">
            <v>0.23514483</v>
          </cell>
          <cell r="AC178">
            <v>0</v>
          </cell>
          <cell r="AF178">
            <v>0</v>
          </cell>
          <cell r="AI178">
            <v>0</v>
          </cell>
          <cell r="AM178">
            <v>0</v>
          </cell>
          <cell r="AP178">
            <v>0</v>
          </cell>
          <cell r="AS178">
            <v>0</v>
          </cell>
        </row>
        <row r="179">
          <cell r="I179">
            <v>0</v>
          </cell>
          <cell r="L179">
            <v>0</v>
          </cell>
          <cell r="O179">
            <v>0</v>
          </cell>
          <cell r="S179">
            <v>0</v>
          </cell>
          <cell r="V179">
            <v>0</v>
          </cell>
          <cell r="Y179">
            <v>3.0861949999999999E-2</v>
          </cell>
          <cell r="AC179">
            <v>0</v>
          </cell>
          <cell r="AF179">
            <v>0</v>
          </cell>
          <cell r="AI179">
            <v>0</v>
          </cell>
          <cell r="AM179">
            <v>0</v>
          </cell>
          <cell r="AP179">
            <v>0</v>
          </cell>
          <cell r="AS179">
            <v>0</v>
          </cell>
        </row>
        <row r="180">
          <cell r="I180">
            <v>0</v>
          </cell>
          <cell r="L180">
            <v>0</v>
          </cell>
          <cell r="O180">
            <v>0</v>
          </cell>
          <cell r="S180">
            <v>0</v>
          </cell>
          <cell r="V180">
            <v>0</v>
          </cell>
          <cell r="Y180">
            <v>0</v>
          </cell>
          <cell r="AC180">
            <v>0</v>
          </cell>
          <cell r="AF180">
            <v>0</v>
          </cell>
          <cell r="AI180">
            <v>0</v>
          </cell>
          <cell r="AM180">
            <v>0</v>
          </cell>
          <cell r="AP180">
            <v>0</v>
          </cell>
          <cell r="AS180">
            <v>0</v>
          </cell>
        </row>
      </sheetData>
      <sheetData sheetId="24">
        <row r="119">
          <cell r="D119">
            <v>9.5975769999999995E-3</v>
          </cell>
          <cell r="E119">
            <v>5.7516900000000003E-3</v>
          </cell>
          <cell r="F119">
            <v>8.4869950000000006E-3</v>
          </cell>
          <cell r="G119">
            <v>1</v>
          </cell>
          <cell r="H119">
            <v>7.62322E-3</v>
          </cell>
          <cell r="I119">
            <v>2.4837140000000001E-2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6">
          <cell r="D126">
            <v>9.5975769999999995E-3</v>
          </cell>
          <cell r="E126">
            <v>5.7516900000000003E-3</v>
          </cell>
          <cell r="F126">
            <v>8.4869950000000006E-3</v>
          </cell>
          <cell r="H126">
            <v>7.62322E-3</v>
          </cell>
          <cell r="I126">
            <v>2.4837140000000001E-2</v>
          </cell>
        </row>
      </sheetData>
      <sheetData sheetId="25">
        <row r="7">
          <cell r="C7">
            <v>155.48325499999999</v>
          </cell>
          <cell r="D7">
            <v>155.48325499999999</v>
          </cell>
          <cell r="E7">
            <v>9.7362344810000003</v>
          </cell>
          <cell r="G7">
            <v>15.857499613999995</v>
          </cell>
          <cell r="I7">
            <v>13.746286914999999</v>
          </cell>
          <cell r="M7">
            <v>15.980190706</v>
          </cell>
          <cell r="O7">
            <v>16.829866687999999</v>
          </cell>
          <cell r="Q7">
            <v>14.749957465</v>
          </cell>
          <cell r="W7">
            <v>15.041270666000003</v>
          </cell>
          <cell r="Y7">
            <v>0</v>
          </cell>
          <cell r="AA7">
            <v>0</v>
          </cell>
          <cell r="AG7">
            <v>0</v>
          </cell>
          <cell r="AI7">
            <v>0</v>
          </cell>
          <cell r="AK7">
            <v>0</v>
          </cell>
        </row>
        <row r="8">
          <cell r="C8">
            <v>41.519861000000006</v>
          </cell>
          <cell r="D8">
            <v>41.519861000000006</v>
          </cell>
          <cell r="E8">
            <v>2.0980963130000005</v>
          </cell>
          <cell r="G8">
            <v>2.1954099239999993</v>
          </cell>
          <cell r="I8">
            <v>2.8091522899999997</v>
          </cell>
          <cell r="M8">
            <v>2.424065836</v>
          </cell>
          <cell r="O8">
            <v>2.3172130050000002</v>
          </cell>
          <cell r="Q8">
            <v>2.2970147280000002</v>
          </cell>
          <cell r="W8">
            <v>2.3429177160000023</v>
          </cell>
          <cell r="Y8">
            <v>0</v>
          </cell>
          <cell r="AA8">
            <v>0</v>
          </cell>
          <cell r="AG8">
            <v>0</v>
          </cell>
          <cell r="AI8">
            <v>0</v>
          </cell>
          <cell r="AK8">
            <v>0</v>
          </cell>
        </row>
        <row r="9">
          <cell r="C9">
            <v>24.600111000000002</v>
          </cell>
          <cell r="D9">
            <v>24.600111000000002</v>
          </cell>
          <cell r="E9">
            <v>0</v>
          </cell>
          <cell r="G9">
            <v>3.1614117360000002</v>
          </cell>
          <cell r="I9">
            <v>0</v>
          </cell>
          <cell r="M9">
            <v>1.5948200519999998</v>
          </cell>
          <cell r="O9">
            <v>1.5804521469999999</v>
          </cell>
          <cell r="Q9">
            <v>1.555879435</v>
          </cell>
          <cell r="W9">
            <v>1.6988616590000003</v>
          </cell>
          <cell r="Y9">
            <v>0</v>
          </cell>
          <cell r="AA9">
            <v>0</v>
          </cell>
          <cell r="AG9">
            <v>0</v>
          </cell>
          <cell r="AI9">
            <v>0</v>
          </cell>
          <cell r="AK9">
            <v>0</v>
          </cell>
        </row>
        <row r="10">
          <cell r="C10">
            <v>1.8332440000000001</v>
          </cell>
          <cell r="D10">
            <v>1.8332440000000001</v>
          </cell>
          <cell r="E10">
            <v>0</v>
          </cell>
          <cell r="G10">
            <v>0</v>
          </cell>
          <cell r="I10">
            <v>0</v>
          </cell>
          <cell r="M10">
            <v>0</v>
          </cell>
          <cell r="O10">
            <v>0</v>
          </cell>
          <cell r="Q10">
            <v>0</v>
          </cell>
          <cell r="W10">
            <v>0</v>
          </cell>
          <cell r="Y10">
            <v>0</v>
          </cell>
          <cell r="AA10">
            <v>0</v>
          </cell>
          <cell r="AG10">
            <v>0</v>
          </cell>
          <cell r="AI10">
            <v>0</v>
          </cell>
          <cell r="AK10">
            <v>0</v>
          </cell>
        </row>
        <row r="11">
          <cell r="C11">
            <v>3.7027530000000004</v>
          </cell>
          <cell r="D11">
            <v>3.7027530000000004</v>
          </cell>
          <cell r="E11">
            <v>0.26705082800000002</v>
          </cell>
          <cell r="G11">
            <v>0.27001032599999997</v>
          </cell>
          <cell r="I11">
            <v>0.27425126499999997</v>
          </cell>
          <cell r="M11">
            <v>0.27145300699999997</v>
          </cell>
          <cell r="O11">
            <v>0.25815367</v>
          </cell>
          <cell r="Q11">
            <v>0.26492324099999998</v>
          </cell>
          <cell r="W11">
            <v>0.28315109200000022</v>
          </cell>
          <cell r="Y11">
            <v>0</v>
          </cell>
          <cell r="AA11">
            <v>0</v>
          </cell>
          <cell r="AG11">
            <v>0</v>
          </cell>
          <cell r="AI11">
            <v>0</v>
          </cell>
          <cell r="AK11">
            <v>0</v>
          </cell>
        </row>
        <row r="12">
          <cell r="C12">
            <v>26.637836000000004</v>
          </cell>
          <cell r="D12">
            <v>26.637836000000004</v>
          </cell>
          <cell r="E12">
            <v>0</v>
          </cell>
          <cell r="G12">
            <v>0</v>
          </cell>
          <cell r="I12">
            <v>0</v>
          </cell>
          <cell r="M12">
            <v>0</v>
          </cell>
          <cell r="O12">
            <v>0.66100000000000003</v>
          </cell>
          <cell r="Q12">
            <v>0</v>
          </cell>
          <cell r="W12">
            <v>0</v>
          </cell>
          <cell r="Y12">
            <v>0</v>
          </cell>
          <cell r="AA12">
            <v>0</v>
          </cell>
          <cell r="AG12">
            <v>0</v>
          </cell>
          <cell r="AI12">
            <v>0</v>
          </cell>
          <cell r="AK12">
            <v>0</v>
          </cell>
        </row>
        <row r="14">
          <cell r="C14">
            <v>8.941885000000001</v>
          </cell>
          <cell r="D14">
            <v>8.941885000000001</v>
          </cell>
          <cell r="E14">
            <v>0</v>
          </cell>
          <cell r="G14">
            <v>0.26151855000000002</v>
          </cell>
          <cell r="I14">
            <v>0.85964259300000012</v>
          </cell>
          <cell r="M14">
            <v>0.73486642899999999</v>
          </cell>
          <cell r="O14">
            <v>0.913512145</v>
          </cell>
          <cell r="Q14">
            <v>0.53042495300000003</v>
          </cell>
          <cell r="W14">
            <v>0.6984262840000004</v>
          </cell>
          <cell r="Y14">
            <v>0</v>
          </cell>
          <cell r="AA14">
            <v>0</v>
          </cell>
          <cell r="AG14">
            <v>0</v>
          </cell>
          <cell r="AI14">
            <v>0</v>
          </cell>
          <cell r="AK14">
            <v>0</v>
          </cell>
        </row>
        <row r="15">
          <cell r="C15">
            <v>1.727071</v>
          </cell>
          <cell r="D15">
            <v>1.727071</v>
          </cell>
          <cell r="E15">
            <v>0</v>
          </cell>
          <cell r="G15">
            <v>0</v>
          </cell>
          <cell r="I15">
            <v>7.1999999999999998E-3</v>
          </cell>
          <cell r="M15">
            <v>1.150765</v>
          </cell>
          <cell r="O15">
            <v>2.614E-3</v>
          </cell>
          <cell r="Q15">
            <v>0.53451800000000005</v>
          </cell>
          <cell r="W15">
            <v>3.300000000000014E-2</v>
          </cell>
          <cell r="Y15">
            <v>0</v>
          </cell>
          <cell r="AA15">
            <v>0</v>
          </cell>
          <cell r="AG15">
            <v>0</v>
          </cell>
          <cell r="AI15">
            <v>0</v>
          </cell>
          <cell r="AK15">
            <v>0</v>
          </cell>
        </row>
        <row r="16">
          <cell r="C16">
            <v>8.6044160000000005</v>
          </cell>
          <cell r="D16">
            <v>8.6044160000000005</v>
          </cell>
          <cell r="E16">
            <v>0</v>
          </cell>
          <cell r="G16">
            <v>0</v>
          </cell>
          <cell r="I16">
            <v>8.1000000000000003E-2</v>
          </cell>
          <cell r="M16">
            <v>6.5440290000000001</v>
          </cell>
          <cell r="O16">
            <v>0</v>
          </cell>
          <cell r="Q16">
            <v>1.8140369999999999</v>
          </cell>
          <cell r="W16">
            <v>0.14980000000000082</v>
          </cell>
          <cell r="Y16">
            <v>0</v>
          </cell>
          <cell r="AA16">
            <v>0</v>
          </cell>
          <cell r="AG16">
            <v>0</v>
          </cell>
          <cell r="AI16">
            <v>0</v>
          </cell>
          <cell r="AK16">
            <v>0</v>
          </cell>
        </row>
        <row r="17">
          <cell r="C17">
            <v>6.2817999999999999E-2</v>
          </cell>
          <cell r="D17">
            <v>6.2817999999999999E-2</v>
          </cell>
          <cell r="E17">
            <v>0</v>
          </cell>
          <cell r="G17">
            <v>0</v>
          </cell>
          <cell r="I17">
            <v>7.4999999999999993E-5</v>
          </cell>
          <cell r="M17">
            <v>0</v>
          </cell>
          <cell r="O17">
            <v>0</v>
          </cell>
          <cell r="Q17">
            <v>2.3070199999999999E-2</v>
          </cell>
          <cell r="W17">
            <v>2.3650000000000001E-2</v>
          </cell>
          <cell r="Y17">
            <v>0</v>
          </cell>
          <cell r="AA17">
            <v>0</v>
          </cell>
          <cell r="AG17">
            <v>0</v>
          </cell>
          <cell r="AI17">
            <v>0</v>
          </cell>
          <cell r="AK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G18">
            <v>0</v>
          </cell>
          <cell r="I18">
            <v>0</v>
          </cell>
          <cell r="M18">
            <v>0</v>
          </cell>
          <cell r="O18">
            <v>0</v>
          </cell>
          <cell r="Q18">
            <v>0</v>
          </cell>
          <cell r="W18">
            <v>0</v>
          </cell>
          <cell r="Y18">
            <v>0</v>
          </cell>
          <cell r="AA18">
            <v>0</v>
          </cell>
          <cell r="AG18">
            <v>0</v>
          </cell>
          <cell r="AI18">
            <v>0</v>
          </cell>
          <cell r="AK18">
            <v>0</v>
          </cell>
        </row>
        <row r="19">
          <cell r="C19">
            <v>3.9341390000000001</v>
          </cell>
          <cell r="D19">
            <v>3.9341390000000001</v>
          </cell>
          <cell r="E19">
            <v>0</v>
          </cell>
          <cell r="G19">
            <v>0</v>
          </cell>
          <cell r="I19">
            <v>2.3749999999999999E-3</v>
          </cell>
          <cell r="M19">
            <v>2.5628259999999998E-3</v>
          </cell>
          <cell r="O19">
            <v>2.1916145000000001E-2</v>
          </cell>
          <cell r="Q19">
            <v>0.66223914699999997</v>
          </cell>
          <cell r="W19">
            <v>5.4385609000000001E-2</v>
          </cell>
          <cell r="Y19">
            <v>0</v>
          </cell>
          <cell r="AA19">
            <v>0</v>
          </cell>
          <cell r="AG19">
            <v>0</v>
          </cell>
          <cell r="AI19">
            <v>0</v>
          </cell>
          <cell r="AK19">
            <v>0</v>
          </cell>
        </row>
        <row r="20">
          <cell r="C20">
            <v>18.719659</v>
          </cell>
          <cell r="D20">
            <v>18.719659</v>
          </cell>
          <cell r="E20">
            <v>9.3466416999999996E-2</v>
          </cell>
          <cell r="G20">
            <v>6.0090645020000002</v>
          </cell>
          <cell r="I20">
            <v>1.2850709819999999</v>
          </cell>
          <cell r="M20">
            <v>0.85415880300000002</v>
          </cell>
          <cell r="O20">
            <v>2.2592880059999998</v>
          </cell>
          <cell r="Q20">
            <v>1.80225061</v>
          </cell>
          <cell r="W20">
            <v>1.0180175189999989</v>
          </cell>
          <cell r="Y20">
            <v>0</v>
          </cell>
          <cell r="AA20">
            <v>0</v>
          </cell>
          <cell r="AG20">
            <v>0</v>
          </cell>
          <cell r="AI20">
            <v>0</v>
          </cell>
          <cell r="AK20">
            <v>0</v>
          </cell>
        </row>
        <row r="21">
          <cell r="C21">
            <v>4.5240619999999998</v>
          </cell>
          <cell r="D21">
            <v>4.5240619999999998</v>
          </cell>
          <cell r="E21">
            <v>6.5620000000000001E-4</v>
          </cell>
          <cell r="G21">
            <v>5.3211084999999998E-2</v>
          </cell>
          <cell r="I21">
            <v>0.15192307500000002</v>
          </cell>
          <cell r="M21">
            <v>0.109426334</v>
          </cell>
          <cell r="O21">
            <v>0.195975225</v>
          </cell>
          <cell r="Q21">
            <v>0.39559559900000002</v>
          </cell>
          <cell r="W21">
            <v>0.37258460000000004</v>
          </cell>
          <cell r="Y21">
            <v>0</v>
          </cell>
          <cell r="AA21">
            <v>0</v>
          </cell>
          <cell r="AG21">
            <v>0</v>
          </cell>
          <cell r="AI21">
            <v>0</v>
          </cell>
          <cell r="AK21">
            <v>0</v>
          </cell>
        </row>
        <row r="22">
          <cell r="C22">
            <v>3.6014039999999996</v>
          </cell>
          <cell r="D22">
            <v>3.6014039999999996</v>
          </cell>
          <cell r="E22">
            <v>0</v>
          </cell>
          <cell r="G22">
            <v>0</v>
          </cell>
          <cell r="I22">
            <v>0</v>
          </cell>
          <cell r="M22">
            <v>0</v>
          </cell>
          <cell r="O22">
            <v>8.5145999999999999E-2</v>
          </cell>
          <cell r="Q22">
            <v>1.4229491000000001</v>
          </cell>
          <cell r="W22">
            <v>0.68144249999999973</v>
          </cell>
          <cell r="Y22">
            <v>0</v>
          </cell>
          <cell r="AA22">
            <v>0</v>
          </cell>
          <cell r="AG22">
            <v>0</v>
          </cell>
          <cell r="AI22">
            <v>0</v>
          </cell>
          <cell r="AK22">
            <v>0</v>
          </cell>
        </row>
        <row r="23">
          <cell r="C23">
            <v>7.8036469999999998</v>
          </cell>
          <cell r="D23">
            <v>7.8036469999999998</v>
          </cell>
          <cell r="E23">
            <v>4.8999999999999998E-3</v>
          </cell>
          <cell r="G23">
            <v>7.2398879999999999E-3</v>
          </cell>
          <cell r="I23">
            <v>0.41348594100000002</v>
          </cell>
          <cell r="M23">
            <v>0.20719669399999999</v>
          </cell>
          <cell r="O23">
            <v>5.8527496999999998E-2</v>
          </cell>
          <cell r="Q23">
            <v>0.52918570700000001</v>
          </cell>
          <cell r="W23">
            <v>0.50053808399999977</v>
          </cell>
          <cell r="Y23">
            <v>0</v>
          </cell>
          <cell r="AA23">
            <v>0</v>
          </cell>
          <cell r="AG23">
            <v>0</v>
          </cell>
          <cell r="AI23">
            <v>0</v>
          </cell>
          <cell r="AK23">
            <v>0</v>
          </cell>
        </row>
        <row r="24">
          <cell r="C24">
            <v>4.3992989999999992</v>
          </cell>
          <cell r="D24">
            <v>4.3992989999999992</v>
          </cell>
          <cell r="E24">
            <v>0</v>
          </cell>
          <cell r="G24">
            <v>3</v>
          </cell>
          <cell r="I24">
            <v>0.16219079400000025</v>
          </cell>
          <cell r="M24">
            <v>0.390783561</v>
          </cell>
          <cell r="O24">
            <v>4.6920240000000004E-3</v>
          </cell>
          <cell r="Q24">
            <v>0.18662947999999999</v>
          </cell>
          <cell r="W24">
            <v>0.30245721099999967</v>
          </cell>
          <cell r="Y24">
            <v>0</v>
          </cell>
          <cell r="AA24">
            <v>0</v>
          </cell>
          <cell r="AG24">
            <v>0</v>
          </cell>
          <cell r="AI24">
            <v>0</v>
          </cell>
          <cell r="AK24">
            <v>0</v>
          </cell>
        </row>
        <row r="25">
          <cell r="C25">
            <v>7.3305989999999994</v>
          </cell>
          <cell r="D25">
            <v>7.3305989999999994</v>
          </cell>
          <cell r="E25">
            <v>0</v>
          </cell>
          <cell r="G25">
            <v>6.80027647</v>
          </cell>
          <cell r="I25">
            <v>0.31305195999999924</v>
          </cell>
          <cell r="M25">
            <v>0.17499999999999999</v>
          </cell>
          <cell r="O25">
            <v>2.5999999999999999E-2</v>
          </cell>
          <cell r="Q25">
            <v>0.04</v>
          </cell>
          <cell r="W25">
            <v>9.1779999999994644E-3</v>
          </cell>
          <cell r="Y25">
            <v>0</v>
          </cell>
          <cell r="AA25">
            <v>0</v>
          </cell>
          <cell r="AG25">
            <v>0</v>
          </cell>
          <cell r="AI25">
            <v>0</v>
          </cell>
          <cell r="AK25">
            <v>0</v>
          </cell>
        </row>
        <row r="26">
          <cell r="C26">
            <v>2.0557699999999999</v>
          </cell>
          <cell r="D26">
            <v>2.0557699999999999</v>
          </cell>
          <cell r="E26">
            <v>0</v>
          </cell>
          <cell r="G26">
            <v>8.9999999999999998E-4</v>
          </cell>
          <cell r="I26">
            <v>0.16223665999999998</v>
          </cell>
          <cell r="M26">
            <v>7.6721441000000001E-2</v>
          </cell>
          <cell r="O26">
            <v>0.136904734</v>
          </cell>
          <cell r="Q26">
            <v>0.75753302899999997</v>
          </cell>
          <cell r="W26">
            <v>0.27325353399999985</v>
          </cell>
          <cell r="Y26">
            <v>0</v>
          </cell>
          <cell r="AA26">
            <v>0</v>
          </cell>
          <cell r="AG26">
            <v>0</v>
          </cell>
          <cell r="AI26">
            <v>0</v>
          </cell>
          <cell r="AK26">
            <v>0</v>
          </cell>
        </row>
        <row r="27">
          <cell r="C27">
            <v>2.702</v>
          </cell>
          <cell r="D27">
            <v>2.702</v>
          </cell>
          <cell r="E27">
            <v>0</v>
          </cell>
          <cell r="G27">
            <v>0</v>
          </cell>
          <cell r="I27">
            <v>0</v>
          </cell>
          <cell r="M27">
            <v>0</v>
          </cell>
          <cell r="O27">
            <v>0</v>
          </cell>
          <cell r="Q27">
            <v>0</v>
          </cell>
          <cell r="W27">
            <v>2.0000000000000018E-3</v>
          </cell>
          <cell r="Y27">
            <v>0</v>
          </cell>
          <cell r="AA27">
            <v>0</v>
          </cell>
          <cell r="AG27">
            <v>0</v>
          </cell>
          <cell r="AI27">
            <v>0</v>
          </cell>
          <cell r="AK27">
            <v>0</v>
          </cell>
        </row>
        <row r="28">
          <cell r="C28">
            <v>6.2520880000000005</v>
          </cell>
          <cell r="D28">
            <v>6.2520880000000005</v>
          </cell>
          <cell r="E28">
            <v>3.0188624000000001E-2</v>
          </cell>
          <cell r="G28">
            <v>0.278249248</v>
          </cell>
          <cell r="I28">
            <v>0.13233870899999994</v>
          </cell>
          <cell r="M28">
            <v>0.41440736299999997</v>
          </cell>
          <cell r="O28">
            <v>0.323948872</v>
          </cell>
          <cell r="Q28">
            <v>0.54775692899999995</v>
          </cell>
          <cell r="W28">
            <v>0.18498822100000023</v>
          </cell>
          <cell r="Y28">
            <v>0</v>
          </cell>
          <cell r="AA28">
            <v>0</v>
          </cell>
          <cell r="AG28">
            <v>0</v>
          </cell>
          <cell r="AI28">
            <v>0</v>
          </cell>
          <cell r="AK28">
            <v>0</v>
          </cell>
        </row>
        <row r="29">
          <cell r="C29">
            <v>0.78168099999999996</v>
          </cell>
          <cell r="D29">
            <v>0.78168099999999996</v>
          </cell>
          <cell r="E29">
            <v>0</v>
          </cell>
          <cell r="G29">
            <v>9.7450000000000002E-3</v>
          </cell>
          <cell r="I29">
            <v>0.1483399</v>
          </cell>
          <cell r="M29">
            <v>6.8855E-2</v>
          </cell>
          <cell r="O29">
            <v>4.7781220000000001E-3</v>
          </cell>
          <cell r="Q29">
            <v>0.15161749999999999</v>
          </cell>
          <cell r="W29">
            <v>0.14991100000000002</v>
          </cell>
          <cell r="Y29">
            <v>0</v>
          </cell>
          <cell r="AA29">
            <v>0</v>
          </cell>
          <cell r="AG29">
            <v>0</v>
          </cell>
          <cell r="AI29">
            <v>0</v>
          </cell>
          <cell r="AK29">
            <v>0</v>
          </cell>
        </row>
        <row r="30">
          <cell r="C30">
            <v>2.9999999999999997E-4</v>
          </cell>
          <cell r="D30">
            <v>2.9999999999999997E-4</v>
          </cell>
          <cell r="E30">
            <v>0</v>
          </cell>
          <cell r="G30">
            <v>0</v>
          </cell>
          <cell r="I30">
            <v>0</v>
          </cell>
          <cell r="M30">
            <v>0</v>
          </cell>
          <cell r="O30">
            <v>0</v>
          </cell>
          <cell r="Q30">
            <v>0</v>
          </cell>
          <cell r="W30">
            <v>0</v>
          </cell>
          <cell r="Y30">
            <v>0</v>
          </cell>
          <cell r="AA30">
            <v>0</v>
          </cell>
          <cell r="AG30">
            <v>0</v>
          </cell>
          <cell r="AI30">
            <v>0</v>
          </cell>
          <cell r="AK30">
            <v>0</v>
          </cell>
        </row>
        <row r="31">
          <cell r="C31">
            <v>15.313874999999999</v>
          </cell>
          <cell r="D31">
            <v>15.313874999999999</v>
          </cell>
          <cell r="E31">
            <v>0.176503456</v>
          </cell>
          <cell r="G31">
            <v>1.8736831700000003</v>
          </cell>
          <cell r="I31">
            <v>2.9463557499999999</v>
          </cell>
          <cell r="M31">
            <v>1.8683978429999999</v>
          </cell>
          <cell r="O31">
            <v>0.90079376099999997</v>
          </cell>
          <cell r="Q31">
            <v>0.74329720600000004</v>
          </cell>
          <cell r="W31">
            <v>1.233116592</v>
          </cell>
          <cell r="Y31">
            <v>0</v>
          </cell>
          <cell r="AA31">
            <v>0</v>
          </cell>
          <cell r="AG31">
            <v>0</v>
          </cell>
          <cell r="AI31">
            <v>0</v>
          </cell>
          <cell r="AK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G32">
            <v>0</v>
          </cell>
          <cell r="I32">
            <v>0</v>
          </cell>
          <cell r="M32">
            <v>0</v>
          </cell>
          <cell r="O32">
            <v>0</v>
          </cell>
          <cell r="Q32">
            <v>0</v>
          </cell>
          <cell r="W32">
            <v>0</v>
          </cell>
          <cell r="Y32">
            <v>0</v>
          </cell>
          <cell r="AA32">
            <v>0</v>
          </cell>
          <cell r="AG32">
            <v>0</v>
          </cell>
          <cell r="AI32">
            <v>0</v>
          </cell>
          <cell r="AK32">
            <v>0</v>
          </cell>
        </row>
        <row r="33">
          <cell r="C33">
            <v>6.3253000000000004E-2</v>
          </cell>
          <cell r="D33">
            <v>6.3253000000000004E-2</v>
          </cell>
          <cell r="E33">
            <v>0</v>
          </cell>
          <cell r="G33">
            <v>0</v>
          </cell>
          <cell r="I33">
            <v>0</v>
          </cell>
          <cell r="M33">
            <v>6.5449999999999996E-3</v>
          </cell>
          <cell r="O33">
            <v>0</v>
          </cell>
          <cell r="Q33">
            <v>1.32E-3</v>
          </cell>
          <cell r="W33">
            <v>0</v>
          </cell>
          <cell r="Y33">
            <v>0</v>
          </cell>
          <cell r="AA33">
            <v>0</v>
          </cell>
          <cell r="AG33">
            <v>0</v>
          </cell>
          <cell r="AI33">
            <v>0</v>
          </cell>
          <cell r="AK33">
            <v>0</v>
          </cell>
        </row>
        <row r="34">
          <cell r="C34">
            <v>25.278289999999998</v>
          </cell>
          <cell r="D34">
            <v>25.278289999999998</v>
          </cell>
          <cell r="E34">
            <v>0.33722037999999999</v>
          </cell>
          <cell r="G34">
            <v>1.7781532880000002</v>
          </cell>
          <cell r="I34">
            <v>1.1950745929999997</v>
          </cell>
          <cell r="M34">
            <v>0.53690311099999999</v>
          </cell>
          <cell r="O34">
            <v>1.907806653</v>
          </cell>
          <cell r="Q34">
            <v>2.6595865280000002</v>
          </cell>
          <cell r="W34">
            <v>0.89605761199999989</v>
          </cell>
          <cell r="Y34">
            <v>0</v>
          </cell>
          <cell r="AA34">
            <v>0</v>
          </cell>
          <cell r="AG34">
            <v>0</v>
          </cell>
          <cell r="AI34">
            <v>0</v>
          </cell>
          <cell r="AK34">
            <v>0</v>
          </cell>
        </row>
        <row r="35">
          <cell r="C35">
            <v>67.300421</v>
          </cell>
          <cell r="D35">
            <v>67.300421</v>
          </cell>
          <cell r="E35">
            <v>0</v>
          </cell>
          <cell r="G35">
            <v>0</v>
          </cell>
          <cell r="I35">
            <v>0</v>
          </cell>
          <cell r="M35">
            <v>0</v>
          </cell>
          <cell r="O35">
            <v>0</v>
          </cell>
          <cell r="Q35">
            <v>0</v>
          </cell>
          <cell r="W35">
            <v>0</v>
          </cell>
          <cell r="Y35">
            <v>0</v>
          </cell>
          <cell r="AA35">
            <v>0</v>
          </cell>
          <cell r="AG35">
            <v>0</v>
          </cell>
          <cell r="AI35">
            <v>0</v>
          </cell>
          <cell r="AK35">
            <v>0</v>
          </cell>
        </row>
        <row r="37">
          <cell r="C37">
            <v>2.2860300000000002</v>
          </cell>
          <cell r="D37">
            <v>2.2860300000000002</v>
          </cell>
          <cell r="E37">
            <v>0.01</v>
          </cell>
          <cell r="G37">
            <v>2.5000000000000001E-2</v>
          </cell>
          <cell r="I37">
            <v>0.3125</v>
          </cell>
          <cell r="M37">
            <v>6.2499999999999944E-2</v>
          </cell>
          <cell r="O37">
            <v>4.2999999999999983E-2</v>
          </cell>
          <cell r="Q37">
            <v>6.4500000000000113E-2</v>
          </cell>
          <cell r="W37">
            <v>0.28499999999999992</v>
          </cell>
          <cell r="Y37">
            <v>0</v>
          </cell>
          <cell r="AA37">
            <v>0</v>
          </cell>
          <cell r="AG37">
            <v>0</v>
          </cell>
          <cell r="AI37">
            <v>0</v>
          </cell>
          <cell r="AK37">
            <v>0</v>
          </cell>
        </row>
        <row r="38">
          <cell r="C38">
            <v>13.146407000000002</v>
          </cell>
          <cell r="D38">
            <v>13.146407000000002</v>
          </cell>
          <cell r="E38">
            <v>0.19195437000000001</v>
          </cell>
          <cell r="G38">
            <v>0.295867675</v>
          </cell>
          <cell r="I38">
            <v>0.92511320499999994</v>
          </cell>
          <cell r="M38">
            <v>0.24246683899999999</v>
          </cell>
          <cell r="O38">
            <v>0.2663665352000002</v>
          </cell>
          <cell r="Q38">
            <v>0.39954980279999996</v>
          </cell>
          <cell r="W38">
            <v>1.0372143509999998</v>
          </cell>
          <cell r="Y38">
            <v>0</v>
          </cell>
          <cell r="AA38">
            <v>0</v>
          </cell>
          <cell r="AG38">
            <v>0</v>
          </cell>
          <cell r="AI38">
            <v>0</v>
          </cell>
          <cell r="AK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G39">
            <v>0</v>
          </cell>
          <cell r="I39">
            <v>0</v>
          </cell>
          <cell r="M39">
            <v>0</v>
          </cell>
          <cell r="O39">
            <v>0</v>
          </cell>
          <cell r="Q39">
            <v>0</v>
          </cell>
          <cell r="W39">
            <v>0</v>
          </cell>
          <cell r="Y39">
            <v>0</v>
          </cell>
          <cell r="AA39">
            <v>0</v>
          </cell>
          <cell r="AG39">
            <v>0</v>
          </cell>
          <cell r="AI39">
            <v>0</v>
          </cell>
          <cell r="AK39">
            <v>0</v>
          </cell>
        </row>
        <row r="40">
          <cell r="C40">
            <v>6.1550000000000002</v>
          </cell>
          <cell r="D40">
            <v>6.1550000000000002</v>
          </cell>
          <cell r="E40">
            <v>0</v>
          </cell>
          <cell r="G40">
            <v>1.75</v>
          </cell>
          <cell r="I40">
            <v>0.51250000000000018</v>
          </cell>
          <cell r="M40">
            <v>0</v>
          </cell>
          <cell r="O40">
            <v>0.2577102995999998</v>
          </cell>
          <cell r="Q40">
            <v>0.38656544940000037</v>
          </cell>
          <cell r="W40">
            <v>0.96249999999999947</v>
          </cell>
          <cell r="Y40">
            <v>0</v>
          </cell>
          <cell r="AA40">
            <v>0</v>
          </cell>
          <cell r="AG40">
            <v>0</v>
          </cell>
          <cell r="AI40">
            <v>0</v>
          </cell>
          <cell r="AK40">
            <v>0</v>
          </cell>
        </row>
        <row r="41">
          <cell r="C41">
            <v>54.067244000000002</v>
          </cell>
          <cell r="D41">
            <v>54.067244000000002</v>
          </cell>
          <cell r="E41">
            <v>0</v>
          </cell>
          <cell r="G41">
            <v>8.3839195000000011</v>
          </cell>
          <cell r="I41">
            <v>7.3939674670000004</v>
          </cell>
          <cell r="M41">
            <v>6.3622435460000002</v>
          </cell>
          <cell r="O41">
            <v>4.2691373920000002</v>
          </cell>
          <cell r="Q41">
            <v>8.4223910699999998</v>
          </cell>
          <cell r="W41">
            <v>9.1575385000000082</v>
          </cell>
          <cell r="Y41">
            <v>0</v>
          </cell>
          <cell r="AA41">
            <v>0</v>
          </cell>
          <cell r="AG41">
            <v>0</v>
          </cell>
          <cell r="AI41">
            <v>0</v>
          </cell>
          <cell r="AK41">
            <v>0</v>
          </cell>
        </row>
        <row r="42">
          <cell r="C42">
            <v>4.1189999999999998</v>
          </cell>
          <cell r="D42">
            <v>4.1189999999999998</v>
          </cell>
          <cell r="E42">
            <v>0</v>
          </cell>
          <cell r="G42">
            <v>0</v>
          </cell>
          <cell r="I42">
            <v>0</v>
          </cell>
          <cell r="M42">
            <v>2.0594999999999999</v>
          </cell>
          <cell r="O42">
            <v>0</v>
          </cell>
          <cell r="Q42">
            <v>0</v>
          </cell>
          <cell r="W42">
            <v>1.5000000000000004</v>
          </cell>
          <cell r="Y42">
            <v>0</v>
          </cell>
          <cell r="AA42">
            <v>0</v>
          </cell>
          <cell r="AG42">
            <v>0</v>
          </cell>
          <cell r="AI42">
            <v>0</v>
          </cell>
          <cell r="AK42">
            <v>0</v>
          </cell>
        </row>
        <row r="43">
          <cell r="C43">
            <v>0.56000000000000005</v>
          </cell>
          <cell r="D43">
            <v>0.56000000000000005</v>
          </cell>
          <cell r="E43">
            <v>0</v>
          </cell>
          <cell r="G43">
            <v>8.4999999999999992E-2</v>
          </cell>
          <cell r="I43">
            <v>0.11500000000000002</v>
          </cell>
          <cell r="M43">
            <v>0</v>
          </cell>
          <cell r="O43">
            <v>5.0000000000000044E-3</v>
          </cell>
          <cell r="Q43">
            <v>7.4999999999999789E-3</v>
          </cell>
          <cell r="W43">
            <v>5.0000000000000017E-2</v>
          </cell>
          <cell r="Y43">
            <v>0</v>
          </cell>
          <cell r="AA43">
            <v>0</v>
          </cell>
          <cell r="AG43">
            <v>0</v>
          </cell>
          <cell r="AI43">
            <v>0</v>
          </cell>
          <cell r="AK43">
            <v>0</v>
          </cell>
        </row>
        <row r="44">
          <cell r="C44">
            <v>18.479330000000001</v>
          </cell>
          <cell r="D44">
            <v>18.479330000000001</v>
          </cell>
          <cell r="E44">
            <v>0</v>
          </cell>
          <cell r="G44">
            <v>0.41749999999999998</v>
          </cell>
          <cell r="I44">
            <v>6.2446649999999995</v>
          </cell>
          <cell r="M44">
            <v>1.9582088770000006</v>
          </cell>
          <cell r="O44">
            <v>0.93983695160000025</v>
          </cell>
          <cell r="Q44">
            <v>1.4097554274000004</v>
          </cell>
          <cell r="W44">
            <v>0</v>
          </cell>
          <cell r="Y44">
            <v>0</v>
          </cell>
          <cell r="AA44">
            <v>0</v>
          </cell>
          <cell r="AG44">
            <v>0</v>
          </cell>
          <cell r="AI44">
            <v>0</v>
          </cell>
          <cell r="AK44">
            <v>0</v>
          </cell>
        </row>
        <row r="45">
          <cell r="C45">
            <v>1.5035000000000001</v>
          </cell>
          <cell r="D45">
            <v>1.5035000000000001</v>
          </cell>
          <cell r="E45">
            <v>0</v>
          </cell>
          <cell r="G45">
            <v>9.7882854000000005E-2</v>
          </cell>
          <cell r="I45">
            <v>0.25209967499999997</v>
          </cell>
          <cell r="M45">
            <v>0.37500000000000006</v>
          </cell>
          <cell r="O45">
            <v>0.29986703720000008</v>
          </cell>
          <cell r="Q45">
            <v>0.44980055579999978</v>
          </cell>
          <cell r="W45">
            <v>1.0000000000000009E-2</v>
          </cell>
          <cell r="Y45">
            <v>0</v>
          </cell>
          <cell r="AA45">
            <v>0</v>
          </cell>
          <cell r="AG45">
            <v>0</v>
          </cell>
          <cell r="AI45">
            <v>0</v>
          </cell>
          <cell r="AK45">
            <v>0</v>
          </cell>
        </row>
        <row r="46">
          <cell r="C46">
            <v>0.3</v>
          </cell>
          <cell r="D46">
            <v>0.3</v>
          </cell>
          <cell r="E46">
            <v>0</v>
          </cell>
          <cell r="G46">
            <v>3.3781799999999998E-4</v>
          </cell>
          <cell r="I46">
            <v>0</v>
          </cell>
          <cell r="M46">
            <v>0</v>
          </cell>
          <cell r="O46">
            <v>6.4818122799999989E-2</v>
          </cell>
          <cell r="Q46">
            <v>9.7227184199999997E-2</v>
          </cell>
          <cell r="W46">
            <v>2.2059840000000219E-3</v>
          </cell>
          <cell r="Y46">
            <v>0</v>
          </cell>
          <cell r="AA46">
            <v>0</v>
          </cell>
          <cell r="AG46">
            <v>0</v>
          </cell>
          <cell r="AI46">
            <v>0</v>
          </cell>
          <cell r="AK46">
            <v>0</v>
          </cell>
        </row>
        <row r="47">
          <cell r="C47">
            <v>7.8395000000000006E-2</v>
          </cell>
          <cell r="D47">
            <v>7.8395000000000006E-2</v>
          </cell>
          <cell r="E47">
            <v>0</v>
          </cell>
          <cell r="G47">
            <v>1.4999999999999999E-2</v>
          </cell>
          <cell r="I47">
            <v>2.4197500000000004E-2</v>
          </cell>
          <cell r="M47">
            <v>0</v>
          </cell>
          <cell r="O47">
            <v>0</v>
          </cell>
          <cell r="Q47">
            <v>0</v>
          </cell>
          <cell r="W47">
            <v>1.4999999999999999E-2</v>
          </cell>
          <cell r="Y47">
            <v>0</v>
          </cell>
          <cell r="AA47">
            <v>0</v>
          </cell>
          <cell r="AG47">
            <v>0</v>
          </cell>
          <cell r="AI47">
            <v>0</v>
          </cell>
          <cell r="AK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G48">
            <v>0</v>
          </cell>
          <cell r="I48">
            <v>0</v>
          </cell>
          <cell r="M48">
            <v>0</v>
          </cell>
          <cell r="O48">
            <v>0</v>
          </cell>
          <cell r="Q48">
            <v>0</v>
          </cell>
          <cell r="W48">
            <v>0</v>
          </cell>
          <cell r="Y48">
            <v>0</v>
          </cell>
          <cell r="AA48">
            <v>0</v>
          </cell>
          <cell r="AG48">
            <v>0</v>
          </cell>
          <cell r="AI48">
            <v>0</v>
          </cell>
          <cell r="AK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G49">
            <v>0</v>
          </cell>
          <cell r="I49">
            <v>0</v>
          </cell>
          <cell r="M49">
            <v>0</v>
          </cell>
          <cell r="O49">
            <v>0</v>
          </cell>
          <cell r="Q49">
            <v>0</v>
          </cell>
          <cell r="W49">
            <v>0</v>
          </cell>
          <cell r="Y49">
            <v>0</v>
          </cell>
          <cell r="AA49">
            <v>0</v>
          </cell>
          <cell r="AG49">
            <v>0</v>
          </cell>
          <cell r="AI49">
            <v>0</v>
          </cell>
          <cell r="AK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G50">
            <v>0</v>
          </cell>
          <cell r="I50">
            <v>0</v>
          </cell>
          <cell r="M50">
            <v>0</v>
          </cell>
          <cell r="O50">
            <v>0</v>
          </cell>
          <cell r="Q50">
            <v>0</v>
          </cell>
          <cell r="W50">
            <v>0</v>
          </cell>
          <cell r="Y50">
            <v>0</v>
          </cell>
          <cell r="AA50">
            <v>0</v>
          </cell>
          <cell r="AG50">
            <v>0</v>
          </cell>
          <cell r="AI50">
            <v>0</v>
          </cell>
          <cell r="AK50">
            <v>0</v>
          </cell>
        </row>
        <row r="51">
          <cell r="C51">
            <v>0.94140000000000001</v>
          </cell>
          <cell r="D51">
            <v>0.94140000000000001</v>
          </cell>
          <cell r="E51">
            <v>0</v>
          </cell>
          <cell r="G51">
            <v>0.28070000000000001</v>
          </cell>
          <cell r="I51">
            <v>3.999999999999998E-2</v>
          </cell>
          <cell r="M51">
            <v>0</v>
          </cell>
          <cell r="O51">
            <v>0</v>
          </cell>
          <cell r="Q51">
            <v>0</v>
          </cell>
          <cell r="W51">
            <v>0.17534</v>
          </cell>
          <cell r="Y51">
            <v>0</v>
          </cell>
          <cell r="AA51">
            <v>0</v>
          </cell>
          <cell r="AG51">
            <v>0</v>
          </cell>
          <cell r="AI51">
            <v>0</v>
          </cell>
          <cell r="AK51">
            <v>0</v>
          </cell>
        </row>
        <row r="52">
          <cell r="C52">
            <v>33.996634999999998</v>
          </cell>
          <cell r="D52">
            <v>33.996634999999998</v>
          </cell>
          <cell r="E52">
            <v>0.17499999999999999</v>
          </cell>
          <cell r="G52">
            <v>7.0673175000000006</v>
          </cell>
          <cell r="I52">
            <v>6.7430454159999993</v>
          </cell>
          <cell r="M52">
            <v>1.5300066550000011</v>
          </cell>
          <cell r="O52">
            <v>0.69693003039999724</v>
          </cell>
          <cell r="Q52">
            <v>1.045395045600003</v>
          </cell>
          <cell r="W52">
            <v>4.5253525969999977</v>
          </cell>
          <cell r="Y52">
            <v>0</v>
          </cell>
          <cell r="AA52">
            <v>0</v>
          </cell>
          <cell r="AG52">
            <v>0</v>
          </cell>
          <cell r="AI52">
            <v>0</v>
          </cell>
          <cell r="AK52">
            <v>0</v>
          </cell>
        </row>
        <row r="55">
          <cell r="C55">
            <v>87.512488999999988</v>
          </cell>
          <cell r="D55">
            <v>87.512488999999988</v>
          </cell>
          <cell r="E55">
            <v>0</v>
          </cell>
          <cell r="G55">
            <v>0</v>
          </cell>
          <cell r="I55">
            <v>4.6800000000000001E-3</v>
          </cell>
          <cell r="M55">
            <v>0.242198108</v>
          </cell>
          <cell r="O55">
            <v>0.62640076700000002</v>
          </cell>
          <cell r="Q55">
            <v>0.55949766199999995</v>
          </cell>
          <cell r="W55">
            <v>7.8702806999999986E-2</v>
          </cell>
          <cell r="Y55">
            <v>0</v>
          </cell>
          <cell r="AA55">
            <v>0</v>
          </cell>
          <cell r="AG55">
            <v>0</v>
          </cell>
          <cell r="AI55">
            <v>0</v>
          </cell>
          <cell r="AK55">
            <v>0</v>
          </cell>
        </row>
        <row r="56">
          <cell r="C56">
            <v>9.0880000000000002E-2</v>
          </cell>
          <cell r="D56">
            <v>9.0880000000000002E-2</v>
          </cell>
          <cell r="E56">
            <v>0</v>
          </cell>
          <cell r="G56">
            <v>0</v>
          </cell>
          <cell r="I56">
            <v>5.4999999999999997E-3</v>
          </cell>
          <cell r="M56">
            <v>5.4999999999999997E-3</v>
          </cell>
          <cell r="O56">
            <v>0</v>
          </cell>
          <cell r="Q56">
            <v>4.9999899999999999E-4</v>
          </cell>
          <cell r="W56">
            <v>0</v>
          </cell>
          <cell r="Y56">
            <v>0</v>
          </cell>
          <cell r="AA56">
            <v>0</v>
          </cell>
          <cell r="AG56">
            <v>0</v>
          </cell>
          <cell r="AI56">
            <v>0</v>
          </cell>
          <cell r="AK56">
            <v>0</v>
          </cell>
        </row>
        <row r="57">
          <cell r="C57">
            <v>0.19015300000000002</v>
          </cell>
          <cell r="D57">
            <v>0.19015300000000002</v>
          </cell>
          <cell r="E57">
            <v>0</v>
          </cell>
          <cell r="G57">
            <v>0</v>
          </cell>
          <cell r="I57">
            <v>0</v>
          </cell>
          <cell r="M57">
            <v>9.4809200000000003E-3</v>
          </cell>
          <cell r="O57">
            <v>8.6869689999999992E-3</v>
          </cell>
          <cell r="Q57">
            <v>7.5536759999999996E-3</v>
          </cell>
          <cell r="W57">
            <v>1.2370719999999998E-2</v>
          </cell>
          <cell r="Y57">
            <v>0</v>
          </cell>
          <cell r="AA57">
            <v>0</v>
          </cell>
          <cell r="AG57">
            <v>0</v>
          </cell>
          <cell r="AI57">
            <v>0</v>
          </cell>
          <cell r="AK57">
            <v>0</v>
          </cell>
        </row>
        <row r="58">
          <cell r="C58">
            <v>41.352759999999996</v>
          </cell>
          <cell r="D58">
            <v>41.352759999999996</v>
          </cell>
          <cell r="E58">
            <v>0</v>
          </cell>
          <cell r="G58">
            <v>3.1833500000000002E-3</v>
          </cell>
          <cell r="I58">
            <v>3.2400000000000003E-3</v>
          </cell>
          <cell r="M58">
            <v>0.7536321749999999</v>
          </cell>
          <cell r="O58">
            <v>5.9346650000000001E-2</v>
          </cell>
          <cell r="Q58">
            <v>1.1621664730000001</v>
          </cell>
          <cell r="W58">
            <v>1.6531129999999283E-3</v>
          </cell>
          <cell r="Y58">
            <v>0</v>
          </cell>
          <cell r="AA58">
            <v>0</v>
          </cell>
          <cell r="AG58">
            <v>0</v>
          </cell>
          <cell r="AI58">
            <v>0</v>
          </cell>
          <cell r="AK58">
            <v>0</v>
          </cell>
        </row>
        <row r="59">
          <cell r="C59">
            <v>3.7014149999999999</v>
          </cell>
          <cell r="D59">
            <v>3.7014149999999999</v>
          </cell>
          <cell r="E59">
            <v>0</v>
          </cell>
          <cell r="G59">
            <v>0</v>
          </cell>
          <cell r="I59">
            <v>0.15</v>
          </cell>
          <cell r="M59">
            <v>0</v>
          </cell>
          <cell r="O59">
            <v>0</v>
          </cell>
          <cell r="Q59">
            <v>2.4E-2</v>
          </cell>
          <cell r="W59">
            <v>0</v>
          </cell>
          <cell r="Y59">
            <v>0</v>
          </cell>
          <cell r="AA59">
            <v>0</v>
          </cell>
          <cell r="AG59">
            <v>0</v>
          </cell>
          <cell r="AI59">
            <v>0</v>
          </cell>
          <cell r="AK59">
            <v>0</v>
          </cell>
        </row>
        <row r="60">
          <cell r="C60">
            <v>24.865838</v>
          </cell>
          <cell r="D60">
            <v>24.865838</v>
          </cell>
          <cell r="E60">
            <v>0</v>
          </cell>
          <cell r="G60">
            <v>0</v>
          </cell>
          <cell r="I60">
            <v>0</v>
          </cell>
          <cell r="M60">
            <v>0</v>
          </cell>
          <cell r="O60">
            <v>1.9199999999999998E-2</v>
          </cell>
          <cell r="Q60">
            <v>5.4787127999999997E-2</v>
          </cell>
          <cell r="W60">
            <v>4.1131199999999993E-2</v>
          </cell>
          <cell r="Y60">
            <v>0</v>
          </cell>
          <cell r="AA60">
            <v>0</v>
          </cell>
          <cell r="AG60">
            <v>0</v>
          </cell>
          <cell r="AI60">
            <v>0</v>
          </cell>
          <cell r="AK60">
            <v>0</v>
          </cell>
        </row>
        <row r="61">
          <cell r="C61">
            <v>11.211594</v>
          </cell>
          <cell r="D61">
            <v>11.211594</v>
          </cell>
          <cell r="E61">
            <v>0</v>
          </cell>
          <cell r="G61">
            <v>0</v>
          </cell>
          <cell r="I61">
            <v>6.5639826999999998E-2</v>
          </cell>
          <cell r="M61">
            <v>0.36406364500000005</v>
          </cell>
          <cell r="O61">
            <v>0.32838959600000001</v>
          </cell>
          <cell r="Q61">
            <v>7.7284340000000007E-2</v>
          </cell>
          <cell r="W61">
            <v>7.9214741000000033E-2</v>
          </cell>
          <cell r="Y61">
            <v>0</v>
          </cell>
          <cell r="AA61">
            <v>0</v>
          </cell>
          <cell r="AG61">
            <v>0</v>
          </cell>
          <cell r="AI61">
            <v>0</v>
          </cell>
          <cell r="AK61">
            <v>0</v>
          </cell>
        </row>
        <row r="62">
          <cell r="C62">
            <v>27.248913000000002</v>
          </cell>
          <cell r="D62">
            <v>27.248913000000002</v>
          </cell>
          <cell r="E62">
            <v>0</v>
          </cell>
          <cell r="G62">
            <v>0</v>
          </cell>
          <cell r="I62">
            <v>1.3227E-3</v>
          </cell>
          <cell r="M62">
            <v>0.26637923699999999</v>
          </cell>
          <cell r="O62">
            <v>0.94085557500000006</v>
          </cell>
          <cell r="Q62">
            <v>0.53590782000000003</v>
          </cell>
          <cell r="W62">
            <v>0.19439098400000021</v>
          </cell>
          <cell r="Y62">
            <v>0</v>
          </cell>
          <cell r="AA62">
            <v>0</v>
          </cell>
          <cell r="AG62">
            <v>0</v>
          </cell>
          <cell r="AI62">
            <v>0</v>
          </cell>
          <cell r="AK62">
            <v>0</v>
          </cell>
        </row>
        <row r="63">
          <cell r="C63">
            <v>121.92388199999999</v>
          </cell>
          <cell r="D63">
            <v>121.92388199999999</v>
          </cell>
          <cell r="E63">
            <v>0</v>
          </cell>
          <cell r="G63">
            <v>0</v>
          </cell>
          <cell r="I63">
            <v>2.9949999999999998E-3</v>
          </cell>
          <cell r="M63">
            <v>1.3640509089999999</v>
          </cell>
          <cell r="O63">
            <v>0.70084997199999999</v>
          </cell>
          <cell r="Q63">
            <v>3.4706931480000001</v>
          </cell>
          <cell r="W63">
            <v>0.74854047999999995</v>
          </cell>
          <cell r="Y63">
            <v>0</v>
          </cell>
          <cell r="AA63">
            <v>0</v>
          </cell>
          <cell r="AG63">
            <v>0</v>
          </cell>
          <cell r="AI63">
            <v>0</v>
          </cell>
          <cell r="AK63">
            <v>0</v>
          </cell>
        </row>
        <row r="64">
          <cell r="C64">
            <v>68.212727000000001</v>
          </cell>
          <cell r="D64">
            <v>68.212727000000001</v>
          </cell>
          <cell r="E64">
            <v>0</v>
          </cell>
          <cell r="G64">
            <v>0</v>
          </cell>
          <cell r="I64">
            <v>2.8523369999999999E-3</v>
          </cell>
          <cell r="M64">
            <v>1.7099999999999997E-3</v>
          </cell>
          <cell r="O64">
            <v>4.6607589999999997E-2</v>
          </cell>
          <cell r="Q64">
            <v>2.3866249999999999E-2</v>
          </cell>
          <cell r="W64">
            <v>4.9888860000000007E-2</v>
          </cell>
          <cell r="Y64">
            <v>0</v>
          </cell>
          <cell r="AA64">
            <v>0</v>
          </cell>
          <cell r="AG64">
            <v>0</v>
          </cell>
          <cell r="AI64">
            <v>0</v>
          </cell>
          <cell r="AK64">
            <v>0</v>
          </cell>
        </row>
        <row r="65">
          <cell r="C65">
            <v>8.5000000000000006E-3</v>
          </cell>
          <cell r="D65">
            <v>8.5000000000000006E-3</v>
          </cell>
          <cell r="E65">
            <v>0</v>
          </cell>
          <cell r="G65">
            <v>0</v>
          </cell>
          <cell r="I65">
            <v>0</v>
          </cell>
          <cell r="M65">
            <v>0</v>
          </cell>
          <cell r="O65">
            <v>0</v>
          </cell>
          <cell r="Q65">
            <v>0</v>
          </cell>
          <cell r="W65">
            <v>0</v>
          </cell>
          <cell r="Y65">
            <v>0</v>
          </cell>
          <cell r="AA65">
            <v>0</v>
          </cell>
          <cell r="AG65">
            <v>0</v>
          </cell>
          <cell r="AI65">
            <v>0</v>
          </cell>
          <cell r="AK65">
            <v>0</v>
          </cell>
        </row>
        <row r="66">
          <cell r="C66">
            <v>13.415391</v>
          </cell>
          <cell r="D66">
            <v>13.415391</v>
          </cell>
          <cell r="E66">
            <v>0</v>
          </cell>
          <cell r="G66">
            <v>0</v>
          </cell>
          <cell r="I66">
            <v>2.1908293999999998E-2</v>
          </cell>
          <cell r="M66">
            <v>2.9666959999999999E-2</v>
          </cell>
          <cell r="O66">
            <v>0.18429161899999999</v>
          </cell>
          <cell r="Q66">
            <v>9.0887292999999994E-2</v>
          </cell>
          <cell r="W66">
            <v>0.15520363799999998</v>
          </cell>
          <cell r="Y66">
            <v>0</v>
          </cell>
          <cell r="AA66">
            <v>0</v>
          </cell>
          <cell r="AG66">
            <v>0</v>
          </cell>
          <cell r="AI66">
            <v>0</v>
          </cell>
          <cell r="AK66">
            <v>0</v>
          </cell>
        </row>
        <row r="67">
          <cell r="C67">
            <v>0.56987399999999999</v>
          </cell>
          <cell r="D67">
            <v>0.56987399999999999</v>
          </cell>
          <cell r="E67">
            <v>0</v>
          </cell>
          <cell r="G67">
            <v>0</v>
          </cell>
          <cell r="I67">
            <v>2.5129543000000001E-2</v>
          </cell>
          <cell r="M67">
            <v>1.8417802E-2</v>
          </cell>
          <cell r="O67">
            <v>2.9149014000000001E-2</v>
          </cell>
          <cell r="Q67">
            <v>6.0567068000000002E-2</v>
          </cell>
          <cell r="W67">
            <v>5.0267288000000021E-2</v>
          </cell>
          <cell r="Y67">
            <v>0</v>
          </cell>
          <cell r="AA67">
            <v>0</v>
          </cell>
          <cell r="AG67">
            <v>0</v>
          </cell>
          <cell r="AI67">
            <v>0</v>
          </cell>
          <cell r="AK67">
            <v>0</v>
          </cell>
        </row>
        <row r="68">
          <cell r="C68">
            <v>0.86113300000000004</v>
          </cell>
          <cell r="D68">
            <v>0.86113300000000004</v>
          </cell>
          <cell r="E68">
            <v>0</v>
          </cell>
          <cell r="G68">
            <v>0</v>
          </cell>
          <cell r="I68">
            <v>2.6999746000000002E-2</v>
          </cell>
          <cell r="M68">
            <v>1.9345599999999984E-3</v>
          </cell>
          <cell r="O68">
            <v>1.3569999999999999E-3</v>
          </cell>
          <cell r="Q68">
            <v>1.9705572000000001E-2</v>
          </cell>
          <cell r="W68">
            <v>3.3896418999999997E-2</v>
          </cell>
          <cell r="Y68">
            <v>0</v>
          </cell>
          <cell r="AA68">
            <v>0</v>
          </cell>
          <cell r="AG68">
            <v>0</v>
          </cell>
          <cell r="AI68">
            <v>0</v>
          </cell>
          <cell r="AK68">
            <v>0</v>
          </cell>
        </row>
        <row r="69">
          <cell r="C69">
            <v>11.170956</v>
          </cell>
          <cell r="D69">
            <v>11.170956</v>
          </cell>
          <cell r="E69">
            <v>0</v>
          </cell>
          <cell r="G69">
            <v>0</v>
          </cell>
          <cell r="I69">
            <v>8.5620000000000002E-3</v>
          </cell>
          <cell r="M69">
            <v>5.0000000000000001E-3</v>
          </cell>
          <cell r="O69">
            <v>2.9422360000000002E-2</v>
          </cell>
          <cell r="Q69">
            <v>1.9338293999999999E-2</v>
          </cell>
          <cell r="W69">
            <v>7.4199165999999997E-2</v>
          </cell>
          <cell r="Y69">
            <v>0</v>
          </cell>
          <cell r="AA69">
            <v>0</v>
          </cell>
          <cell r="AG69">
            <v>0</v>
          </cell>
          <cell r="AI69">
            <v>0</v>
          </cell>
          <cell r="AK69">
            <v>0</v>
          </cell>
        </row>
        <row r="70">
          <cell r="C70">
            <v>7.6898990000000005</v>
          </cell>
          <cell r="D70">
            <v>7.6898990000000005</v>
          </cell>
          <cell r="E70">
            <v>0</v>
          </cell>
          <cell r="G70">
            <v>0</v>
          </cell>
          <cell r="I70">
            <v>0</v>
          </cell>
          <cell r="M70">
            <v>0</v>
          </cell>
          <cell r="O70">
            <v>0</v>
          </cell>
          <cell r="Q70">
            <v>0</v>
          </cell>
          <cell r="W70">
            <v>0</v>
          </cell>
          <cell r="Y70">
            <v>0</v>
          </cell>
          <cell r="AA70">
            <v>0</v>
          </cell>
          <cell r="AG70">
            <v>0</v>
          </cell>
          <cell r="AI70">
            <v>0</v>
          </cell>
          <cell r="AK70">
            <v>0</v>
          </cell>
        </row>
        <row r="71">
          <cell r="C71">
            <v>4.4801060000000001</v>
          </cell>
          <cell r="D71">
            <v>4.4801060000000001</v>
          </cell>
          <cell r="E71">
            <v>0</v>
          </cell>
          <cell r="G71">
            <v>0</v>
          </cell>
          <cell r="I71">
            <v>0</v>
          </cell>
          <cell r="M71">
            <v>1.9567349999999998E-3</v>
          </cell>
          <cell r="O71">
            <v>2.1946729999999999</v>
          </cell>
          <cell r="Q71">
            <v>2.2211090819999999</v>
          </cell>
          <cell r="W71">
            <v>1.1998599999998305E-3</v>
          </cell>
          <cell r="Y71">
            <v>0</v>
          </cell>
          <cell r="AA71">
            <v>0</v>
          </cell>
          <cell r="AG71">
            <v>0</v>
          </cell>
          <cell r="AI71">
            <v>0</v>
          </cell>
          <cell r="AK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G72">
            <v>0</v>
          </cell>
          <cell r="I72">
            <v>0</v>
          </cell>
          <cell r="M72">
            <v>0</v>
          </cell>
          <cell r="O72">
            <v>0</v>
          </cell>
          <cell r="Q72">
            <v>0</v>
          </cell>
          <cell r="W72">
            <v>0</v>
          </cell>
          <cell r="Y72">
            <v>0</v>
          </cell>
          <cell r="AA72">
            <v>0</v>
          </cell>
          <cell r="AG72">
            <v>0</v>
          </cell>
          <cell r="AI72">
            <v>0</v>
          </cell>
          <cell r="AK72">
            <v>0</v>
          </cell>
        </row>
        <row r="73">
          <cell r="C73">
            <v>7</v>
          </cell>
          <cell r="D73">
            <v>7</v>
          </cell>
          <cell r="E73">
            <v>0.85866936000000005</v>
          </cell>
          <cell r="G73">
            <v>0</v>
          </cell>
          <cell r="I73">
            <v>0</v>
          </cell>
          <cell r="M73">
            <v>0.64912512</v>
          </cell>
          <cell r="O73">
            <v>0</v>
          </cell>
          <cell r="Q73">
            <v>3.6431048499999998</v>
          </cell>
          <cell r="W73">
            <v>0.88821740599999988</v>
          </cell>
          <cell r="Y73">
            <v>0</v>
          </cell>
          <cell r="AA73">
            <v>0</v>
          </cell>
          <cell r="AG73">
            <v>0</v>
          </cell>
          <cell r="AI73">
            <v>0</v>
          </cell>
          <cell r="AK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  <cell r="G74">
            <v>0</v>
          </cell>
          <cell r="I74">
            <v>0</v>
          </cell>
          <cell r="M74">
            <v>0</v>
          </cell>
          <cell r="O74">
            <v>0</v>
          </cell>
          <cell r="Q74">
            <v>0</v>
          </cell>
          <cell r="W74">
            <v>0</v>
          </cell>
          <cell r="Y74">
            <v>0</v>
          </cell>
          <cell r="AA74">
            <v>0</v>
          </cell>
          <cell r="AG74">
            <v>0</v>
          </cell>
          <cell r="AI74">
            <v>0</v>
          </cell>
          <cell r="AK74">
            <v>0</v>
          </cell>
        </row>
        <row r="77">
          <cell r="C77">
            <v>19.051828</v>
          </cell>
          <cell r="D77">
            <v>19.051828</v>
          </cell>
          <cell r="E77">
            <v>0</v>
          </cell>
          <cell r="G77">
            <v>0</v>
          </cell>
          <cell r="I77">
            <v>0.115871827</v>
          </cell>
          <cell r="M77">
            <v>6.758570400000001E-2</v>
          </cell>
          <cell r="O77">
            <v>1.8951230343999999</v>
          </cell>
          <cell r="Q77">
            <v>2.8663652466000005</v>
          </cell>
          <cell r="W77">
            <v>0.32398477499999956</v>
          </cell>
          <cell r="Y77">
            <v>0</v>
          </cell>
          <cell r="AA77">
            <v>0</v>
          </cell>
          <cell r="AG77">
            <v>0</v>
          </cell>
          <cell r="AI77">
            <v>0</v>
          </cell>
          <cell r="AK77">
            <v>0</v>
          </cell>
        </row>
        <row r="78">
          <cell r="C78">
            <v>175.11488499999999</v>
          </cell>
          <cell r="D78">
            <v>175.11488499999999</v>
          </cell>
          <cell r="E78">
            <v>0.85866936000000005</v>
          </cell>
          <cell r="G78">
            <v>0.02</v>
          </cell>
          <cell r="I78">
            <v>0.32</v>
          </cell>
          <cell r="M78">
            <v>3.4524570540000008</v>
          </cell>
          <cell r="O78">
            <v>3.125104252399999</v>
          </cell>
          <cell r="Q78">
            <v>2.5385245246000006</v>
          </cell>
          <cell r="W78">
            <v>8.8591879990000031</v>
          </cell>
          <cell r="Y78">
            <v>0</v>
          </cell>
          <cell r="AA78">
            <v>0</v>
          </cell>
          <cell r="AG78">
            <v>0</v>
          </cell>
          <cell r="AI78">
            <v>0</v>
          </cell>
          <cell r="AK78">
            <v>0</v>
          </cell>
        </row>
        <row r="80">
          <cell r="C80">
            <v>116.45292999999999</v>
          </cell>
          <cell r="D80">
            <v>116.45292999999999</v>
          </cell>
          <cell r="E80">
            <v>0.46753474900000003</v>
          </cell>
          <cell r="G80">
            <v>1.8977065259999999</v>
          </cell>
          <cell r="I80">
            <v>3.2356940230000002</v>
          </cell>
          <cell r="M80">
            <v>6.1384922450000001</v>
          </cell>
          <cell r="O80">
            <v>1.818216176</v>
          </cell>
          <cell r="Q80">
            <v>9.3144365199999992</v>
          </cell>
          <cell r="W80">
            <v>0</v>
          </cell>
          <cell r="Y80">
            <v>0</v>
          </cell>
          <cell r="AA80">
            <v>0</v>
          </cell>
          <cell r="AG80">
            <v>0</v>
          </cell>
          <cell r="AI80">
            <v>0</v>
          </cell>
          <cell r="AK80">
            <v>0</v>
          </cell>
        </row>
        <row r="81">
          <cell r="C81">
            <v>120.886867</v>
          </cell>
          <cell r="D81">
            <v>120.886867</v>
          </cell>
          <cell r="E81">
            <v>0.84562286799999997</v>
          </cell>
          <cell r="G81">
            <v>1.8842500280000001</v>
          </cell>
          <cell r="I81">
            <v>2.3971423600000001</v>
          </cell>
          <cell r="M81">
            <v>7.5040621329999997</v>
          </cell>
          <cell r="O81">
            <v>3.490764602</v>
          </cell>
          <cell r="Q81">
            <v>5.010454524</v>
          </cell>
          <cell r="W81">
            <v>0</v>
          </cell>
          <cell r="Y81">
            <v>0</v>
          </cell>
          <cell r="AA81">
            <v>0</v>
          </cell>
          <cell r="AG81">
            <v>0</v>
          </cell>
          <cell r="AI81">
            <v>0</v>
          </cell>
          <cell r="AK81">
            <v>0</v>
          </cell>
        </row>
      </sheetData>
      <sheetData sheetId="26"/>
      <sheetData sheetId="27"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 "/>
      <sheetName val="6"/>
      <sheetName val="7"/>
      <sheetName val="8"/>
      <sheetName val="9"/>
      <sheetName val="10"/>
      <sheetName val="11"/>
      <sheetName val="13 "/>
      <sheetName val="14"/>
      <sheetName val="Table 2[F]"/>
      <sheetName val="Table 2[E]"/>
      <sheetName val="Table 3[F]"/>
      <sheetName val="Table 3[E]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ption"/>
      <sheetName val="CBH old"/>
      <sheetName val="CBH new"/>
      <sheetName val="CAM"/>
      <sheetName val="Chart3"/>
      <sheetName val="CBH balance"/>
      <sheetName val="Banks old"/>
      <sheetName val="Banks new"/>
      <sheetName val="Chart1"/>
      <sheetName val="Chart2a"/>
      <sheetName val="Chart2b"/>
      <sheetName val="Banks balance"/>
      <sheetName val="Consolidation"/>
      <sheetName val="Chart4"/>
      <sheetName val="Chart2"/>
      <sheetName val="Indicators"/>
      <sheetName val="Chart Data"/>
      <sheetName val="Panel1"/>
      <sheetName val="Contro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Committed Debt Outflows"/>
      <sheetName val="Imp"/>
      <sheetName val="DSA output"/>
      <sheetName val="CB"/>
      <sheetName val="NFA-input"/>
      <sheetName val="CBK-input"/>
      <sheetName val="CIRRs"/>
      <sheetName val="Ann. Disb. CR1"/>
      <sheetName val="BOP oil (new)"/>
      <sheetName val="Bal All @ end year"/>
      <sheetName val="Credit Out. CR1"/>
      <sheetName val="Credit Out CR2"/>
      <sheetName val="Cover"/>
      <sheetName val="Basic Data"/>
      <sheetName val="TOC"/>
      <sheetName val="Serviços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AS"/>
      <sheetName val="Complete Data Set (Annual)"/>
      <sheetName val="Complete Data Set (Quarterly)"/>
      <sheetName val="GEE A"/>
      <sheetName val="GEE Q"/>
      <sheetName val="EREER NEW"/>
      <sheetName val="EREER"/>
      <sheetName val="IN WEO"/>
      <sheetName val="IN"/>
      <sheetName val="OUT"/>
      <sheetName val="IN GDP"/>
      <sheetName val="EXP IMP PROJ"/>
      <sheetName val="WEOREO"/>
      <sheetName val="BOP"/>
      <sheetName val="TOTAL DEBT"/>
      <sheetName val="OLD DEBT"/>
      <sheetName val="NEW DEBT"/>
      <sheetName val="WB debt "/>
      <sheetName val="OIL"/>
      <sheetName val="OIL CBI"/>
      <sheetName val="TRADE RIAL"/>
      <sheetName val="TRADE DOLLARS"/>
      <sheetName val="TRADE"/>
      <sheetName val="Ch Ex rate"/>
      <sheetName val="MED TERM"/>
      <sheetName val="Oil prod"/>
      <sheetName val="ControlSheet"/>
      <sheetName val="Info from press"/>
      <sheetName val="WEO"/>
      <sheetName val="Debt tbls from CBI"/>
      <sheetName val="OIL BASELINE"/>
      <sheetName val="Sheet1"/>
      <sheetName val="EREER (annual)"/>
      <sheetName val="Cells with dependents"/>
      <sheetName val="TOTAL STOCK Of DEBT"/>
      <sheetName val="DEBT FROM CBI"/>
      <sheetName val="Composition of imports"/>
      <sheetName val="Old Stock OF DEBT"/>
      <sheetName val="DEBT FLOW"/>
      <sheetName val="ER-basket"/>
      <sheetName val="Assumptions"/>
      <sheetName val="BOPcopy"/>
      <sheetName val="Sheet2"/>
      <sheetName val="CAPITAL OUTFLOW"/>
      <sheetName val="STOCK OF OLD DEBT"/>
      <sheetName val="IN WEO OIL"/>
      <sheetName val="OUTREO History"/>
      <sheetName val="OUTREO"/>
      <sheetName val="Sheet1 (2)"/>
      <sheetName val="OUT REO"/>
      <sheetName val="OUT REO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E"/>
      <sheetName val="37_&amp;_38"/>
      <sheetName val="37_&amp;_38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A"/>
      <sheetName val="arrtrsr"/>
      <sheetName val="Input_2_(march_2000)"/>
      <sheetName val="Educ_and_Health"/>
      <sheetName val="Dep_fonct"/>
      <sheetName val="Input_2_(march_2000)1"/>
      <sheetName val="Educ_and_Health1"/>
      <sheetName val="Dep_fonc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  <sheetName val="Stress_0322"/>
      <sheetName val="Stress_analysis"/>
      <sheetName val="IMF_Assistance_Old"/>
      <sheetName val="Key_Ratios"/>
      <sheetName val="Debt_Service__Long"/>
      <sheetName val="NPV Reduction"/>
      <sheetName val="Noyau"/>
      <sheetName val="MMI"/>
      <sheetName val="Info Din.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FHIS"/>
      <sheetName val="BOP9703_stress"/>
      <sheetName val="Q1"/>
      <sheetName val="C_basef14.3p10.6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Realism 2 - Fiscal multiplier"/>
      <sheetName val="Realism 2 - Alt. 1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BALANCE DES PAIEMENTS"/>
      <sheetName val="PRODUCTO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Scheduled_Repayment"/>
      <sheetName val="Export_destination"/>
      <sheetName val="NPV_Reduction"/>
      <sheetName val="Info_Din_"/>
      <sheetName val="panel_chart"/>
      <sheetName val="C_basef14_3p10_6"/>
      <sheetName val="6-QAC_&amp;_PC_Table_(2)"/>
      <sheetName val="IFS_SURVEYS_Dec1990_Feb20041"/>
      <sheetName val="Table_of_Contents1"/>
      <sheetName val="Monetary_Dev_Monthly1"/>
      <sheetName val="Bench_-_99"/>
      <sheetName val="BDDCLE-Octobre_04_pgmé"/>
      <sheetName val="Figure_6_NPV"/>
      <sheetName val="Realism_2_-_Fiscal_multiplier"/>
      <sheetName val="Realism_2_-_Alt__1"/>
      <sheetName val="BALANCE_DES_PAIEMENTS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Scheduled_Repayment1"/>
      <sheetName val="Export_destination1"/>
      <sheetName val="NPV_Reduction1"/>
      <sheetName val="Info_Din_1"/>
      <sheetName val="panel_chart1"/>
      <sheetName val="C_basef14_3p10_61"/>
      <sheetName val="6-QAC_&amp;_PC_Table_(2)1"/>
      <sheetName val="IFS_SURVEYS_Dec1990_Feb20042"/>
      <sheetName val="Table_of_Contents2"/>
      <sheetName val="Monetary_Dev_Monthly2"/>
      <sheetName val="Bench_-_991"/>
      <sheetName val="BDDCLE-Octobre_04_pgmé1"/>
      <sheetName val="Figure_6_NPV1"/>
      <sheetName val="Realism_2_-_Fiscal_multiplier1"/>
      <sheetName val="Realism_2_-_Alt__11"/>
      <sheetName val="BALANCE_DES_PAIEMENTS1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</sheetNames>
    <sheetDataSet>
      <sheetData sheetId="0" refreshError="1"/>
      <sheetData sheetId="1" refreshError="1">
        <row r="1">
          <cell r="O1" t="str">
            <v>Lyon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</row>
      </sheetData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Auth"/>
      <sheetName val="Debt"/>
      <sheetName val="DebtServ"/>
      <sheetName val="Macro"/>
      <sheetName val="BOP"/>
      <sheetName val="BOP for CPD"/>
      <sheetName val="Translator"/>
      <sheetName val="ExtFin05"/>
      <sheetName val="Translator (2)"/>
      <sheetName val="Exp"/>
      <sheetName val="Imp"/>
      <sheetName val="Serv"/>
      <sheetName val="Cap"/>
      <sheetName val="Trade"/>
      <sheetName val="Res"/>
      <sheetName val="Ind-Exp"/>
      <sheetName val="Ind-Imp"/>
      <sheetName val="Output"/>
      <sheetName val="Sharedata"/>
      <sheetName val="WEO"/>
      <sheetName val="WETA"/>
      <sheetName val="Fiscal impact of HIPC"/>
      <sheetName val="Ext. Fin. R&amp;S"/>
      <sheetName val="Fund Credit"/>
      <sheetName val="Phasing"/>
      <sheetName val="Vulnerability"/>
      <sheetName val="MacroFramework"/>
      <sheetName val="S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Imports (values in millions of USD)</v>
          </cell>
        </row>
        <row r="10">
          <cell r="C10">
            <v>1643.1232975691928</v>
          </cell>
          <cell r="D10">
            <v>1840.4259000000002</v>
          </cell>
          <cell r="E10">
            <v>2149.0379000000003</v>
          </cell>
          <cell r="F10">
            <v>2535.3987999999999</v>
          </cell>
          <cell r="G10">
            <v>2676.6294000000003</v>
          </cell>
          <cell r="H10">
            <v>2855.3443000000002</v>
          </cell>
          <cell r="O10">
            <v>4870.5660476311241</v>
          </cell>
          <cell r="P10">
            <v>5278.2675366758785</v>
          </cell>
          <cell r="Q10">
            <v>5690.9579700791473</v>
          </cell>
          <cell r="R10">
            <v>6091.0323153757117</v>
          </cell>
          <cell r="S10">
            <v>6518.1613882171978</v>
          </cell>
          <cell r="T10">
            <v>6974.099863998068</v>
          </cell>
          <cell r="U10">
            <v>7460.7111753586096</v>
          </cell>
          <cell r="V10">
            <v>7979.9739265698672</v>
          </cell>
          <cell r="W10">
            <v>8533.9886659846834</v>
          </cell>
          <cell r="X10">
            <v>9124.9850353442907</v>
          </cell>
          <cell r="Y10">
            <v>9755.329315648376</v>
          </cell>
          <cell r="Z10">
            <v>10427.532390256354</v>
          </cell>
          <cell r="AA10">
            <v>11144.258146890295</v>
          </cell>
          <cell r="AB10">
            <v>11908.332341257472</v>
          </cell>
          <cell r="AC10">
            <v>12722.751946104454</v>
          </cell>
          <cell r="AD10">
            <v>13590.695010657004</v>
          </cell>
          <cell r="AE10">
            <v>14515.531056592732</v>
          </cell>
          <cell r="AF10">
            <v>15500.832037938319</v>
          </cell>
          <cell r="AG10">
            <v>16550.383893582461</v>
          </cell>
        </row>
        <row r="11">
          <cell r="C11">
            <v>1538.3202832271954</v>
          </cell>
          <cell r="D11">
            <v>1722.0982165000003</v>
          </cell>
          <cell r="E11">
            <v>2017.2504365000004</v>
          </cell>
          <cell r="F11">
            <v>2370.597878</v>
          </cell>
          <cell r="G11">
            <v>2509.6484890000002</v>
          </cell>
          <cell r="H11">
            <v>2669.7469205000002</v>
          </cell>
          <cell r="O11">
            <v>4553.9792545351011</v>
          </cell>
          <cell r="P11">
            <v>4935.1801467919468</v>
          </cell>
          <cell r="Q11">
            <v>5321.0457020240028</v>
          </cell>
          <cell r="R11">
            <v>5695.1152148762912</v>
          </cell>
          <cell r="S11">
            <v>6094.4808979830796</v>
          </cell>
          <cell r="T11">
            <v>6520.7833728381938</v>
          </cell>
          <cell r="U11">
            <v>6975.7649489603</v>
          </cell>
          <cell r="V11">
            <v>7461.2756213428256</v>
          </cell>
          <cell r="W11">
            <v>7979.279402695679</v>
          </cell>
          <cell r="X11">
            <v>8531.8610080469116</v>
          </cell>
          <cell r="Y11">
            <v>9121.2329101312316</v>
          </cell>
          <cell r="Z11">
            <v>9749.7427848896914</v>
          </cell>
          <cell r="AA11">
            <v>10419.881367342427</v>
          </cell>
          <cell r="AB11">
            <v>11134.290739075737</v>
          </cell>
          <cell r="AC11">
            <v>11895.773069607665</v>
          </cell>
          <cell r="AD11">
            <v>12707.299834964298</v>
          </cell>
          <cell r="AE11">
            <v>13572.021537914205</v>
          </cell>
          <cell r="AF11">
            <v>14493.277955472329</v>
          </cell>
          <cell r="AG11">
            <v>15474.6089404996</v>
          </cell>
        </row>
        <row r="12">
          <cell r="C12" t="str">
            <v>...</v>
          </cell>
          <cell r="D12">
            <v>11.946662556334672</v>
          </cell>
          <cell r="E12">
            <v>17.139104911209358</v>
          </cell>
          <cell r="F12">
            <v>17.516290248674807</v>
          </cell>
          <cell r="G12">
            <v>5.8656346692300758</v>
          </cell>
          <cell r="H12">
            <v>6.3793169522235758</v>
          </cell>
          <cell r="O12">
            <v>8.1478906204745556</v>
          </cell>
          <cell r="P12">
            <v>8.3707208783883971</v>
          </cell>
          <cell r="Q12">
            <v>7.8186721407299302</v>
          </cell>
          <cell r="R12">
            <v>7.0300000000000296</v>
          </cell>
          <cell r="S12">
            <v>7.0124249999999932</v>
          </cell>
          <cell r="T12">
            <v>6.9948939375000094</v>
          </cell>
          <cell r="U12">
            <v>6.9774067026562534</v>
          </cell>
          <cell r="V12">
            <v>6.9599631858996247</v>
          </cell>
          <cell r="W12">
            <v>6.9425632779348518</v>
          </cell>
          <cell r="X12">
            <v>6.9252068697400375</v>
          </cell>
          <cell r="Y12">
            <v>6.9078938525656781</v>
          </cell>
          <cell r="Z12">
            <v>6.8906241179342658</v>
          </cell>
          <cell r="AA12">
            <v>6.8733975576394215</v>
          </cell>
          <cell r="AB12">
            <v>6.8562140637453268</v>
          </cell>
          <cell r="AC12">
            <v>6.8390735285859705</v>
          </cell>
          <cell r="AD12">
            <v>6.8219758447644949</v>
          </cell>
          <cell r="AE12">
            <v>6.804920905152585</v>
          </cell>
          <cell r="AF12">
            <v>6.7879086028897291</v>
          </cell>
          <cell r="AG12">
            <v>6.7709388313824661</v>
          </cell>
        </row>
        <row r="13">
          <cell r="C13">
            <v>100</v>
          </cell>
          <cell r="D13">
            <v>97.662026299737775</v>
          </cell>
          <cell r="E13">
            <v>93.991937024323761</v>
          </cell>
          <cell r="F13">
            <v>88.995468599320034</v>
          </cell>
          <cell r="G13">
            <v>90.710517319046573</v>
          </cell>
          <cell r="H13">
            <v>96.961500394668619</v>
          </cell>
          <cell r="O13">
            <v>106.5073808294062</v>
          </cell>
          <cell r="P13">
            <v>105.69280623234724</v>
          </cell>
          <cell r="Q13">
            <v>104.87653944517477</v>
          </cell>
          <cell r="R13">
            <v>104.27319046802087</v>
          </cell>
          <cell r="S13">
            <v>103.88900891545907</v>
          </cell>
          <cell r="T13">
            <v>103.50624283186553</v>
          </cell>
          <cell r="U13">
            <v>103.12488700212155</v>
          </cell>
          <cell r="V13">
            <v>102.74493623032288</v>
          </cell>
          <cell r="W13">
            <v>102.36638533970891</v>
          </cell>
          <cell r="X13">
            <v>101.9892291725922</v>
          </cell>
          <cell r="Y13">
            <v>101.61346259028815</v>
          </cell>
          <cell r="Z13">
            <v>101.23908047304499</v>
          </cell>
          <cell r="AA13">
            <v>100.86607771997404</v>
          </cell>
          <cell r="AB13">
            <v>100.49444924898022</v>
          </cell>
          <cell r="AC13">
            <v>100.12418999669276</v>
          </cell>
          <cell r="AD13">
            <v>99.755294918396302</v>
          </cell>
          <cell r="AE13">
            <v>99.387758987962073</v>
          </cell>
          <cell r="AF13">
            <v>99.02157719777945</v>
          </cell>
          <cell r="AG13">
            <v>98.656744558687734</v>
          </cell>
        </row>
        <row r="14">
          <cell r="C14" t="str">
            <v>...</v>
          </cell>
          <cell r="D14">
            <v>-2.3379737002622303</v>
          </cell>
          <cell r="E14">
            <v>-3.7579491379280072</v>
          </cell>
          <cell r="F14">
            <v>-5.3158479154554623</v>
          </cell>
          <cell r="G14">
            <v>1.9271191519290909</v>
          </cell>
          <cell r="H14">
            <v>6.891133752039047</v>
          </cell>
          <cell r="O14">
            <v>-1.728102037621071</v>
          </cell>
          <cell r="P14">
            <v>-0.76480577281651252</v>
          </cell>
          <cell r="Q14">
            <v>-0.77230117760147543</v>
          </cell>
          <cell r="R14">
            <v>-0.57529451328750536</v>
          </cell>
          <cell r="S14">
            <v>-0.36843751575782457</v>
          </cell>
          <cell r="T14">
            <v>-0.36843751575782457</v>
          </cell>
          <cell r="U14">
            <v>-0.36843751575782457</v>
          </cell>
          <cell r="V14">
            <v>-0.36843751575782457</v>
          </cell>
          <cell r="W14">
            <v>-0.36843751575782457</v>
          </cell>
          <cell r="X14">
            <v>-0.36843751575782457</v>
          </cell>
          <cell r="Y14">
            <v>-0.36843751575782457</v>
          </cell>
          <cell r="Z14">
            <v>-0.36843751575781347</v>
          </cell>
          <cell r="AA14">
            <v>-0.36843751575782457</v>
          </cell>
          <cell r="AB14">
            <v>-0.36843751575782457</v>
          </cell>
          <cell r="AC14">
            <v>-0.36843751575782457</v>
          </cell>
          <cell r="AD14">
            <v>-0.36843751575782457</v>
          </cell>
          <cell r="AE14">
            <v>-0.36843751575782457</v>
          </cell>
          <cell r="AF14">
            <v>-0.36843751575782457</v>
          </cell>
          <cell r="AG14">
            <v>-0.36843751575782457</v>
          </cell>
        </row>
        <row r="15">
          <cell r="C15">
            <v>100</v>
          </cell>
          <cell r="D15">
            <v>114.62660237332723</v>
          </cell>
          <cell r="E15">
            <v>139.51549744370837</v>
          </cell>
          <cell r="F15">
            <v>173.15826704709247</v>
          </cell>
          <cell r="G15">
            <v>179.84919020265988</v>
          </cell>
          <cell r="H15">
            <v>178.98803517746893</v>
          </cell>
          <cell r="O15">
            <v>277.94865485990226</v>
          </cell>
          <cell r="P15">
            <v>303.53642504480331</v>
          </cell>
          <cell r="Q15">
            <v>329.81611669994203</v>
          </cell>
          <cell r="R15">
            <v>355.04474262800272</v>
          </cell>
          <cell r="S15">
            <v>381.34701438746026</v>
          </cell>
          <cell r="T15">
            <v>409.53069830880054</v>
          </cell>
          <cell r="U15">
            <v>439.72543416783708</v>
          </cell>
          <cell r="V15">
            <v>472.06944343499947</v>
          </cell>
          <cell r="W15">
            <v>506.71007326731007</v>
          </cell>
          <cell r="X15">
            <v>543.80437339480068</v>
          </cell>
          <cell r="Y15">
            <v>583.51970778986174</v>
          </cell>
          <cell r="Z15">
            <v>626.03440311033853</v>
          </cell>
          <cell r="AA15">
            <v>671.53843601471874</v>
          </cell>
          <cell r="AB15">
            <v>720.23416156070869</v>
          </cell>
          <cell r="AC15">
            <v>772.33708501715375</v>
          </cell>
          <cell r="AD15">
            <v>828.07667954386341</v>
          </cell>
          <cell r="AE15">
            <v>887.69725232475309</v>
          </cell>
          <cell r="AF15">
            <v>951.45886187707833</v>
          </cell>
          <cell r="AG15">
            <v>1019.6382894037376</v>
          </cell>
        </row>
        <row r="16">
          <cell r="C16" t="str">
            <v>...</v>
          </cell>
          <cell r="D16">
            <v>14.626602373327223</v>
          </cell>
          <cell r="E16">
            <v>21.713018230550496</v>
          </cell>
          <cell r="F16">
            <v>24.114001827616516</v>
          </cell>
          <cell r="G16">
            <v>3.8640506570487565</v>
          </cell>
          <cell r="H16">
            <v>-0.47882062978464868</v>
          </cell>
          <cell r="O16">
            <v>10.049661055570969</v>
          </cell>
          <cell r="P16">
            <v>9.2059341671570039</v>
          </cell>
          <cell r="Q16">
            <v>8.6578379024065288</v>
          </cell>
          <cell r="R16">
            <v>7.6493005194809838</v>
          </cell>
          <cell r="S16">
            <v>7.4081569451700302</v>
          </cell>
          <cell r="T16">
            <v>7.3905610528013366</v>
          </cell>
          <cell r="U16">
            <v>7.3730091501635453</v>
          </cell>
          <cell r="V16">
            <v>7.3555011272823378</v>
          </cell>
          <cell r="W16">
            <v>7.3380368744583313</v>
          </cell>
          <cell r="X16">
            <v>7.3206162822663901</v>
          </cell>
          <cell r="Y16">
            <v>7.3032392415549374</v>
          </cell>
          <cell r="Z16">
            <v>7.2859056434452452</v>
          </cell>
          <cell r="AA16">
            <v>7.2686153793308561</v>
          </cell>
          <cell r="AB16">
            <v>7.2513683408767182</v>
          </cell>
          <cell r="AC16">
            <v>7.2341644200187405</v>
          </cell>
          <cell r="AD16">
            <v>7.2170035089629048</v>
          </cell>
          <cell r="AE16">
            <v>7.1998855001847106</v>
          </cell>
          <cell r="AF16">
            <v>7.1828102864284649</v>
          </cell>
          <cell r="AG16">
            <v>7.1657777607065709</v>
          </cell>
        </row>
        <row r="20">
          <cell r="C20">
            <v>1538.3202832271954</v>
          </cell>
          <cell r="D20">
            <v>1722.0982165000003</v>
          </cell>
          <cell r="E20">
            <v>2017.2504365000004</v>
          </cell>
          <cell r="F20">
            <v>2370.597878</v>
          </cell>
          <cell r="G20">
            <v>2509.6484890000002</v>
          </cell>
          <cell r="H20">
            <v>2669.7469205000002</v>
          </cell>
          <cell r="O20">
            <v>4553.9792545351011</v>
          </cell>
          <cell r="P20">
            <v>4935.1801467919468</v>
          </cell>
          <cell r="Q20">
            <v>5321.0457020240028</v>
          </cell>
        </row>
        <row r="21">
          <cell r="C21" t="str">
            <v>...</v>
          </cell>
          <cell r="D21">
            <v>11.946662556334672</v>
          </cell>
          <cell r="E21">
            <v>17.139104911209358</v>
          </cell>
          <cell r="F21">
            <v>17.516290248674807</v>
          </cell>
          <cell r="G21">
            <v>5.8656346692300758</v>
          </cell>
          <cell r="H21">
            <v>6.3793169522235758</v>
          </cell>
          <cell r="O21">
            <v>8.1478906204745556</v>
          </cell>
          <cell r="P21">
            <v>8.3707208783883971</v>
          </cell>
          <cell r="Q21">
            <v>7.8186721407299302</v>
          </cell>
        </row>
        <row r="22">
          <cell r="C22">
            <v>100</v>
          </cell>
          <cell r="D22">
            <v>97.662026299737775</v>
          </cell>
          <cell r="E22">
            <v>93.991937024323761</v>
          </cell>
          <cell r="F22">
            <v>88.995468599320034</v>
          </cell>
          <cell r="G22">
            <v>90.710517319046573</v>
          </cell>
          <cell r="H22">
            <v>96.961500394668619</v>
          </cell>
          <cell r="O22">
            <v>106.5073808294062</v>
          </cell>
          <cell r="P22">
            <v>105.69280623234724</v>
          </cell>
          <cell r="Q22">
            <v>104.87653944517477</v>
          </cell>
        </row>
        <row r="23">
          <cell r="C23" t="str">
            <v>...</v>
          </cell>
          <cell r="D23">
            <v>-2.3379737002622303</v>
          </cell>
          <cell r="E23">
            <v>-3.7579491379280072</v>
          </cell>
          <cell r="F23">
            <v>-5.3158479154554623</v>
          </cell>
          <cell r="G23">
            <v>1.9271191519290909</v>
          </cell>
          <cell r="H23">
            <v>6.891133752039047</v>
          </cell>
          <cell r="O23">
            <v>-1.728102037621071</v>
          </cell>
          <cell r="P23">
            <v>-0.76480577281651252</v>
          </cell>
          <cell r="Q23">
            <v>-0.77230117760147543</v>
          </cell>
        </row>
        <row r="24">
          <cell r="C24">
            <v>100</v>
          </cell>
          <cell r="D24">
            <v>114.62660237332723</v>
          </cell>
          <cell r="E24">
            <v>139.5154974437084</v>
          </cell>
          <cell r="F24">
            <v>173.15826704709252</v>
          </cell>
          <cell r="G24">
            <v>179.84919020265994</v>
          </cell>
          <cell r="H24">
            <v>178.98803517746899</v>
          </cell>
          <cell r="O24">
            <v>277.94865485990249</v>
          </cell>
          <cell r="P24">
            <v>303.53642504480354</v>
          </cell>
          <cell r="Q24">
            <v>329.81611669994231</v>
          </cell>
        </row>
        <row r="25">
          <cell r="C25" t="str">
            <v>...</v>
          </cell>
          <cell r="D25">
            <v>14.626602373327231</v>
          </cell>
          <cell r="E25">
            <v>21.713018230550489</v>
          </cell>
          <cell r="F25">
            <v>24.114001827616519</v>
          </cell>
          <cell r="G25">
            <v>3.8640506570487503</v>
          </cell>
          <cell r="H25">
            <v>-0.47882062978465001</v>
          </cell>
          <cell r="O25">
            <v>10.049661055570965</v>
          </cell>
          <cell r="P25">
            <v>9.205934167157011</v>
          </cell>
          <cell r="Q25">
            <v>8.6578379024065271</v>
          </cell>
        </row>
        <row r="27">
          <cell r="C27">
            <v>399.13829349306036</v>
          </cell>
          <cell r="D27">
            <v>458.6</v>
          </cell>
          <cell r="E27">
            <v>567.6</v>
          </cell>
          <cell r="F27">
            <v>692.2</v>
          </cell>
          <cell r="G27">
            <v>732.82799999999997</v>
          </cell>
          <cell r="H27">
            <v>771.7</v>
          </cell>
          <cell r="O27">
            <v>1378.0203905797816</v>
          </cell>
          <cell r="P27">
            <v>1518.1558971035925</v>
          </cell>
          <cell r="Q27">
            <v>1664.5537720452412</v>
          </cell>
        </row>
        <row r="28">
          <cell r="C28">
            <v>162.7438790432476</v>
          </cell>
          <cell r="D28">
            <v>196.8</v>
          </cell>
          <cell r="E28">
            <v>242.4</v>
          </cell>
          <cell r="F28">
            <v>288.3</v>
          </cell>
          <cell r="G28">
            <v>267.12799999999999</v>
          </cell>
          <cell r="H28">
            <v>316.2</v>
          </cell>
          <cell r="O28">
            <v>834.34056366090601</v>
          </cell>
          <cell r="P28">
            <v>926.36070727551294</v>
          </cell>
          <cell r="Q28">
            <v>1021.754442503991</v>
          </cell>
        </row>
        <row r="29">
          <cell r="B29">
            <v>2.7700020456865602</v>
          </cell>
          <cell r="C29" t="str">
            <v>...</v>
          </cell>
          <cell r="D29">
            <v>20.926206968252448</v>
          </cell>
          <cell r="E29">
            <v>23.170731707317071</v>
          </cell>
          <cell r="F29">
            <v>18.93564356435644</v>
          </cell>
          <cell r="G29">
            <v>-7.3437391605966074</v>
          </cell>
          <cell r="H29">
            <v>18.370219520230012</v>
          </cell>
          <cell r="O29">
            <v>11.840015877640393</v>
          </cell>
          <cell r="P29">
            <v>11.029086637097247</v>
          </cell>
          <cell r="Q29">
            <v>10.297687982582644</v>
          </cell>
        </row>
        <row r="30">
          <cell r="C30">
            <v>236.39441444981279</v>
          </cell>
          <cell r="D30">
            <v>261.8</v>
          </cell>
          <cell r="E30">
            <v>325.2</v>
          </cell>
          <cell r="F30">
            <v>403.9</v>
          </cell>
          <cell r="G30">
            <v>465.7</v>
          </cell>
          <cell r="H30">
            <v>455.5</v>
          </cell>
          <cell r="O30">
            <v>543.67982691887551</v>
          </cell>
          <cell r="P30">
            <v>591.7951898280794</v>
          </cell>
          <cell r="Q30">
            <v>642.79932954125024</v>
          </cell>
        </row>
        <row r="31">
          <cell r="B31">
            <v>2.0635260139610763</v>
          </cell>
          <cell r="C31" t="str">
            <v>...</v>
          </cell>
          <cell r="D31">
            <v>10.747117527847049</v>
          </cell>
          <cell r="E31">
            <v>24.216959511077143</v>
          </cell>
          <cell r="F31">
            <v>24.200492004920051</v>
          </cell>
          <cell r="G31">
            <v>15.300817033919301</v>
          </cell>
          <cell r="H31">
            <v>-2.1902512347004466</v>
          </cell>
          <cell r="O31">
            <v>8.1608737348757181</v>
          </cell>
          <cell r="P31">
            <v>8.8499444943325756</v>
          </cell>
          <cell r="Q31">
            <v>8.6185458398179726</v>
          </cell>
        </row>
        <row r="33">
          <cell r="C33">
            <v>221.62009999999998</v>
          </cell>
          <cell r="D33">
            <v>246.2259</v>
          </cell>
          <cell r="E33">
            <v>233.7379</v>
          </cell>
          <cell r="F33">
            <v>214.42879999999997</v>
          </cell>
          <cell r="G33">
            <v>256.4384</v>
          </cell>
          <cell r="H33">
            <v>383.64429999999993</v>
          </cell>
          <cell r="O33">
            <v>768.5328009296793</v>
          </cell>
          <cell r="P33">
            <v>802.74494239358296</v>
          </cell>
          <cell r="Q33">
            <v>850.11761114205342</v>
          </cell>
        </row>
        <row r="34">
          <cell r="C34">
            <v>193.75839999999999</v>
          </cell>
          <cell r="D34">
            <v>213.6694</v>
          </cell>
          <cell r="E34">
            <v>202.04179999999999</v>
          </cell>
          <cell r="F34">
            <v>178.63639999999998</v>
          </cell>
          <cell r="G34">
            <v>219.47060000000002</v>
          </cell>
          <cell r="H34">
            <v>342.49159999999995</v>
          </cell>
          <cell r="O34">
            <v>741.57632281801568</v>
          </cell>
          <cell r="P34">
            <v>774.39337644986028</v>
          </cell>
          <cell r="Q34">
            <v>819.88494423751922</v>
          </cell>
        </row>
        <row r="35">
          <cell r="C35" t="str">
            <v>...</v>
          </cell>
          <cell r="D35">
            <v>17.530974220262085</v>
          </cell>
          <cell r="E35">
            <v>-0.51365932531561853</v>
          </cell>
          <cell r="F35">
            <v>-23.909764798938159</v>
          </cell>
          <cell r="G35">
            <v>10.92313484518872</v>
          </cell>
          <cell r="H35">
            <v>52.089603579092248</v>
          </cell>
          <cell r="O35">
            <v>-5.2631578947368496</v>
          </cell>
          <cell r="P35">
            <v>-2.7777777777777857</v>
          </cell>
          <cell r="Q35">
            <v>-1.4285714285714164</v>
          </cell>
        </row>
        <row r="36">
          <cell r="B36">
            <v>1.868642361554183</v>
          </cell>
          <cell r="C36" t="str">
            <v>...</v>
          </cell>
          <cell r="D36">
            <v>-6.1726490655591775</v>
          </cell>
          <cell r="E36">
            <v>-4.9536504242914781</v>
          </cell>
          <cell r="F36">
            <v>16.198307520357645</v>
          </cell>
          <cell r="G36">
            <v>10.76033436390702</v>
          </cell>
          <cell r="H36">
            <v>2.6063043410836428</v>
          </cell>
          <cell r="O36">
            <v>8.9088906269938093</v>
          </cell>
          <cell r="P36">
            <v>7.4088906269938093</v>
          </cell>
          <cell r="Q36">
            <v>7.4088906269938093</v>
          </cell>
        </row>
        <row r="37">
          <cell r="C37">
            <v>27.861699999999999</v>
          </cell>
          <cell r="D37">
            <v>32.5565</v>
          </cell>
          <cell r="E37">
            <v>31.696099999999998</v>
          </cell>
          <cell r="F37">
            <v>35.792400000000001</v>
          </cell>
          <cell r="G37">
            <v>36.967800000000004</v>
          </cell>
          <cell r="H37">
            <v>41.152699999999996</v>
          </cell>
          <cell r="O37">
            <v>26.956478111663568</v>
          </cell>
          <cell r="P37">
            <v>28.351565943722729</v>
          </cell>
          <cell r="Q37">
            <v>30.232666904534231</v>
          </cell>
        </row>
        <row r="38">
          <cell r="C38" t="str">
            <v>...</v>
          </cell>
          <cell r="D38">
            <v>10.344755230646797</v>
          </cell>
          <cell r="E38">
            <v>9.3750230608265142</v>
          </cell>
          <cell r="F38">
            <v>-23.788616636655934</v>
          </cell>
          <cell r="G38">
            <v>40.200320590463811</v>
          </cell>
          <cell r="H38">
            <v>39.916296708846069</v>
          </cell>
          <cell r="O38">
            <v>-5.2631578947368496</v>
          </cell>
          <cell r="P38">
            <v>-2.7777777777777857</v>
          </cell>
          <cell r="Q38">
            <v>-1.4285714285714164</v>
          </cell>
        </row>
        <row r="39">
          <cell r="B39">
            <v>1.8178541673927775</v>
          </cell>
          <cell r="C39" t="str">
            <v>...</v>
          </cell>
          <cell r="D39">
            <v>5.8957187524720345</v>
          </cell>
          <cell r="E39">
            <v>-10.987712688632001</v>
          </cell>
          <cell r="F39">
            <v>48.171660208722813</v>
          </cell>
          <cell r="G39">
            <v>-26.331168903757284</v>
          </cell>
          <cell r="H39">
            <v>-20.437865380977481</v>
          </cell>
          <cell r="O39">
            <v>8.1803437532674863</v>
          </cell>
          <cell r="P39">
            <v>8.1803437532674863</v>
          </cell>
          <cell r="Q39">
            <v>8.1803437532674863</v>
          </cell>
        </row>
        <row r="41">
          <cell r="C41">
            <v>573.43224086032058</v>
          </cell>
          <cell r="D41">
            <v>639.5</v>
          </cell>
          <cell r="E41">
            <v>732.5</v>
          </cell>
          <cell r="F41">
            <v>741.04200000000003</v>
          </cell>
          <cell r="G41">
            <v>774.7</v>
          </cell>
          <cell r="H41">
            <v>862</v>
          </cell>
          <cell r="O41">
            <v>1517.3868260901309</v>
          </cell>
          <cell r="P41">
            <v>1637.2680322128729</v>
          </cell>
          <cell r="Q41">
            <v>1741.4984966254376</v>
          </cell>
        </row>
        <row r="42">
          <cell r="C42">
            <v>66.650176659907544</v>
          </cell>
          <cell r="D42">
            <v>60.8</v>
          </cell>
          <cell r="E42">
            <v>98.2</v>
          </cell>
          <cell r="F42">
            <v>97.043999999999997</v>
          </cell>
          <cell r="G42">
            <v>78.936999999999998</v>
          </cell>
          <cell r="H42">
            <v>85.3</v>
          </cell>
          <cell r="O42">
            <v>196.67629654177264</v>
          </cell>
          <cell r="P42">
            <v>213.91679138968126</v>
          </cell>
          <cell r="Q42">
            <v>232.17357435076772</v>
          </cell>
        </row>
        <row r="43">
          <cell r="B43">
            <v>2.0448548118721801</v>
          </cell>
          <cell r="C43" t="str">
            <v>...</v>
          </cell>
          <cell r="D43">
            <v>-8.7774360895679919</v>
          </cell>
          <cell r="E43">
            <v>61.513157894736857</v>
          </cell>
          <cell r="F43">
            <v>-1.1771894093686397</v>
          </cell>
          <cell r="G43">
            <v>-18.658546638638139</v>
          </cell>
          <cell r="H43">
            <v>8.0608586594372653</v>
          </cell>
          <cell r="O43">
            <v>9.0768533254756889</v>
          </cell>
          <cell r="P43">
            <v>8.7659240849325428</v>
          </cell>
          <cell r="Q43">
            <v>8.5345254304179399</v>
          </cell>
        </row>
        <row r="44">
          <cell r="C44">
            <v>506.782064200413</v>
          </cell>
          <cell r="D44">
            <v>578.70000000000005</v>
          </cell>
          <cell r="E44">
            <v>634.29999999999995</v>
          </cell>
          <cell r="F44">
            <v>643.99800000000005</v>
          </cell>
          <cell r="G44">
            <v>695.76300000000003</v>
          </cell>
          <cell r="H44">
            <v>776.7</v>
          </cell>
          <cell r="O44">
            <v>1320.7105295483582</v>
          </cell>
          <cell r="P44">
            <v>1423.3512408231916</v>
          </cell>
          <cell r="Q44">
            <v>1509.3249222746699</v>
          </cell>
        </row>
        <row r="45">
          <cell r="B45">
            <v>1.6016779371135907</v>
          </cell>
          <cell r="C45" t="str">
            <v>...</v>
          </cell>
          <cell r="D45">
            <v>14.191097294071998</v>
          </cell>
          <cell r="E45">
            <v>9.6077414895455071</v>
          </cell>
          <cell r="F45">
            <v>1.5289295286142313</v>
          </cell>
          <cell r="G45">
            <v>8.0380684412063363</v>
          </cell>
          <cell r="H45">
            <v>11.632840493098939</v>
          </cell>
          <cell r="O45">
            <v>8.082557389062039</v>
          </cell>
          <cell r="P45">
            <v>7.7716281485188938</v>
          </cell>
          <cell r="Q45">
            <v>6.0402294940042909</v>
          </cell>
        </row>
        <row r="47">
          <cell r="C47">
            <v>62.695008838422225</v>
          </cell>
          <cell r="D47">
            <v>73.5</v>
          </cell>
          <cell r="E47">
            <v>78.7</v>
          </cell>
          <cell r="F47">
            <v>104.29600000000001</v>
          </cell>
          <cell r="G47">
            <v>113.51900000000001</v>
          </cell>
          <cell r="H47">
            <v>91.2</v>
          </cell>
          <cell r="O47">
            <v>204.68358763475607</v>
          </cell>
          <cell r="P47">
            <v>225.88084847624378</v>
          </cell>
          <cell r="Q47">
            <v>248.75063607063558</v>
          </cell>
        </row>
        <row r="48">
          <cell r="B48">
            <v>2.3982298238135562</v>
          </cell>
          <cell r="C48" t="str">
            <v>...</v>
          </cell>
          <cell r="D48">
            <v>17.234212677797743</v>
          </cell>
          <cell r="E48">
            <v>7.0748299319727925</v>
          </cell>
          <cell r="F48">
            <v>32.523506988564165</v>
          </cell>
          <cell r="G48">
            <v>8.8431004065352425</v>
          </cell>
          <cell r="H48">
            <v>-19.661025907557327</v>
          </cell>
          <cell r="O48">
            <v>9.6670408792118785</v>
          </cell>
          <cell r="P48">
            <v>10.356111638668732</v>
          </cell>
          <cell r="Q48">
            <v>10.124712984154129</v>
          </cell>
        </row>
        <row r="50">
          <cell r="C50">
            <v>336.23765437738973</v>
          </cell>
          <cell r="D50">
            <v>363.5</v>
          </cell>
          <cell r="E50">
            <v>449</v>
          </cell>
          <cell r="F50">
            <v>680.17499999999995</v>
          </cell>
          <cell r="G50">
            <v>687.18200000000002</v>
          </cell>
          <cell r="H50">
            <v>628.5</v>
          </cell>
          <cell r="O50">
            <v>892.45744222839573</v>
          </cell>
          <cell r="P50">
            <v>978.59276588125783</v>
          </cell>
          <cell r="Q50">
            <v>1064.1928297897966</v>
          </cell>
        </row>
        <row r="51">
          <cell r="C51">
            <v>40.60037808415489</v>
          </cell>
          <cell r="D51">
            <v>51.6</v>
          </cell>
          <cell r="E51">
            <v>53.5</v>
          </cell>
          <cell r="F51">
            <v>69.863</v>
          </cell>
          <cell r="G51">
            <v>83.457999999999998</v>
          </cell>
          <cell r="H51">
            <v>56.9</v>
          </cell>
          <cell r="O51">
            <v>31.225794263151538</v>
          </cell>
          <cell r="P51">
            <v>32.067164908720599</v>
          </cell>
          <cell r="Q51">
            <v>32.857003072374965</v>
          </cell>
        </row>
        <row r="52">
          <cell r="B52">
            <v>0.6956434953284043</v>
          </cell>
          <cell r="C52" t="str">
            <v>...</v>
          </cell>
          <cell r="D52">
            <v>27.092412521493081</v>
          </cell>
          <cell r="E52">
            <v>3.6821705426356655</v>
          </cell>
          <cell r="F52">
            <v>30.585046728971953</v>
          </cell>
          <cell r="G52">
            <v>19.459513619512482</v>
          </cell>
          <cell r="H52">
            <v>-31.821994296532385</v>
          </cell>
          <cell r="O52">
            <v>2.0054024010287059</v>
          </cell>
          <cell r="P52">
            <v>2.6944731604855616</v>
          </cell>
          <cell r="Q52">
            <v>2.4630745059709587</v>
          </cell>
        </row>
        <row r="53">
          <cell r="C53">
            <v>188.00250854996773</v>
          </cell>
          <cell r="D53">
            <v>203.7</v>
          </cell>
          <cell r="E53">
            <v>241.3</v>
          </cell>
          <cell r="F53">
            <v>397.21199999999999</v>
          </cell>
          <cell r="G53">
            <v>392.125</v>
          </cell>
          <cell r="H53">
            <v>336.1</v>
          </cell>
          <cell r="O53">
            <v>613.63522843361068</v>
          </cell>
          <cell r="P53">
            <v>676.45833270752405</v>
          </cell>
          <cell r="Q53">
            <v>737.38327847802771</v>
          </cell>
        </row>
        <row r="54">
          <cell r="B54">
            <v>2.4830623829175282</v>
          </cell>
          <cell r="C54" t="str">
            <v>...</v>
          </cell>
          <cell r="D54">
            <v>8.3496180828141142</v>
          </cell>
          <cell r="E54">
            <v>18.458517427589616</v>
          </cell>
          <cell r="F54">
            <v>64.613344384583499</v>
          </cell>
          <cell r="G54">
            <v>-1.2806763139079358</v>
          </cell>
          <cell r="H54">
            <v>-14.287535862288802</v>
          </cell>
          <cell r="O54">
            <v>10.048787395179751</v>
          </cell>
          <cell r="P54">
            <v>10.237858154636605</v>
          </cell>
          <cell r="Q54">
            <v>9.006459500122002</v>
          </cell>
        </row>
        <row r="55">
          <cell r="C55">
            <v>107.63476774326708</v>
          </cell>
          <cell r="D55">
            <v>108.2</v>
          </cell>
          <cell r="E55">
            <v>154.19999999999999</v>
          </cell>
          <cell r="F55">
            <v>213.1</v>
          </cell>
          <cell r="G55">
            <v>211.59899999999999</v>
          </cell>
          <cell r="H55">
            <v>235.5</v>
          </cell>
          <cell r="O55">
            <v>247.59641953163347</v>
          </cell>
          <cell r="P55">
            <v>270.06726826501324</v>
          </cell>
          <cell r="Q55">
            <v>293.95254823939388</v>
          </cell>
        </row>
        <row r="56">
          <cell r="B56">
            <v>2.1136706122582423</v>
          </cell>
          <cell r="C56" t="str">
            <v>...</v>
          </cell>
          <cell r="D56">
            <v>0.52513910568481315</v>
          </cell>
          <cell r="E56">
            <v>42.513863216266159</v>
          </cell>
          <cell r="F56">
            <v>38.197146562905317</v>
          </cell>
          <cell r="G56">
            <v>-0.7043641482871954</v>
          </cell>
          <cell r="H56">
            <v>11.295422001049161</v>
          </cell>
          <cell r="O56">
            <v>8.3865244272129651</v>
          </cell>
          <cell r="P56">
            <v>9.0755951866698226</v>
          </cell>
          <cell r="Q56">
            <v>8.8441965321552196</v>
          </cell>
        </row>
        <row r="58">
          <cell r="C58">
            <v>49.6</v>
          </cell>
          <cell r="D58">
            <v>58.7</v>
          </cell>
          <cell r="E58">
            <v>87.1</v>
          </cell>
          <cell r="F58">
            <v>102.75699999999999</v>
          </cell>
          <cell r="G58">
            <v>111.462</v>
          </cell>
          <cell r="H58">
            <v>117.8</v>
          </cell>
          <cell r="O58">
            <v>108.98500016838034</v>
          </cell>
          <cell r="P58">
            <v>115.12505060832908</v>
          </cell>
          <cell r="Q58">
            <v>121.34462440598203</v>
          </cell>
        </row>
        <row r="59">
          <cell r="B59">
            <v>1.3488381462757304</v>
          </cell>
          <cell r="C59" t="str">
            <v>...</v>
          </cell>
          <cell r="D59">
            <v>18.346774193548399</v>
          </cell>
          <cell r="E59">
            <v>48.381601362862</v>
          </cell>
          <cell r="F59">
            <v>17.975889781859934</v>
          </cell>
          <cell r="G59">
            <v>8.4714423348287937</v>
          </cell>
          <cell r="H59">
            <v>5.6862428450951796</v>
          </cell>
          <cell r="O59">
            <v>4.9447783302916681</v>
          </cell>
          <cell r="P59">
            <v>5.6338490897485238</v>
          </cell>
          <cell r="Q59">
            <v>5.4024504352339209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O61">
            <v>0</v>
          </cell>
          <cell r="P61">
            <v>0</v>
          </cell>
          <cell r="Q61">
            <v>0</v>
          </cell>
        </row>
        <row r="63">
          <cell r="C63">
            <v>0.4</v>
          </cell>
          <cell r="D63">
            <v>0.4</v>
          </cell>
          <cell r="E63">
            <v>0.4</v>
          </cell>
          <cell r="F63">
            <v>0.5</v>
          </cell>
          <cell r="G63">
            <v>0.5</v>
          </cell>
          <cell r="H63">
            <v>0.5</v>
          </cell>
          <cell r="O63">
            <v>0.5</v>
          </cell>
          <cell r="P63">
            <v>0.5</v>
          </cell>
          <cell r="Q63">
            <v>0.5</v>
          </cell>
        </row>
        <row r="65">
          <cell r="C65">
            <v>1643.1232975691928</v>
          </cell>
          <cell r="D65">
            <v>1840.4259000000002</v>
          </cell>
          <cell r="E65">
            <v>2149.0379000000003</v>
          </cell>
          <cell r="F65">
            <v>2535.3987999999999</v>
          </cell>
          <cell r="G65">
            <v>2676.6294000000003</v>
          </cell>
          <cell r="H65">
            <v>2855.3443000000002</v>
          </cell>
          <cell r="O65">
            <v>4870.5660476311241</v>
          </cell>
          <cell r="P65">
            <v>5278.2675366758785</v>
          </cell>
          <cell r="Q65">
            <v>5690.9579700791473</v>
          </cell>
          <cell r="R65">
            <v>6091.0323153757117</v>
          </cell>
          <cell r="S65">
            <v>6518.1613882171978</v>
          </cell>
          <cell r="T65">
            <v>6974.099863998068</v>
          </cell>
          <cell r="U65">
            <v>7460.7111753586096</v>
          </cell>
          <cell r="V65">
            <v>7979.9739265698672</v>
          </cell>
          <cell r="W65">
            <v>8533.9886659846834</v>
          </cell>
          <cell r="X65">
            <v>9124.9850353442907</v>
          </cell>
          <cell r="Y65">
            <v>9755.329315648376</v>
          </cell>
          <cell r="Z65">
            <v>10427.532390256354</v>
          </cell>
          <cell r="AA65">
            <v>11144.258146890295</v>
          </cell>
          <cell r="AB65">
            <v>11908.332341257472</v>
          </cell>
          <cell r="AC65">
            <v>12722.751946104454</v>
          </cell>
          <cell r="AD65">
            <v>13590.695010657004</v>
          </cell>
          <cell r="AE65">
            <v>14515.531056592732</v>
          </cell>
          <cell r="AF65">
            <v>15500.832037938319</v>
          </cell>
          <cell r="AG65">
            <v>16550.383893582461</v>
          </cell>
        </row>
        <row r="67">
          <cell r="C67">
            <v>172.52794624476525</v>
          </cell>
          <cell r="D67">
            <v>193.2447195</v>
          </cell>
          <cell r="E67">
            <v>225.64897950000002</v>
          </cell>
          <cell r="F67">
            <v>266.21687399999996</v>
          </cell>
          <cell r="G67">
            <v>281.046087</v>
          </cell>
          <cell r="H67">
            <v>299.81115149999999</v>
          </cell>
          <cell r="O67">
            <v>511.40943500126804</v>
          </cell>
          <cell r="P67">
            <v>554.21809135096726</v>
          </cell>
          <cell r="Q67">
            <v>597.55058685831045</v>
          </cell>
          <cell r="R67">
            <v>639.5583931144497</v>
          </cell>
          <cell r="S67">
            <v>684.40694576280578</v>
          </cell>
          <cell r="T67">
            <v>732.28048571979707</v>
          </cell>
          <cell r="U67">
            <v>783.37467341265403</v>
          </cell>
          <cell r="V67">
            <v>837.89726228983602</v>
          </cell>
          <cell r="W67">
            <v>896.06880992839172</v>
          </cell>
          <cell r="X67">
            <v>958.1234287111505</v>
          </cell>
          <cell r="Y67">
            <v>1024.3095781430795</v>
          </cell>
          <cell r="Z67">
            <v>1094.8909009769172</v>
          </cell>
          <cell r="AA67">
            <v>1170.147105423481</v>
          </cell>
          <cell r="AB67">
            <v>1250.3748958320346</v>
          </cell>
          <cell r="AC67">
            <v>1335.8889543409675</v>
          </cell>
          <cell r="AD67">
            <v>1427.0229761189853</v>
          </cell>
          <cell r="AE67">
            <v>1524.1307609422367</v>
          </cell>
          <cell r="AF67">
            <v>1627.5873639835233</v>
          </cell>
          <cell r="AG67">
            <v>1737.7903088261583</v>
          </cell>
        </row>
        <row r="69">
          <cell r="C69">
            <v>1470.5953513244276</v>
          </cell>
          <cell r="D69">
            <v>1647.1811805000002</v>
          </cell>
          <cell r="E69">
            <v>1923.3889205000003</v>
          </cell>
          <cell r="F69">
            <v>2269.1819260000002</v>
          </cell>
          <cell r="G69">
            <v>2395.5833130000001</v>
          </cell>
          <cell r="H69">
            <v>2555.5331485000002</v>
          </cell>
          <cell r="O69">
            <v>4359.1566126298558</v>
          </cell>
          <cell r="P69">
            <v>4724.0494453249112</v>
          </cell>
          <cell r="Q69">
            <v>5093.4073832208369</v>
          </cell>
          <cell r="R69">
            <v>5451.4739222612625</v>
          </cell>
          <cell r="S69">
            <v>5833.7544424543921</v>
          </cell>
          <cell r="T69">
            <v>6241.819378278271</v>
          </cell>
          <cell r="U69">
            <v>6677.3365019459552</v>
          </cell>
          <cell r="V69">
            <v>7142.0766642800309</v>
          </cell>
          <cell r="W69">
            <v>7637.9198560562918</v>
          </cell>
          <cell r="X69">
            <v>8166.8616066331406</v>
          </cell>
          <cell r="Y69">
            <v>8731.0197375052958</v>
          </cell>
          <cell r="Z69">
            <v>9332.6414892794364</v>
          </cell>
          <cell r="AA69">
            <v>9974.1110414668146</v>
          </cell>
          <cell r="AB69">
            <v>10657.957445425438</v>
          </cell>
          <cell r="AC69">
            <v>11386.862991763486</v>
          </cell>
          <cell r="AD69">
            <v>12163.672034538018</v>
          </cell>
          <cell r="AE69">
            <v>12991.400295650496</v>
          </cell>
          <cell r="AF69">
            <v>13873.244673954796</v>
          </cell>
          <cell r="AG69">
            <v>14812.593584756301</v>
          </cell>
        </row>
        <row r="71">
          <cell r="C71">
            <v>65.724931902767707</v>
          </cell>
          <cell r="D71">
            <v>73.617036000000013</v>
          </cell>
          <cell r="E71">
            <v>85.961516000000017</v>
          </cell>
          <cell r="F71">
            <v>101.415952</v>
          </cell>
          <cell r="G71">
            <v>107.06517600000001</v>
          </cell>
          <cell r="H71">
            <v>114.21377200000001</v>
          </cell>
          <cell r="O71">
            <v>194.82264190524498</v>
          </cell>
          <cell r="P71">
            <v>211.13070146703515</v>
          </cell>
          <cell r="Q71">
            <v>227.6383188031659</v>
          </cell>
          <cell r="R71">
            <v>243.64129261502848</v>
          </cell>
          <cell r="S71">
            <v>260.72645552868789</v>
          </cell>
          <cell r="T71">
            <v>278.96399455992275</v>
          </cell>
          <cell r="U71">
            <v>298.42844701434439</v>
          </cell>
          <cell r="V71">
            <v>319.1989570627947</v>
          </cell>
          <cell r="W71">
            <v>341.35954663938736</v>
          </cell>
          <cell r="X71">
            <v>364.99940141377164</v>
          </cell>
          <cell r="Y71">
            <v>390.21317262593504</v>
          </cell>
          <cell r="Z71">
            <v>417.10129561025417</v>
          </cell>
          <cell r="AA71">
            <v>445.77032587561183</v>
          </cell>
          <cell r="AB71">
            <v>476.33329365029886</v>
          </cell>
          <cell r="AC71">
            <v>508.91007784417815</v>
          </cell>
          <cell r="AD71">
            <v>543.62780042628015</v>
          </cell>
          <cell r="AE71">
            <v>580.62124226370929</v>
          </cell>
          <cell r="AF71">
            <v>620.03328151753271</v>
          </cell>
          <cell r="AG71">
            <v>662.01535574329841</v>
          </cell>
        </row>
        <row r="72">
          <cell r="C72">
            <v>2</v>
          </cell>
          <cell r="D72">
            <v>1.3</v>
          </cell>
          <cell r="E72">
            <v>7.9</v>
          </cell>
          <cell r="F72">
            <v>0</v>
          </cell>
          <cell r="G72">
            <v>7</v>
          </cell>
          <cell r="H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4">
          <cell r="C74">
            <v>1538.3202832271954</v>
          </cell>
          <cell r="D74">
            <v>1722.0982165000003</v>
          </cell>
          <cell r="E74">
            <v>2017.2504365000004</v>
          </cell>
          <cell r="F74">
            <v>2370.597878</v>
          </cell>
          <cell r="G74">
            <v>2509.6484890000002</v>
          </cell>
          <cell r="H74">
            <v>2669.7469205000002</v>
          </cell>
          <cell r="O74">
            <v>4553.9792545351011</v>
          </cell>
          <cell r="P74">
            <v>4935.1801467919468</v>
          </cell>
          <cell r="Q74">
            <v>5321.0457020240028</v>
          </cell>
          <cell r="R74">
            <v>5695.1152148762912</v>
          </cell>
          <cell r="S74">
            <v>6094.4808979830796</v>
          </cell>
          <cell r="T74">
            <v>6520.7833728381938</v>
          </cell>
          <cell r="U74">
            <v>6975.7649489603</v>
          </cell>
          <cell r="V74">
            <v>7461.2756213428256</v>
          </cell>
          <cell r="W74">
            <v>7979.279402695679</v>
          </cell>
          <cell r="X74">
            <v>8531.8610080469116</v>
          </cell>
          <cell r="Y74">
            <v>9121.2329101312316</v>
          </cell>
          <cell r="Z74">
            <v>9749.7427848896914</v>
          </cell>
          <cell r="AA74">
            <v>10419.881367342427</v>
          </cell>
          <cell r="AB74">
            <v>11134.290739075737</v>
          </cell>
          <cell r="AC74">
            <v>11895.773069607665</v>
          </cell>
          <cell r="AD74">
            <v>12707.299834964298</v>
          </cell>
          <cell r="AE74">
            <v>13572.021537914205</v>
          </cell>
          <cell r="AF74">
            <v>14493.277955472329</v>
          </cell>
          <cell r="AG74">
            <v>15474.6089404996</v>
          </cell>
        </row>
        <row r="77">
          <cell r="R77">
            <v>7.03</v>
          </cell>
          <cell r="S77">
            <v>7.0124250000000004</v>
          </cell>
          <cell r="T77">
            <v>6.9948939375000005</v>
          </cell>
          <cell r="U77">
            <v>6.9774067026562507</v>
          </cell>
          <cell r="V77">
            <v>6.9599631858996105</v>
          </cell>
          <cell r="W77">
            <v>6.9425632779348616</v>
          </cell>
          <cell r="X77">
            <v>6.9252068697400251</v>
          </cell>
          <cell r="Y77">
            <v>6.9078938525656755</v>
          </cell>
          <cell r="Z77">
            <v>6.8906241179342613</v>
          </cell>
          <cell r="AA77">
            <v>6.8733975576394259</v>
          </cell>
          <cell r="AB77">
            <v>6.8562140637453277</v>
          </cell>
          <cell r="AC77">
            <v>6.8390735285859652</v>
          </cell>
          <cell r="AD77">
            <v>6.8219758447645003</v>
          </cell>
          <cell r="AE77">
            <v>6.8049209051525894</v>
          </cell>
          <cell r="AF77">
            <v>6.7879086028897087</v>
          </cell>
          <cell r="AG77">
            <v>6.7709388313824848</v>
          </cell>
        </row>
      </sheetData>
      <sheetData sheetId="12" refreshError="1">
        <row r="1">
          <cell r="A1" t="str">
            <v>Services (in millions of USD)</v>
          </cell>
        </row>
        <row r="9">
          <cell r="C9">
            <v>-167.40000000000003</v>
          </cell>
          <cell r="D9">
            <v>-129.39999999999998</v>
          </cell>
          <cell r="E9">
            <v>22.499999999999915</v>
          </cell>
          <cell r="F9">
            <v>142.89999999999992</v>
          </cell>
          <cell r="G9">
            <v>313.98867316893632</v>
          </cell>
          <cell r="H9">
            <v>240.93480955039993</v>
          </cell>
          <cell r="O9">
            <v>519.21775944478418</v>
          </cell>
          <cell r="P9">
            <v>571.41584928796271</v>
          </cell>
          <cell r="Q9">
            <v>625.99373401658488</v>
          </cell>
          <cell r="R9">
            <v>694.92254710373345</v>
          </cell>
          <cell r="S9">
            <v>766.03621299375504</v>
          </cell>
          <cell r="T9">
            <v>843.32390972593839</v>
          </cell>
          <cell r="U9">
            <v>921.49917622446605</v>
          </cell>
          <cell r="V9">
            <v>1006.7476908257613</v>
          </cell>
          <cell r="W9">
            <v>1099.0609060336731</v>
          </cell>
          <cell r="X9">
            <v>1206.8901336882259</v>
          </cell>
          <cell r="Y9">
            <v>1315.6161589991218</v>
          </cell>
          <cell r="Z9">
            <v>1434.1935071965186</v>
          </cell>
          <cell r="AA9">
            <v>1561.3552527758852</v>
          </cell>
          <cell r="AB9">
            <v>1698.0335766239932</v>
          </cell>
          <cell r="AC9">
            <v>1845.148448814625</v>
          </cell>
          <cell r="AD9">
            <v>2002.1980940024134</v>
          </cell>
          <cell r="AE9">
            <v>2170.0529148102305</v>
          </cell>
          <cell r="AF9">
            <v>2348.6660287321529</v>
          </cell>
          <cell r="AG9">
            <v>-3933.3280200670606</v>
          </cell>
        </row>
        <row r="11">
          <cell r="C11">
            <v>95.099999999999966</v>
          </cell>
          <cell r="D11">
            <v>129</v>
          </cell>
          <cell r="E11">
            <v>235.09999999999991</v>
          </cell>
          <cell r="F11">
            <v>351.29999999999995</v>
          </cell>
          <cell r="G11">
            <v>477.48867316893632</v>
          </cell>
          <cell r="H11">
            <v>393.63480955039995</v>
          </cell>
          <cell r="O11">
            <v>827.21394569519498</v>
          </cell>
          <cell r="P11">
            <v>897.07714270396946</v>
          </cell>
          <cell r="Q11">
            <v>977.79897547099677</v>
          </cell>
          <cell r="R11">
            <v>1081.2018907440008</v>
          </cell>
          <cell r="S11">
            <v>1190.0824800846442</v>
          </cell>
          <cell r="T11">
            <v>1307.7430896645037</v>
          </cell>
          <cell r="U11">
            <v>1434.7348988851227</v>
          </cell>
          <cell r="V11">
            <v>1571.6313227229691</v>
          </cell>
          <cell r="W11">
            <v>1719.0278434034135</v>
          </cell>
          <cell r="X11">
            <v>1877.1860887613707</v>
          </cell>
          <cell r="Y11">
            <v>2046.6579724137919</v>
          </cell>
          <cell r="Z11">
            <v>2228.0040349713408</v>
          </cell>
          <cell r="AA11">
            <v>2421.7915629455115</v>
          </cell>
          <cell r="AB11">
            <v>2628.5924693376064</v>
          </cell>
          <cell r="AC11">
            <v>2848.8855163719645</v>
          </cell>
          <cell r="AD11">
            <v>3083.2225347235044</v>
          </cell>
          <cell r="AE11">
            <v>3332.1492373338419</v>
          </cell>
          <cell r="AF11">
            <v>3596.2017855320682</v>
          </cell>
          <cell r="AG11">
            <v>-2677.0036892535254</v>
          </cell>
        </row>
        <row r="12">
          <cell r="C12">
            <v>437.09999999999997</v>
          </cell>
          <cell r="D12">
            <v>497.7</v>
          </cell>
          <cell r="E12">
            <v>648.79999999999995</v>
          </cell>
          <cell r="F12">
            <v>837</v>
          </cell>
          <cell r="G12">
            <v>1020.9355263157895</v>
          </cell>
          <cell r="H12">
            <v>1060.3348095504</v>
          </cell>
          <cell r="O12">
            <v>1915.737344028016</v>
          </cell>
          <cell r="P12">
            <v>2073.6478888752167</v>
          </cell>
          <cell r="Q12">
            <v>2244.5626708121217</v>
          </cell>
          <cell r="R12">
            <v>2437.7289410304757</v>
          </cell>
          <cell r="S12">
            <v>2641.8650248628219</v>
          </cell>
          <cell r="T12">
            <v>2861.0688919314484</v>
          </cell>
          <cell r="U12">
            <v>3096.277619948648</v>
          </cell>
          <cell r="V12">
            <v>3348.4723393023551</v>
          </cell>
          <cell r="W12">
            <v>3618.679201654415</v>
          </cell>
          <cell r="X12">
            <v>3907.564521791533</v>
          </cell>
          <cell r="Y12">
            <v>4216.1503145469596</v>
          </cell>
          <cell r="Z12">
            <v>4545.492785266274</v>
          </cell>
          <cell r="AA12">
            <v>4896.6817463330608</v>
          </cell>
          <cell r="AB12">
            <v>5270.8398617565899</v>
          </cell>
          <cell r="AC12">
            <v>5669.0136830374868</v>
          </cell>
          <cell r="AD12">
            <v>6092.3642099706294</v>
          </cell>
          <cell r="AE12">
            <v>6542.078830865752</v>
          </cell>
          <cell r="AF12">
            <v>7019.3695446384163</v>
          </cell>
          <cell r="AG12">
            <v>1005.7486497666863</v>
          </cell>
        </row>
        <row r="13">
          <cell r="C13">
            <v>-342</v>
          </cell>
          <cell r="D13">
            <v>-368.7</v>
          </cell>
          <cell r="E13">
            <v>-413.70000000000005</v>
          </cell>
          <cell r="F13">
            <v>-485.70000000000005</v>
          </cell>
          <cell r="G13">
            <v>-543.44685314685319</v>
          </cell>
          <cell r="H13">
            <v>-666.7</v>
          </cell>
          <cell r="O13">
            <v>-1088.523398332821</v>
          </cell>
          <cell r="P13">
            <v>-1176.5707461712473</v>
          </cell>
          <cell r="Q13">
            <v>-1266.763695341125</v>
          </cell>
          <cell r="R13">
            <v>-1356.5270502864748</v>
          </cell>
          <cell r="S13">
            <v>-1451.7825447781777</v>
          </cell>
          <cell r="T13">
            <v>-1553.3258022669447</v>
          </cell>
          <cell r="U13">
            <v>-1661.5427210635253</v>
          </cell>
          <cell r="V13">
            <v>-1776.841016579386</v>
          </cell>
          <cell r="W13">
            <v>-1899.6513582510015</v>
          </cell>
          <cell r="X13">
            <v>-2030.3784330301623</v>
          </cell>
          <cell r="Y13">
            <v>-2169.4923421331678</v>
          </cell>
          <cell r="Z13">
            <v>-2317.4887502949332</v>
          </cell>
          <cell r="AA13">
            <v>-2474.8901833875493</v>
          </cell>
          <cell r="AB13">
            <v>-2642.2473924189835</v>
          </cell>
          <cell r="AC13">
            <v>-2820.1281666655223</v>
          </cell>
          <cell r="AD13">
            <v>-3009.141675247125</v>
          </cell>
          <cell r="AE13">
            <v>-3209.9295935319101</v>
          </cell>
          <cell r="AF13">
            <v>-3423.1677591063481</v>
          </cell>
          <cell r="AG13">
            <v>-3682.7523390202118</v>
          </cell>
        </row>
        <row r="15">
          <cell r="C15">
            <v>-136.20000000000002</v>
          </cell>
          <cell r="D15">
            <v>-153.4</v>
          </cell>
          <cell r="E15">
            <v>-180.7</v>
          </cell>
          <cell r="F15">
            <v>-215</v>
          </cell>
          <cell r="G15">
            <v>-232.70000000000002</v>
          </cell>
          <cell r="H15">
            <v>-246.56519044960001</v>
          </cell>
          <cell r="O15">
            <v>-423.73949344540517</v>
          </cell>
          <cell r="P15">
            <v>-459.48726054055248</v>
          </cell>
          <cell r="Q15">
            <v>-495.57583165443396</v>
          </cell>
          <cell r="R15">
            <v>-530.35059502737136</v>
          </cell>
          <cell r="S15">
            <v>-567.52926764163215</v>
          </cell>
          <cell r="T15">
            <v>-607.22800666390128</v>
          </cell>
          <cell r="U15">
            <v>-649.61169545875021</v>
          </cell>
          <cell r="V15">
            <v>-694.85559218539936</v>
          </cell>
          <cell r="W15">
            <v>-743.1459530748059</v>
          </cell>
          <cell r="X15">
            <v>-794.68522596749233</v>
          </cell>
          <cell r="Y15">
            <v>-849.68459122867512</v>
          </cell>
          <cell r="Z15">
            <v>-908.36842060275922</v>
          </cell>
          <cell r="AA15">
            <v>-970.97506067049449</v>
          </cell>
          <cell r="AB15">
            <v>-1037.7576597949951</v>
          </cell>
          <cell r="AC15">
            <v>-1108.9861825192779</v>
          </cell>
          <cell r="AD15">
            <v>-1184.9462646327654</v>
          </cell>
          <cell r="AE15">
            <v>-1265.9411305488545</v>
          </cell>
          <cell r="AF15">
            <v>-1352.2926185961562</v>
          </cell>
          <cell r="AG15">
            <v>-1448.7201953334616</v>
          </cell>
        </row>
        <row r="16">
          <cell r="C16">
            <v>15.6</v>
          </cell>
          <cell r="D16">
            <v>16.7</v>
          </cell>
          <cell r="E16">
            <v>17.899999999999999</v>
          </cell>
          <cell r="F16">
            <v>19.3</v>
          </cell>
          <cell r="G16">
            <v>14.6</v>
          </cell>
          <cell r="H16">
            <v>17.234809550400001</v>
          </cell>
          <cell r="O16">
            <v>23.743762180704373</v>
          </cell>
          <cell r="P16">
            <v>25.453569391543855</v>
          </cell>
          <cell r="Q16">
            <v>27.280931846587674</v>
          </cell>
          <cell r="R16">
            <v>29.262998947772093</v>
          </cell>
          <cell r="S16">
            <v>31.326809900822969</v>
          </cell>
          <cell r="T16">
            <v>33.517418340921125</v>
          </cell>
          <cell r="U16">
            <v>35.841143777322053</v>
          </cell>
          <cell r="V16">
            <v>38.304512318207081</v>
          </cell>
          <cell r="W16">
            <v>40.91425561253682</v>
          </cell>
          <cell r="X16">
            <v>43.672774154764411</v>
          </cell>
          <cell r="Y16">
            <v>46.586289646519482</v>
          </cell>
          <cell r="Z16">
            <v>49.66111775204336</v>
          </cell>
          <cell r="AA16">
            <v>52.903656575051414</v>
          </cell>
          <cell r="AB16">
            <v>56.3203740580351</v>
          </cell>
          <cell r="AC16">
            <v>59.916652529068756</v>
          </cell>
          <cell r="AD16">
            <v>63.698839471346652</v>
          </cell>
          <cell r="AE16">
            <v>67.673285275602566</v>
          </cell>
          <cell r="AF16">
            <v>71.846324889426768</v>
          </cell>
          <cell r="AG16">
            <v>71.846324889426768</v>
          </cell>
        </row>
        <row r="17">
          <cell r="C17">
            <v>-151.80000000000001</v>
          </cell>
          <cell r="D17">
            <v>-170.1</v>
          </cell>
          <cell r="E17">
            <v>-198.6</v>
          </cell>
          <cell r="F17">
            <v>-234.3</v>
          </cell>
          <cell r="G17">
            <v>-247.3</v>
          </cell>
          <cell r="H17">
            <v>-263.8</v>
          </cell>
          <cell r="O17">
            <v>-447.48325562610955</v>
          </cell>
          <cell r="P17">
            <v>-484.94082993209634</v>
          </cell>
          <cell r="Q17">
            <v>-522.85676350102165</v>
          </cell>
          <cell r="R17">
            <v>-559.61359397514343</v>
          </cell>
          <cell r="S17">
            <v>-598.85607754245507</v>
          </cell>
          <cell r="T17">
            <v>-640.74542500482244</v>
          </cell>
          <cell r="U17">
            <v>-685.45283923607224</v>
          </cell>
          <cell r="V17">
            <v>-733.16010450360648</v>
          </cell>
          <cell r="W17">
            <v>-784.06020868734277</v>
          </cell>
          <cell r="X17">
            <v>-838.35800012225673</v>
          </cell>
          <cell r="Y17">
            <v>-896.27088087519462</v>
          </cell>
          <cell r="Z17">
            <v>-958.02953835480253</v>
          </cell>
          <cell r="AA17">
            <v>-1023.8787172455459</v>
          </cell>
          <cell r="AB17">
            <v>-1094.0780338530303</v>
          </cell>
          <cell r="AC17">
            <v>-1168.9028350483466</v>
          </cell>
          <cell r="AD17">
            <v>-1248.6451041041121</v>
          </cell>
          <cell r="AE17">
            <v>-1333.6144158244572</v>
          </cell>
          <cell r="AF17">
            <v>-1424.138943485583</v>
          </cell>
          <cell r="AG17">
            <v>-1520.5665202228884</v>
          </cell>
        </row>
        <row r="19">
          <cell r="C19">
            <v>50.099999999999994</v>
          </cell>
          <cell r="D19">
            <v>55</v>
          </cell>
          <cell r="E19">
            <v>83.6</v>
          </cell>
          <cell r="F19">
            <v>86.6</v>
          </cell>
          <cell r="G19">
            <v>114</v>
          </cell>
          <cell r="H19">
            <v>140.20000000000002</v>
          </cell>
          <cell r="O19">
            <v>255.07063256945298</v>
          </cell>
          <cell r="P19">
            <v>282.74853905677242</v>
          </cell>
          <cell r="Q19">
            <v>313.31902359607716</v>
          </cell>
          <cell r="R19">
            <v>353.44180296153752</v>
          </cell>
          <cell r="S19">
            <v>396.95192356126768</v>
          </cell>
          <cell r="T19">
            <v>444.59247251135787</v>
          </cell>
          <cell r="U19">
            <v>496.67667403560591</v>
          </cell>
          <cell r="V19">
            <v>553.53573292861881</v>
          </cell>
          <cell r="W19">
            <v>615.51943141313586</v>
          </cell>
          <cell r="X19">
            <v>682.92579695407539</v>
          </cell>
          <cell r="Y19">
            <v>756.12057319561814</v>
          </cell>
          <cell r="Z19">
            <v>835.48584753003024</v>
          </cell>
          <cell r="AA19">
            <v>921.4201290946354</v>
          </cell>
          <cell r="AB19">
            <v>1014.3383663483556</v>
          </cell>
          <cell r="AC19">
            <v>1114.6506589107689</v>
          </cell>
          <cell r="AD19">
            <v>1222.7984053241439</v>
          </cell>
          <cell r="AE19">
            <v>1339.2381230719316</v>
          </cell>
          <cell r="AF19">
            <v>1464.4410831612599</v>
          </cell>
          <cell r="AG19">
            <v>-794.19587265910775</v>
          </cell>
        </row>
        <row r="20">
          <cell r="C20">
            <v>107.1</v>
          </cell>
          <cell r="D20">
            <v>115</v>
          </cell>
          <cell r="E20">
            <v>145.6</v>
          </cell>
          <cell r="F20">
            <v>167.6</v>
          </cell>
          <cell r="G20">
            <v>208</v>
          </cell>
          <cell r="H20">
            <v>259.8</v>
          </cell>
          <cell r="O20">
            <v>517.53636000000017</v>
          </cell>
          <cell r="P20">
            <v>564.11463240000023</v>
          </cell>
          <cell r="Q20">
            <v>614.8849493160003</v>
          </cell>
          <cell r="R20">
            <v>676.91768042244007</v>
          </cell>
          <cell r="S20">
            <v>743.24135680785912</v>
          </cell>
          <cell r="T20">
            <v>815.0970926087133</v>
          </cell>
          <cell r="U20">
            <v>892.86796848440326</v>
          </cell>
          <cell r="V20">
            <v>976.95732942863617</v>
          </cell>
          <cell r="W20">
            <v>1067.7893699298995</v>
          </cell>
          <cell r="X20">
            <v>1165.6886527392237</v>
          </cell>
          <cell r="Y20">
            <v>1271.0896967619146</v>
          </cell>
          <cell r="Z20">
            <v>1384.4444033227016</v>
          </cell>
          <cell r="AA20">
            <v>1506.222006784888</v>
          </cell>
          <cell r="AB20">
            <v>1636.9089528376187</v>
          </cell>
          <cell r="AC20">
            <v>1776.9748378492411</v>
          </cell>
          <cell r="AD20">
            <v>1926.9312260241145</v>
          </cell>
          <cell r="AE20">
            <v>2087.3048326479898</v>
          </cell>
          <cell r="AF20">
            <v>2258.6369558203678</v>
          </cell>
        </row>
        <row r="21">
          <cell r="D21">
            <v>7.3762838468720782</v>
          </cell>
          <cell r="E21">
            <v>26.608695652173896</v>
          </cell>
          <cell r="F21">
            <v>15.109890109890101</v>
          </cell>
          <cell r="G21">
            <v>24.105011933174225</v>
          </cell>
          <cell r="H21">
            <v>24.903846153846153</v>
          </cell>
          <cell r="O21">
            <v>9</v>
          </cell>
          <cell r="P21">
            <v>9</v>
          </cell>
          <cell r="Q21">
            <v>9</v>
          </cell>
          <cell r="R21">
            <v>10.088510244956428</v>
          </cell>
          <cell r="S21">
            <v>9.7978939394859346</v>
          </cell>
          <cell r="T21">
            <v>9.6678871732147407</v>
          </cell>
          <cell r="U21">
            <v>9.5413020830174666</v>
          </cell>
          <cell r="V21">
            <v>9.417894236587987</v>
          </cell>
          <cell r="W21">
            <v>9.2974419419511012</v>
          </cell>
          <cell r="X21">
            <v>9.1684076997087249</v>
          </cell>
          <cell r="Y21">
            <v>9.0419550516350533</v>
          </cell>
          <cell r="Z21">
            <v>8.9179156159912907</v>
          </cell>
          <cell r="AA21">
            <v>8.796135342807343</v>
          </cell>
          <cell r="AB21">
            <v>8.6764730208456431</v>
          </cell>
          <cell r="AC21">
            <v>8.5567303403659025</v>
          </cell>
          <cell r="AD21">
            <v>8.4388582764836961</v>
          </cell>
          <cell r="AE21">
            <v>8.3227467829652735</v>
          </cell>
          <cell r="AF21">
            <v>8.2082942794236438</v>
          </cell>
        </row>
        <row r="22">
          <cell r="C22">
            <v>-57</v>
          </cell>
          <cell r="D22">
            <v>-60</v>
          </cell>
          <cell r="E22">
            <v>-62</v>
          </cell>
          <cell r="F22">
            <v>-81</v>
          </cell>
          <cell r="G22">
            <v>-94</v>
          </cell>
          <cell r="H22">
            <v>-119.6</v>
          </cell>
          <cell r="O22">
            <v>-262.46572743054719</v>
          </cell>
          <cell r="P22">
            <v>-281.36609334322782</v>
          </cell>
          <cell r="Q22">
            <v>-301.56592571992314</v>
          </cell>
          <cell r="R22">
            <v>-323.47587746090255</v>
          </cell>
          <cell r="S22">
            <v>-346.28943324659144</v>
          </cell>
          <cell r="T22">
            <v>-370.50462009735543</v>
          </cell>
          <cell r="U22">
            <v>-396.19129444879735</v>
          </cell>
          <cell r="V22">
            <v>-423.42159650001736</v>
          </cell>
          <cell r="W22">
            <v>-452.26993851676372</v>
          </cell>
          <cell r="X22">
            <v>-482.7628557851483</v>
          </cell>
          <cell r="Y22">
            <v>-514.9691235662965</v>
          </cell>
          <cell r="Z22">
            <v>-548.9585557926714</v>
          </cell>
          <cell r="AA22">
            <v>-584.80187769025258</v>
          </cell>
          <cell r="AB22">
            <v>-622.57058648926306</v>
          </cell>
          <cell r="AC22">
            <v>-662.32417893847207</v>
          </cell>
          <cell r="AD22">
            <v>-704.13282069997058</v>
          </cell>
          <cell r="AE22">
            <v>-748.06670957605809</v>
          </cell>
          <cell r="AF22">
            <v>-794.19587265910775</v>
          </cell>
          <cell r="AG22">
            <v>-794.19587265910775</v>
          </cell>
        </row>
        <row r="24">
          <cell r="C24">
            <v>29</v>
          </cell>
          <cell r="D24">
            <v>29.8</v>
          </cell>
          <cell r="E24">
            <v>31.8</v>
          </cell>
          <cell r="F24">
            <v>34.700000000000003</v>
          </cell>
          <cell r="G24">
            <v>36</v>
          </cell>
          <cell r="H24">
            <v>36.200000000000003</v>
          </cell>
          <cell r="O24">
            <v>57.897814217136315</v>
          </cell>
          <cell r="P24">
            <v>61.841020200636578</v>
          </cell>
          <cell r="Q24">
            <v>66.146770821561631</v>
          </cell>
          <cell r="R24">
            <v>71.005752920708488</v>
          </cell>
          <cell r="S24">
            <v>76.023243413585945</v>
          </cell>
          <cell r="T24">
            <v>81.33881379305862</v>
          </cell>
          <cell r="U24">
            <v>86.965623412340037</v>
          </cell>
          <cell r="V24">
            <v>92.917046550608546</v>
          </cell>
          <cell r="W24">
            <v>99.206642096924639</v>
          </cell>
          <cell r="X24">
            <v>105.83336983379293</v>
          </cell>
          <cell r="Y24">
            <v>112.80807559179573</v>
          </cell>
          <cell r="Z24">
            <v>120.14133699683038</v>
          </cell>
          <cell r="AA24">
            <v>127.843392650824</v>
          </cell>
          <cell r="AB24">
            <v>135.92406597593924</v>
          </cell>
          <cell r="AC24">
            <v>144.38897006896838</v>
          </cell>
          <cell r="AD24">
            <v>153.24613858966035</v>
          </cell>
          <cell r="AE24">
            <v>162.50285485111843</v>
          </cell>
          <cell r="AF24">
            <v>172.16554864404054</v>
          </cell>
          <cell r="AG24">
            <v>163.83586039754525</v>
          </cell>
        </row>
        <row r="25">
          <cell r="C25">
            <v>37</v>
          </cell>
          <cell r="D25">
            <v>38</v>
          </cell>
          <cell r="E25">
            <v>41</v>
          </cell>
          <cell r="F25">
            <v>45</v>
          </cell>
          <cell r="G25">
            <v>47</v>
          </cell>
          <cell r="H25">
            <v>50</v>
          </cell>
          <cell r="O25">
            <v>77.225252181520105</v>
          </cell>
          <cell r="P25">
            <v>82.786304049962609</v>
          </cell>
          <cell r="Q25">
            <v>88.72969774401173</v>
          </cell>
          <cell r="R25">
            <v>95.17625960580682</v>
          </cell>
          <cell r="S25">
            <v>101.88868875209678</v>
          </cell>
          <cell r="T25">
            <v>109.01351959946034</v>
          </cell>
          <cell r="U25">
            <v>116.57130599661802</v>
          </cell>
          <cell r="V25">
            <v>124.58327374368658</v>
          </cell>
          <cell r="W25">
            <v>133.07131715061672</v>
          </cell>
          <cell r="X25">
            <v>142.04324369071844</v>
          </cell>
          <cell r="Y25">
            <v>151.51928909890557</v>
          </cell>
          <cell r="Z25">
            <v>161.51999471820616</v>
          </cell>
          <cell r="AA25">
            <v>172.06617002140482</v>
          </cell>
          <cell r="AB25">
            <v>183.17885162798061</v>
          </cell>
          <cell r="AC25">
            <v>194.87554525752853</v>
          </cell>
          <cell r="AD25">
            <v>207.17689574243295</v>
          </cell>
          <cell r="AE25">
            <v>220.10355737168712</v>
          </cell>
          <cell r="AF25">
            <v>233.67613420632784</v>
          </cell>
          <cell r="AG25">
            <v>233.67613420632784</v>
          </cell>
        </row>
        <row r="26">
          <cell r="C26">
            <v>-8</v>
          </cell>
          <cell r="D26">
            <v>-8.1999999999999993</v>
          </cell>
          <cell r="E26">
            <v>-9.1999999999999993</v>
          </cell>
          <cell r="F26">
            <v>-10.3</v>
          </cell>
          <cell r="G26">
            <v>-11</v>
          </cell>
          <cell r="H26">
            <v>-13.8</v>
          </cell>
          <cell r="O26">
            <v>-19.327437964383794</v>
          </cell>
          <cell r="P26">
            <v>-20.945283849326032</v>
          </cell>
          <cell r="Q26">
            <v>-22.582926922450092</v>
          </cell>
          <cell r="R26">
            <v>-24.170506685098339</v>
          </cell>
          <cell r="S26">
            <v>-25.865445338510842</v>
          </cell>
          <cell r="T26">
            <v>-27.674705806401718</v>
          </cell>
          <cell r="U26">
            <v>-29.605682584277989</v>
          </cell>
          <cell r="V26">
            <v>-31.666227193078033</v>
          </cell>
          <cell r="W26">
            <v>-33.864675053692089</v>
          </cell>
          <cell r="X26">
            <v>-36.209873856925512</v>
          </cell>
          <cell r="Y26">
            <v>-38.711213507109854</v>
          </cell>
          <cell r="Z26">
            <v>-41.378657721375788</v>
          </cell>
          <cell r="AA26">
            <v>-44.222777370580808</v>
          </cell>
          <cell r="AB26">
            <v>-47.254785652041356</v>
          </cell>
          <cell r="AC26">
            <v>-50.48657518856016</v>
          </cell>
          <cell r="AD26">
            <v>-53.9307571527726</v>
          </cell>
          <cell r="AE26">
            <v>-57.600702520568696</v>
          </cell>
          <cell r="AF26">
            <v>-61.510585562287304</v>
          </cell>
          <cell r="AG26">
            <v>-69.840273808782598</v>
          </cell>
        </row>
        <row r="28">
          <cell r="C28">
            <v>-10.5</v>
          </cell>
          <cell r="D28">
            <v>-6.1000000000000085</v>
          </cell>
          <cell r="E28">
            <v>-12.300000000000011</v>
          </cell>
          <cell r="F28">
            <v>-9.9000000000000057</v>
          </cell>
          <cell r="G28">
            <v>21.688673168936305</v>
          </cell>
          <cell r="H28">
            <v>-111.6</v>
          </cell>
          <cell r="O28">
            <v>-127.83633564598944</v>
          </cell>
          <cell r="P28">
            <v>-141.24383290888724</v>
          </cell>
          <cell r="Q28">
            <v>-153.87359569368044</v>
          </cell>
          <cell r="R28">
            <v>-164.06503417185445</v>
          </cell>
          <cell r="S28">
            <v>-175.45530703864506</v>
          </cell>
          <cell r="T28">
            <v>-187.73473680284997</v>
          </cell>
          <cell r="U28">
            <v>-200.9791769856397</v>
          </cell>
          <cell r="V28">
            <v>-215.27096247902301</v>
          </cell>
          <cell r="W28">
            <v>-230.69941938639943</v>
          </cell>
          <cell r="X28">
            <v>-247.4056077308519</v>
          </cell>
          <cell r="Y28">
            <v>-265.50342376106676</v>
          </cell>
          <cell r="Z28">
            <v>-285.1165136432233</v>
          </cell>
          <cell r="AA28">
            <v>-306.37900548883283</v>
          </cell>
          <cell r="AB28">
            <v>-329.43628593315691</v>
          </cell>
          <cell r="AC28">
            <v>-354.45695094830251</v>
          </cell>
          <cell r="AD28">
            <v>-381.61354592359862</v>
          </cell>
          <cell r="AE28">
            <v>-411.09271068419548</v>
          </cell>
          <cell r="AF28">
            <v>-443.09616672843856</v>
          </cell>
          <cell r="AG28">
            <v>-597.92348165850137</v>
          </cell>
        </row>
        <row r="29">
          <cell r="C29">
            <v>114.7</v>
          </cell>
          <cell r="D29">
            <v>124.3</v>
          </cell>
          <cell r="E29">
            <v>131.6</v>
          </cell>
          <cell r="F29">
            <v>150.19999999999999</v>
          </cell>
          <cell r="G29">
            <v>212.83552631578948</v>
          </cell>
          <cell r="H29">
            <v>157.9</v>
          </cell>
          <cell r="O29">
            <v>231.4106416657911</v>
          </cell>
          <cell r="P29">
            <v>248.07470613770974</v>
          </cell>
          <cell r="Q29">
            <v>265.88448350404963</v>
          </cell>
          <cell r="R29">
            <v>285.20203799347615</v>
          </cell>
          <cell r="S29">
            <v>305.31628161197517</v>
          </cell>
          <cell r="T29">
            <v>326.66631455551499</v>
          </cell>
          <cell r="U29">
            <v>349.31372780873801</v>
          </cell>
          <cell r="V29">
            <v>373.32212590366106</v>
          </cell>
          <cell r="W29">
            <v>398.75711660680349</v>
          </cell>
          <cell r="X29">
            <v>425.64209553497994</v>
          </cell>
          <cell r="Y29">
            <v>454.03770042349993</v>
          </cell>
          <cell r="Z29">
            <v>484.00548478286049</v>
          </cell>
          <cell r="AA29">
            <v>515.60780559233694</v>
          </cell>
          <cell r="AB29">
            <v>548.90770049149171</v>
          </cell>
          <cell r="AC29">
            <v>583.95762654184102</v>
          </cell>
          <cell r="AD29">
            <v>620.81944736667128</v>
          </cell>
          <cell r="AE29">
            <v>659.55505492663087</v>
          </cell>
          <cell r="AF29">
            <v>700.22619067093171</v>
          </cell>
          <cell r="AG29">
            <v>700.22619067093171</v>
          </cell>
        </row>
        <row r="30">
          <cell r="C30">
            <v>-125.2</v>
          </cell>
          <cell r="D30">
            <v>-130.4</v>
          </cell>
          <cell r="E30">
            <v>-143.9</v>
          </cell>
          <cell r="F30">
            <v>-160.1</v>
          </cell>
          <cell r="G30">
            <v>-191.14685314685318</v>
          </cell>
          <cell r="H30">
            <v>-269.5</v>
          </cell>
          <cell r="O30">
            <v>-359.24697731178054</v>
          </cell>
          <cell r="P30">
            <v>-389.31853904659698</v>
          </cell>
          <cell r="Q30">
            <v>-419.75807919773007</v>
          </cell>
          <cell r="R30">
            <v>-449.2670721653306</v>
          </cell>
          <cell r="S30">
            <v>-480.77158865062023</v>
          </cell>
          <cell r="T30">
            <v>-514.40105135836495</v>
          </cell>
          <cell r="U30">
            <v>-550.29290479437771</v>
          </cell>
          <cell r="V30">
            <v>-588.59308838268407</v>
          </cell>
          <cell r="W30">
            <v>-629.45653599320292</v>
          </cell>
          <cell r="X30">
            <v>-673.04770326583184</v>
          </cell>
          <cell r="Y30">
            <v>-719.54112418456668</v>
          </cell>
          <cell r="Z30">
            <v>-769.12199842608379</v>
          </cell>
          <cell r="AA30">
            <v>-821.98681108116978</v>
          </cell>
          <cell r="AB30">
            <v>-878.34398642464862</v>
          </cell>
          <cell r="AC30">
            <v>-938.41457749014353</v>
          </cell>
          <cell r="AD30">
            <v>-1002.4329932902699</v>
          </cell>
          <cell r="AE30">
            <v>-1070.6477656108264</v>
          </cell>
          <cell r="AF30">
            <v>-1143.3223573993703</v>
          </cell>
          <cell r="AG30">
            <v>-1298.1496723294331</v>
          </cell>
        </row>
        <row r="32">
          <cell r="C32">
            <v>162.69999999999999</v>
          </cell>
          <cell r="D32">
            <v>203.7</v>
          </cell>
          <cell r="E32">
            <v>312.7</v>
          </cell>
          <cell r="F32">
            <v>454.9</v>
          </cell>
          <cell r="G32">
            <v>538.5</v>
          </cell>
          <cell r="H32">
            <v>575.4</v>
          </cell>
          <cell r="O32">
            <v>1065.8213280000002</v>
          </cell>
          <cell r="P32">
            <v>1153.2186768960003</v>
          </cell>
          <cell r="Q32">
            <v>1247.7826084014723</v>
          </cell>
          <cell r="R32">
            <v>1351.1699640609804</v>
          </cell>
          <cell r="S32">
            <v>1460.0918877900676</v>
          </cell>
          <cell r="T32">
            <v>1576.7745468268386</v>
          </cell>
          <cell r="U32">
            <v>1701.6834738815662</v>
          </cell>
          <cell r="V32">
            <v>1835.305097908164</v>
          </cell>
          <cell r="W32">
            <v>1978.1471423545581</v>
          </cell>
          <cell r="X32">
            <v>2130.5177556718463</v>
          </cell>
          <cell r="Y32">
            <v>2292.9173386161201</v>
          </cell>
          <cell r="Z32">
            <v>2465.8617846904626</v>
          </cell>
          <cell r="AA32">
            <v>2649.8821073593804</v>
          </cell>
          <cell r="AB32">
            <v>2845.5239827414639</v>
          </cell>
          <cell r="AC32">
            <v>3053.2890208598074</v>
          </cell>
          <cell r="AD32">
            <v>3273.7378013660641</v>
          </cell>
          <cell r="AE32">
            <v>3507.442100643842</v>
          </cell>
          <cell r="AF32">
            <v>3754.9839390513621</v>
          </cell>
        </row>
        <row r="33">
          <cell r="D33">
            <v>25.199754148740006</v>
          </cell>
          <cell r="E33">
            <v>53.510063819342179</v>
          </cell>
          <cell r="F33">
            <v>45.474896066517424</v>
          </cell>
          <cell r="G33">
            <v>18.377665420971656</v>
          </cell>
          <cell r="H33">
            <v>6.8523676880222872</v>
          </cell>
          <cell r="O33">
            <v>8</v>
          </cell>
          <cell r="P33">
            <v>8.1999999999999993</v>
          </cell>
          <cell r="Q33">
            <v>8.1999999999999993</v>
          </cell>
          <cell r="R33">
            <v>8.2856865421419013</v>
          </cell>
          <cell r="S33">
            <v>8.0613043973919662</v>
          </cell>
          <cell r="T33">
            <v>7.9914599904651773</v>
          </cell>
          <cell r="U33">
            <v>7.9218000636869235</v>
          </cell>
          <cell r="V33">
            <v>7.8523195457616435</v>
          </cell>
          <cell r="W33">
            <v>7.7830135495837727</v>
          </cell>
          <cell r="X33">
            <v>7.7026935992195122</v>
          </cell>
          <cell r="Y33">
            <v>7.62254069518713</v>
          </cell>
          <cell r="Z33">
            <v>7.5425504078015404</v>
          </cell>
          <cell r="AA33">
            <v>7.4627184626253396</v>
          </cell>
          <cell r="AB33">
            <v>7.3830407337268866</v>
          </cell>
          <cell r="AC33">
            <v>7.3014685301712401</v>
          </cell>
          <cell r="AD33">
            <v>7.2200430093636525</v>
          </cell>
          <cell r="AE33">
            <v>7.1387604462476384</v>
          </cell>
          <cell r="AF33">
            <v>7.0576172408399973</v>
          </cell>
        </row>
        <row r="35">
          <cell r="C35">
            <v>-262.5</v>
          </cell>
          <cell r="D35">
            <v>-258.39999999999998</v>
          </cell>
          <cell r="E35">
            <v>-212.6</v>
          </cell>
          <cell r="F35">
            <v>-208.40000000000003</v>
          </cell>
          <cell r="G35">
            <v>-163.5</v>
          </cell>
          <cell r="H35">
            <v>-152.70000000000002</v>
          </cell>
          <cell r="O35">
            <v>-307.9961862504108</v>
          </cell>
          <cell r="P35">
            <v>-325.66129341600674</v>
          </cell>
          <cell r="Q35">
            <v>-351.80524145441188</v>
          </cell>
          <cell r="R35">
            <v>-386.27934364026737</v>
          </cell>
          <cell r="S35">
            <v>-424.04626709088922</v>
          </cell>
          <cell r="T35">
            <v>-464.41917993856532</v>
          </cell>
          <cell r="U35">
            <v>-513.23572266065662</v>
          </cell>
          <cell r="V35">
            <v>-564.88363189720781</v>
          </cell>
          <cell r="W35">
            <v>-619.96693736974044</v>
          </cell>
          <cell r="X35">
            <v>-670.2959550731448</v>
          </cell>
          <cell r="Y35">
            <v>-731.04181341467006</v>
          </cell>
          <cell r="Z35">
            <v>-793.81052777482239</v>
          </cell>
          <cell r="AA35">
            <v>-860.43631016962627</v>
          </cell>
          <cell r="AB35">
            <v>-930.55889271361332</v>
          </cell>
          <cell r="AC35">
            <v>-1003.7370675573395</v>
          </cell>
          <cell r="AD35">
            <v>-1081.024440721091</v>
          </cell>
          <cell r="AE35">
            <v>-1162.0963225236117</v>
          </cell>
          <cell r="AF35">
            <v>-1247.5357567999154</v>
          </cell>
          <cell r="AG35">
            <v>-1256.3243308135354</v>
          </cell>
        </row>
        <row r="36">
          <cell r="C36">
            <v>28.3</v>
          </cell>
          <cell r="D36">
            <v>29</v>
          </cell>
          <cell r="E36">
            <v>40.6</v>
          </cell>
          <cell r="F36">
            <v>55.2</v>
          </cell>
          <cell r="G36">
            <v>72.2</v>
          </cell>
          <cell r="H36">
            <v>104.1</v>
          </cell>
          <cell r="O36">
            <v>92.430693713240387</v>
          </cell>
          <cell r="P36">
            <v>99.630693713240376</v>
          </cell>
          <cell r="Q36">
            <v>105.23069371324038</v>
          </cell>
          <cell r="R36">
            <v>108.46306135017645</v>
          </cell>
          <cell r="S36">
            <v>113.35089666214363</v>
          </cell>
          <cell r="T36">
            <v>118.74624856648872</v>
          </cell>
          <cell r="U36">
            <v>124.70647386105863</v>
          </cell>
          <cell r="V36">
            <v>131.2815472552108</v>
          </cell>
          <cell r="W36">
            <v>138.66473254978072</v>
          </cell>
          <cell r="X36">
            <v>147.1188214460214</v>
          </cell>
          <cell r="Y36">
            <v>156.66305164351519</v>
          </cell>
          <cell r="Z36">
            <v>166.88141549151521</v>
          </cell>
          <cell r="AA36">
            <v>177.40633025495521</v>
          </cell>
          <cell r="AB36">
            <v>188.24699246129845</v>
          </cell>
          <cell r="AC36">
            <v>199.41287453383194</v>
          </cell>
          <cell r="AD36">
            <v>210.91373306854143</v>
          </cell>
          <cell r="AE36">
            <v>222.75961735929224</v>
          </cell>
          <cell r="AF36">
            <v>234.96087817876557</v>
          </cell>
          <cell r="AG36">
            <v>309.41022102852889</v>
          </cell>
        </row>
        <row r="37">
          <cell r="C37">
            <v>-290.8</v>
          </cell>
          <cell r="D37">
            <v>-287.39999999999998</v>
          </cell>
          <cell r="E37">
            <v>-253.2</v>
          </cell>
          <cell r="F37">
            <v>-263.60000000000002</v>
          </cell>
          <cell r="G37">
            <v>-235.7</v>
          </cell>
          <cell r="H37">
            <v>-256.8</v>
          </cell>
          <cell r="O37">
            <v>-400.42687996365117</v>
          </cell>
          <cell r="P37">
            <v>-425.2919871292471</v>
          </cell>
          <cell r="Q37">
            <v>-457.03593516765227</v>
          </cell>
          <cell r="R37">
            <v>-494.74240499044379</v>
          </cell>
          <cell r="S37">
            <v>-537.39716375303283</v>
          </cell>
          <cell r="T37">
            <v>-583.16542850505402</v>
          </cell>
          <cell r="U37">
            <v>-637.94219652171523</v>
          </cell>
          <cell r="V37">
            <v>-696.16517915241866</v>
          </cell>
          <cell r="W37">
            <v>-758.63166991952119</v>
          </cell>
          <cell r="X37">
            <v>-817.41477651916614</v>
          </cell>
          <cell r="Y37">
            <v>-887.70486505818519</v>
          </cell>
          <cell r="Z37">
            <v>-960.6919432663376</v>
          </cell>
          <cell r="AA37">
            <v>-1037.8426404245815</v>
          </cell>
          <cell r="AB37">
            <v>-1118.8058851749117</v>
          </cell>
          <cell r="AC37">
            <v>-1203.1499420911714</v>
          </cell>
          <cell r="AD37">
            <v>-1291.9381737896324</v>
          </cell>
          <cell r="AE37">
            <v>-1384.8559398829038</v>
          </cell>
          <cell r="AF37">
            <v>-1482.496634978681</v>
          </cell>
          <cell r="AG37">
            <v>-1565.7345518420643</v>
          </cell>
        </row>
        <row r="38">
          <cell r="C38">
            <v>-228.2</v>
          </cell>
          <cell r="D38">
            <v>-217.4</v>
          </cell>
          <cell r="E38">
            <v>-193.2</v>
          </cell>
          <cell r="F38">
            <v>-193.6</v>
          </cell>
          <cell r="G38">
            <v>-192.09999999999997</v>
          </cell>
          <cell r="H38">
            <v>-186.8</v>
          </cell>
          <cell r="O38">
            <v>-114.97995912441944</v>
          </cell>
          <cell r="P38">
            <v>-114.60048194052972</v>
          </cell>
          <cell r="Q38">
            <v>-116.13978273784289</v>
          </cell>
          <cell r="R38">
            <v>-118.25318091662704</v>
          </cell>
          <cell r="S38">
            <v>-123.2146792838478</v>
          </cell>
          <cell r="T38">
            <v>-129.13449296443298</v>
          </cell>
          <cell r="U38">
            <v>-141.767176142094</v>
          </cell>
          <cell r="V38">
            <v>-155.40464896216787</v>
          </cell>
          <cell r="W38">
            <v>-170.69292862424001</v>
          </cell>
          <cell r="X38">
            <v>-179.54823329843722</v>
          </cell>
          <cell r="Y38">
            <v>-197.0071851394039</v>
          </cell>
          <cell r="Z38">
            <v>-214.10155631094</v>
          </cell>
          <cell r="AA38">
            <v>-232.13528956571071</v>
          </cell>
          <cell r="AB38">
            <v>-250.59023723017569</v>
          </cell>
          <cell r="AC38">
            <v>-268.86328055726307</v>
          </cell>
          <cell r="AD38">
            <v>-287.84443224785349</v>
          </cell>
          <cell r="AE38">
            <v>-307.04194446956899</v>
          </cell>
          <cell r="AF38">
            <v>-326.86852904057139</v>
          </cell>
          <cell r="AG38">
            <v>-328.01442958864322</v>
          </cell>
        </row>
        <row r="39">
          <cell r="C39">
            <v>-220</v>
          </cell>
          <cell r="D39">
            <v>-203.3</v>
          </cell>
          <cell r="E39">
            <v>-178.2</v>
          </cell>
          <cell r="F39">
            <v>-169.4</v>
          </cell>
          <cell r="G39">
            <v>-159.29999999999998</v>
          </cell>
          <cell r="H39">
            <v>-155.5</v>
          </cell>
          <cell r="O39">
            <v>-99.309959124419436</v>
          </cell>
          <cell r="P39">
            <v>-98.930481940529717</v>
          </cell>
          <cell r="Q39">
            <v>-100.46978273784289</v>
          </cell>
          <cell r="R39">
            <v>-101.44469372527237</v>
          </cell>
          <cell r="S39">
            <v>-105.2207517337778</v>
          </cell>
          <cell r="T39">
            <v>-109.8822933564519</v>
          </cell>
          <cell r="U39">
            <v>-121.18024288963305</v>
          </cell>
          <cell r="V39">
            <v>-133.40277192212889</v>
          </cell>
          <cell r="W39">
            <v>-147.19203103563197</v>
          </cell>
          <cell r="X39">
            <v>-154.46285957097206</v>
          </cell>
          <cell r="Y39">
            <v>-170.24830597552113</v>
          </cell>
          <cell r="Z39">
            <v>-187.34267714705723</v>
          </cell>
          <cell r="AA39">
            <v>-205.37641040182794</v>
          </cell>
          <cell r="AB39">
            <v>-223.83135806629292</v>
          </cell>
          <cell r="AC39">
            <v>-242.10440139338033</v>
          </cell>
          <cell r="AD39">
            <v>-261.08555308397075</v>
          </cell>
          <cell r="AE39">
            <v>-280.28306530568625</v>
          </cell>
          <cell r="AF39">
            <v>-300.10964987668865</v>
          </cell>
          <cell r="AG39">
            <v>-301.25555042476049</v>
          </cell>
        </row>
        <row r="40">
          <cell r="C40">
            <v>-35.9</v>
          </cell>
          <cell r="D40">
            <v>-36.200000000000003</v>
          </cell>
          <cell r="E40">
            <v>-30.5</v>
          </cell>
          <cell r="F40">
            <v>-20.100000000000001</v>
          </cell>
          <cell r="G40">
            <v>-19.2</v>
          </cell>
          <cell r="H40">
            <v>-20.6</v>
          </cell>
          <cell r="O40">
            <v>-4.9000000000000004</v>
          </cell>
          <cell r="P40">
            <v>-4.9000000000000004</v>
          </cell>
          <cell r="Q40">
            <v>-4.9000000000000004</v>
          </cell>
          <cell r="R40">
            <v>-4.9000000000000004</v>
          </cell>
          <cell r="S40">
            <v>-4.9000000000000004</v>
          </cell>
          <cell r="T40">
            <v>-4.9000000000000004</v>
          </cell>
          <cell r="U40">
            <v>-4.9000000000000004</v>
          </cell>
          <cell r="V40">
            <v>-4.9000000000000004</v>
          </cell>
          <cell r="W40">
            <v>-4.9000000000000004</v>
          </cell>
          <cell r="X40">
            <v>-4.9000000000000004</v>
          </cell>
          <cell r="Y40">
            <v>-4.9000000000000004</v>
          </cell>
          <cell r="Z40">
            <v>-4.9000000000000004</v>
          </cell>
          <cell r="AA40">
            <v>-4.9000000000000004</v>
          </cell>
          <cell r="AB40">
            <v>-4.9000000000000004</v>
          </cell>
          <cell r="AC40">
            <v>-4.9000000000000004</v>
          </cell>
          <cell r="AD40">
            <v>-4.9000000000000004</v>
          </cell>
          <cell r="AE40">
            <v>-4.9000000000000004</v>
          </cell>
          <cell r="AF40">
            <v>-4.9000000000000004</v>
          </cell>
          <cell r="AG40">
            <v>-4.9000000000000004</v>
          </cell>
        </row>
        <row r="41"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C42">
            <v>-8.1999999999999993</v>
          </cell>
          <cell r="D42">
            <v>-14.1</v>
          </cell>
          <cell r="E42">
            <v>-15</v>
          </cell>
          <cell r="F42">
            <v>-24.2</v>
          </cell>
          <cell r="G42">
            <v>-32.799999999999997</v>
          </cell>
          <cell r="H42">
            <v>-31.3</v>
          </cell>
          <cell r="O42">
            <v>-15.67</v>
          </cell>
          <cell r="P42">
            <v>-15.67</v>
          </cell>
          <cell r="Q42">
            <v>-15.67</v>
          </cell>
          <cell r="R42">
            <v>-16.808487191354676</v>
          </cell>
          <cell r="S42">
            <v>-17.993927550070001</v>
          </cell>
          <cell r="T42">
            <v>-19.252199607981094</v>
          </cell>
          <cell r="U42">
            <v>-20.586933252460952</v>
          </cell>
          <cell r="V42">
            <v>-22.00187704003897</v>
          </cell>
          <cell r="W42">
            <v>-23.50089758860803</v>
          </cell>
          <cell r="X42">
            <v>-25.085373727465178</v>
          </cell>
          <cell r="Y42">
            <v>-26.758879163882764</v>
          </cell>
          <cell r="Z42">
            <v>-26.758879163882764</v>
          </cell>
          <cell r="AA42">
            <v>-26.758879163882764</v>
          </cell>
          <cell r="AB42">
            <v>-26.758879163882764</v>
          </cell>
          <cell r="AC42">
            <v>-26.758879163882764</v>
          </cell>
          <cell r="AD42">
            <v>-26.758879163882764</v>
          </cell>
          <cell r="AE42">
            <v>-26.758879163882764</v>
          </cell>
          <cell r="AF42">
            <v>-26.758879163882764</v>
          </cell>
          <cell r="AG42">
            <v>-26.758879163882764</v>
          </cell>
        </row>
        <row r="43">
          <cell r="C43">
            <v>-62.600000000000023</v>
          </cell>
          <cell r="D43">
            <v>-69.999999999999972</v>
          </cell>
          <cell r="E43">
            <v>-60</v>
          </cell>
          <cell r="F43">
            <v>-70.000000000000028</v>
          </cell>
          <cell r="G43">
            <v>-43.600000000000023</v>
          </cell>
          <cell r="H43">
            <v>-70</v>
          </cell>
          <cell r="O43">
            <v>-285.44692083923172</v>
          </cell>
          <cell r="P43">
            <v>-310.69150518871737</v>
          </cell>
          <cell r="Q43">
            <v>-340.89615242980938</v>
          </cell>
          <cell r="R43">
            <v>-376.48922407381673</v>
          </cell>
          <cell r="S43">
            <v>-414.18248446918506</v>
          </cell>
          <cell r="T43">
            <v>-454.03093554062099</v>
          </cell>
          <cell r="U43">
            <v>-496.17502037962117</v>
          </cell>
          <cell r="V43">
            <v>-540.76053019025085</v>
          </cell>
          <cell r="W43">
            <v>-587.93874129528115</v>
          </cell>
          <cell r="X43">
            <v>-637.86654322072889</v>
          </cell>
          <cell r="Y43">
            <v>-690.69767991878132</v>
          </cell>
          <cell r="Z43">
            <v>-746.59038695539766</v>
          </cell>
          <cell r="AA43">
            <v>-805.70735085887077</v>
          </cell>
          <cell r="AB43">
            <v>-868.21564794473602</v>
          </cell>
          <cell r="AC43">
            <v>-934.28666153390839</v>
          </cell>
          <cell r="AD43">
            <v>-1004.0937415417789</v>
          </cell>
          <cell r="AE43">
            <v>-1077.8139954133349</v>
          </cell>
          <cell r="AF43">
            <v>-1155.6281059381095</v>
          </cell>
          <cell r="AG43">
            <v>-1237.7201222534211</v>
          </cell>
        </row>
        <row r="45">
          <cell r="C45">
            <v>264</v>
          </cell>
          <cell r="D45">
            <v>276.70000000000005</v>
          </cell>
          <cell r="E45">
            <v>312</v>
          </cell>
          <cell r="F45">
            <v>487.53999999999996</v>
          </cell>
          <cell r="G45">
            <v>736.9</v>
          </cell>
          <cell r="H45">
            <v>752.6</v>
          </cell>
          <cell r="O45">
            <v>1916.8421585747653</v>
          </cell>
          <cell r="P45">
            <v>2035.1854229881912</v>
          </cell>
          <cell r="Q45">
            <v>2170.3321903700403</v>
          </cell>
          <cell r="R45">
            <v>2302.9793411604351</v>
          </cell>
          <cell r="S45">
            <v>2425.2325699366743</v>
          </cell>
          <cell r="T45">
            <v>2585.9155964950428</v>
          </cell>
          <cell r="U45">
            <v>2738.0141009931458</v>
          </cell>
          <cell r="V45">
            <v>2919.8033923441558</v>
          </cell>
          <cell r="W45">
            <v>3113.9489993223588</v>
          </cell>
          <cell r="X45">
            <v>3321.29888534773</v>
          </cell>
          <cell r="Y45">
            <v>3538.6825567919182</v>
          </cell>
          <cell r="Z45">
            <v>3766.3115666648455</v>
          </cell>
          <cell r="AA45">
            <v>4004.3875086868111</v>
          </cell>
          <cell r="AB45">
            <v>4253.1015229076684</v>
          </cell>
          <cell r="AC45">
            <v>4512.6338500422344</v>
          </cell>
          <cell r="AD45">
            <v>4783.15343672155</v>
          </cell>
          <cell r="AE45">
            <v>5064.8175935336039</v>
          </cell>
          <cell r="AF45">
            <v>5357.7717073999584</v>
          </cell>
          <cell r="AG45">
            <v>5088.502170063025</v>
          </cell>
        </row>
        <row r="46">
          <cell r="C46">
            <v>103.9</v>
          </cell>
          <cell r="D46">
            <v>139.9</v>
          </cell>
          <cell r="E46">
            <v>173.5</v>
          </cell>
          <cell r="F46">
            <v>241.1</v>
          </cell>
          <cell r="G46">
            <v>354</v>
          </cell>
          <cell r="H46">
            <v>446.90000000000003</v>
          </cell>
          <cell r="O46">
            <v>1596.6247749999998</v>
          </cell>
          <cell r="P46">
            <v>1714.3241331249997</v>
          </cell>
          <cell r="Q46">
            <v>1840.8509431093746</v>
          </cell>
          <cell r="R46">
            <v>1967.7995091270309</v>
          </cell>
          <cell r="S46">
            <v>2103.6344747659232</v>
          </cell>
          <cell r="T46">
            <v>2248.9778879995379</v>
          </cell>
          <cell r="U46">
            <v>2404.4953401595058</v>
          </cell>
          <cell r="V46">
            <v>2570.8990139706711</v>
          </cell>
          <cell r="W46">
            <v>2748.9509449486181</v>
          </cell>
          <cell r="X46">
            <v>2939.4665110950214</v>
          </cell>
          <cell r="Y46">
            <v>3139.2411337561398</v>
          </cell>
          <cell r="Z46">
            <v>3348.4507122962978</v>
          </cell>
          <cell r="AA46">
            <v>3567.2595459808276</v>
          </cell>
          <cell r="AB46">
            <v>3795.8197640838816</v>
          </cell>
          <cell r="AC46">
            <v>4034.2708012373887</v>
          </cell>
          <cell r="AD46">
            <v>4282.738920060835</v>
          </cell>
          <cell r="AE46">
            <v>4541.3367827782013</v>
          </cell>
          <cell r="AF46">
            <v>4810.1630731935229</v>
          </cell>
          <cell r="AG46">
            <v>5089.3021700630252</v>
          </cell>
        </row>
        <row r="47">
          <cell r="C47">
            <v>104.4</v>
          </cell>
          <cell r="D47">
            <v>140.4</v>
          </cell>
          <cell r="E47">
            <v>174</v>
          </cell>
          <cell r="F47">
            <v>241.7</v>
          </cell>
          <cell r="G47">
            <v>354.6</v>
          </cell>
          <cell r="H47">
            <v>447.40000000000003</v>
          </cell>
          <cell r="O47">
            <v>1597.3247749999998</v>
          </cell>
          <cell r="P47">
            <v>1715.0241331249997</v>
          </cell>
          <cell r="Q47">
            <v>1841.5509431093747</v>
          </cell>
          <cell r="R47">
            <v>1968.4995091270309</v>
          </cell>
          <cell r="S47">
            <v>2104.334474765923</v>
          </cell>
          <cell r="T47">
            <v>2249.6778879995377</v>
          </cell>
          <cell r="U47">
            <v>2405.1953401595056</v>
          </cell>
          <cell r="V47">
            <v>2571.599013970671</v>
          </cell>
          <cell r="W47">
            <v>2749.650944948618</v>
          </cell>
          <cell r="X47">
            <v>2940.1665110950212</v>
          </cell>
          <cell r="Y47">
            <v>3139.9411337561396</v>
          </cell>
          <cell r="Z47">
            <v>3349.1507122962976</v>
          </cell>
          <cell r="AA47">
            <v>3567.9595459808274</v>
          </cell>
          <cell r="AB47">
            <v>3796.5197640838815</v>
          </cell>
          <cell r="AC47">
            <v>4034.9708012373885</v>
          </cell>
          <cell r="AD47">
            <v>4283.4389200608348</v>
          </cell>
          <cell r="AE47">
            <v>4542.0367827782011</v>
          </cell>
          <cell r="AF47">
            <v>4810.8630731935227</v>
          </cell>
          <cell r="AG47">
            <v>5090.002170063025</v>
          </cell>
        </row>
        <row r="48">
          <cell r="C48">
            <v>94</v>
          </cell>
          <cell r="D48">
            <v>128.4</v>
          </cell>
          <cell r="E48">
            <v>160</v>
          </cell>
          <cell r="F48">
            <v>220</v>
          </cell>
          <cell r="G48">
            <v>320</v>
          </cell>
          <cell r="H48">
            <v>409.6</v>
          </cell>
          <cell r="O48">
            <v>1569.3247749999998</v>
          </cell>
          <cell r="P48">
            <v>1687.0241331249997</v>
          </cell>
          <cell r="Q48">
            <v>1813.5509431093747</v>
          </cell>
          <cell r="R48">
            <v>1940.4995091270309</v>
          </cell>
          <cell r="S48">
            <v>2076.334474765923</v>
          </cell>
          <cell r="T48">
            <v>2221.6778879995377</v>
          </cell>
          <cell r="U48">
            <v>2377.1953401595056</v>
          </cell>
          <cell r="V48">
            <v>2543.599013970671</v>
          </cell>
          <cell r="W48">
            <v>2721.650944948618</v>
          </cell>
          <cell r="X48">
            <v>2912.1665110950212</v>
          </cell>
          <cell r="Y48">
            <v>3111.9411337561396</v>
          </cell>
          <cell r="Z48">
            <v>3321.1507122962976</v>
          </cell>
          <cell r="AA48">
            <v>3539.9595459808274</v>
          </cell>
          <cell r="AB48">
            <v>3768.5197640838815</v>
          </cell>
          <cell r="AC48">
            <v>4006.9708012373885</v>
          </cell>
          <cell r="AD48">
            <v>4255.4389200608348</v>
          </cell>
          <cell r="AE48">
            <v>4514.0367827782011</v>
          </cell>
          <cell r="AF48">
            <v>4782.8630731935227</v>
          </cell>
          <cell r="AG48">
            <v>5062.002170063025</v>
          </cell>
        </row>
        <row r="49">
          <cell r="D49">
            <v>36.59574468085107</v>
          </cell>
          <cell r="E49">
            <v>24.610591900311519</v>
          </cell>
          <cell r="F49">
            <v>37.5</v>
          </cell>
          <cell r="G49">
            <v>45.45454545454546</v>
          </cell>
          <cell r="H49">
            <v>28.000000000000004</v>
          </cell>
          <cell r="O49">
            <v>7.5</v>
          </cell>
          <cell r="P49">
            <v>7.5</v>
          </cell>
          <cell r="Q49">
            <v>7.5</v>
          </cell>
          <cell r="R49">
            <v>7</v>
          </cell>
          <cell r="S49">
            <v>7</v>
          </cell>
          <cell r="T49">
            <v>7</v>
          </cell>
          <cell r="U49">
            <v>7</v>
          </cell>
          <cell r="V49">
            <v>7</v>
          </cell>
          <cell r="W49">
            <v>7</v>
          </cell>
          <cell r="X49">
            <v>7</v>
          </cell>
          <cell r="Y49">
            <v>6.8599999999999994</v>
          </cell>
          <cell r="Z49">
            <v>6.7227999999999994</v>
          </cell>
          <cell r="AA49">
            <v>6.5883439999999993</v>
          </cell>
          <cell r="AB49">
            <v>6.4565771199999995</v>
          </cell>
          <cell r="AC49">
            <v>6.3274455775999998</v>
          </cell>
          <cell r="AD49">
            <v>6.200896666048</v>
          </cell>
          <cell r="AE49">
            <v>6.0768787327270397</v>
          </cell>
          <cell r="AF49">
            <v>5.9553411580724989</v>
          </cell>
          <cell r="AG49">
            <v>5.8362343349110484</v>
          </cell>
        </row>
        <row r="50">
          <cell r="C50">
            <v>10.4</v>
          </cell>
          <cell r="D50">
            <v>12</v>
          </cell>
          <cell r="E50">
            <v>14</v>
          </cell>
          <cell r="F50">
            <v>21.7</v>
          </cell>
          <cell r="G50">
            <v>34.6</v>
          </cell>
          <cell r="H50">
            <v>37.799999999999997</v>
          </cell>
          <cell r="O50">
            <v>28</v>
          </cell>
          <cell r="P50">
            <v>28</v>
          </cell>
          <cell r="Q50">
            <v>28</v>
          </cell>
          <cell r="R50">
            <v>28</v>
          </cell>
          <cell r="S50">
            <v>28</v>
          </cell>
          <cell r="T50">
            <v>28</v>
          </cell>
          <cell r="U50">
            <v>28</v>
          </cell>
          <cell r="V50">
            <v>28</v>
          </cell>
          <cell r="W50">
            <v>28</v>
          </cell>
          <cell r="X50">
            <v>28</v>
          </cell>
          <cell r="Y50">
            <v>28</v>
          </cell>
          <cell r="Z50">
            <v>28</v>
          </cell>
          <cell r="AA50">
            <v>28</v>
          </cell>
          <cell r="AB50">
            <v>28</v>
          </cell>
          <cell r="AC50">
            <v>28</v>
          </cell>
          <cell r="AD50">
            <v>28</v>
          </cell>
          <cell r="AE50">
            <v>28</v>
          </cell>
          <cell r="AF50">
            <v>28</v>
          </cell>
          <cell r="AG50">
            <v>28</v>
          </cell>
        </row>
        <row r="51">
          <cell r="C51">
            <v>-0.5</v>
          </cell>
          <cell r="D51">
            <v>-0.5</v>
          </cell>
          <cell r="E51">
            <v>-0.5</v>
          </cell>
          <cell r="F51">
            <v>-0.6</v>
          </cell>
          <cell r="G51">
            <v>-0.6</v>
          </cell>
          <cell r="H51">
            <v>-0.5</v>
          </cell>
          <cell r="O51">
            <v>-0.7</v>
          </cell>
          <cell r="P51">
            <v>-0.7</v>
          </cell>
          <cell r="Q51">
            <v>-0.7</v>
          </cell>
          <cell r="R51">
            <v>-0.7</v>
          </cell>
          <cell r="S51">
            <v>-0.7</v>
          </cell>
          <cell r="T51">
            <v>-0.7</v>
          </cell>
          <cell r="U51">
            <v>-0.7</v>
          </cell>
          <cell r="V51">
            <v>-0.7</v>
          </cell>
          <cell r="W51">
            <v>-0.7</v>
          </cell>
          <cell r="X51">
            <v>-0.7</v>
          </cell>
          <cell r="Y51">
            <v>-0.7</v>
          </cell>
          <cell r="Z51">
            <v>-0.7</v>
          </cell>
          <cell r="AA51">
            <v>-0.7</v>
          </cell>
          <cell r="AB51">
            <v>-0.7</v>
          </cell>
          <cell r="AC51">
            <v>-0.7</v>
          </cell>
          <cell r="AD51">
            <v>-0.7</v>
          </cell>
          <cell r="AE51">
            <v>-0.7</v>
          </cell>
          <cell r="AF51">
            <v>-0.7</v>
          </cell>
          <cell r="AG51">
            <v>-0.7</v>
          </cell>
        </row>
        <row r="52">
          <cell r="C52">
            <v>160.10000000000002</v>
          </cell>
          <cell r="D52">
            <v>136.80000000000001</v>
          </cell>
          <cell r="E52">
            <v>138.5</v>
          </cell>
          <cell r="F52">
            <v>246.44</v>
          </cell>
          <cell r="G52">
            <v>382.9</v>
          </cell>
          <cell r="H52">
            <v>305.7</v>
          </cell>
          <cell r="O52">
            <v>320.21738357476562</v>
          </cell>
          <cell r="P52">
            <v>320.86128986319153</v>
          </cell>
          <cell r="Q52">
            <v>329.48124726066567</v>
          </cell>
          <cell r="R52">
            <v>335.1798320334043</v>
          </cell>
          <cell r="S52">
            <v>321.59809517075092</v>
          </cell>
          <cell r="T52">
            <v>336.93770849550503</v>
          </cell>
          <cell r="U52">
            <v>333.51876083363982</v>
          </cell>
          <cell r="V52">
            <v>348.90437837348463</v>
          </cell>
          <cell r="W52">
            <v>364.99805437374044</v>
          </cell>
          <cell r="X52">
            <v>381.83237425270858</v>
          </cell>
          <cell r="Y52">
            <v>399.44142303577826</v>
          </cell>
          <cell r="Z52">
            <v>417.86085436854751</v>
          </cell>
          <cell r="AA52">
            <v>437.12796270598358</v>
          </cell>
          <cell r="AB52">
            <v>457.28175882378645</v>
          </cell>
          <cell r="AC52">
            <v>478.36304880484533</v>
          </cell>
          <cell r="AD52">
            <v>500.41451666071544</v>
          </cell>
          <cell r="AE52">
            <v>523.48081075540222</v>
          </cell>
          <cell r="AF52">
            <v>547.60863420643568</v>
          </cell>
          <cell r="AG52">
            <v>-0.8</v>
          </cell>
        </row>
        <row r="53">
          <cell r="C53">
            <v>160.80000000000001</v>
          </cell>
          <cell r="D53">
            <v>137.5</v>
          </cell>
          <cell r="E53">
            <v>139.19999999999999</v>
          </cell>
          <cell r="F53">
            <v>247.14</v>
          </cell>
          <cell r="G53">
            <v>383.7</v>
          </cell>
          <cell r="H53">
            <v>306.3</v>
          </cell>
          <cell r="O53">
            <v>321.01738357476563</v>
          </cell>
          <cell r="P53">
            <v>321.66128986319154</v>
          </cell>
          <cell r="Q53">
            <v>330.28124726066568</v>
          </cell>
          <cell r="R53">
            <v>335.97983203340431</v>
          </cell>
          <cell r="S53">
            <v>322.39809517075093</v>
          </cell>
          <cell r="T53">
            <v>337.73770849550505</v>
          </cell>
          <cell r="U53">
            <v>334.31876083363983</v>
          </cell>
          <cell r="V53">
            <v>349.70437837348464</v>
          </cell>
          <cell r="W53">
            <v>365.79805437374046</v>
          </cell>
          <cell r="X53">
            <v>382.63237425270859</v>
          </cell>
          <cell r="Y53">
            <v>400.24142303577827</v>
          </cell>
          <cell r="Z53">
            <v>418.66085436854752</v>
          </cell>
          <cell r="AA53">
            <v>437.92796270598359</v>
          </cell>
          <cell r="AB53">
            <v>458.08175882378646</v>
          </cell>
          <cell r="AC53">
            <v>479.16304880484535</v>
          </cell>
          <cell r="AD53">
            <v>501.21451666071545</v>
          </cell>
          <cell r="AE53">
            <v>524.28081075540217</v>
          </cell>
          <cell r="AF53">
            <v>548.40863420643564</v>
          </cell>
          <cell r="AG53">
            <v>0</v>
          </cell>
        </row>
        <row r="54">
          <cell r="C54" t="str">
            <v>...</v>
          </cell>
          <cell r="D54" t="str">
            <v>...</v>
          </cell>
          <cell r="E54" t="str">
            <v>...</v>
          </cell>
          <cell r="F54" t="str">
            <v>...</v>
          </cell>
          <cell r="G54" t="str">
            <v>...</v>
          </cell>
          <cell r="H54">
            <v>5.7</v>
          </cell>
          <cell r="O54">
            <v>65.519253610693227</v>
          </cell>
          <cell r="P54">
            <v>54.506561334943981</v>
          </cell>
          <cell r="Q54">
            <v>51.027208541766527</v>
          </cell>
          <cell r="R54">
            <v>43.874298455310111</v>
          </cell>
          <cell r="S54">
            <v>16.849630631503658</v>
          </cell>
          <cell r="T54">
            <v>18.127658529327558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C55">
            <v>-0.7</v>
          </cell>
          <cell r="D55">
            <v>-0.7</v>
          </cell>
          <cell r="E55">
            <v>-0.7</v>
          </cell>
          <cell r="F55">
            <v>-0.7</v>
          </cell>
          <cell r="G55">
            <v>-0.8</v>
          </cell>
          <cell r="H55">
            <v>-0.6</v>
          </cell>
          <cell r="O55">
            <v>-0.8</v>
          </cell>
          <cell r="P55">
            <v>-0.8</v>
          </cell>
          <cell r="Q55">
            <v>-0.8</v>
          </cell>
          <cell r="R55">
            <v>-0.8</v>
          </cell>
          <cell r="S55">
            <v>-0.8</v>
          </cell>
          <cell r="T55">
            <v>-0.8</v>
          </cell>
          <cell r="U55">
            <v>-0.8</v>
          </cell>
          <cell r="V55">
            <v>-0.8</v>
          </cell>
          <cell r="W55">
            <v>-0.8</v>
          </cell>
          <cell r="X55">
            <v>-0.8</v>
          </cell>
          <cell r="Y55">
            <v>-0.8</v>
          </cell>
          <cell r="Z55">
            <v>-0.8</v>
          </cell>
          <cell r="AA55">
            <v>-0.8</v>
          </cell>
          <cell r="AB55">
            <v>-0.8</v>
          </cell>
          <cell r="AC55">
            <v>-0.8</v>
          </cell>
          <cell r="AD55">
            <v>-0.8</v>
          </cell>
          <cell r="AE55">
            <v>-0.8</v>
          </cell>
          <cell r="AF55">
            <v>-0.8</v>
          </cell>
          <cell r="AG55">
            <v>-0.8</v>
          </cell>
        </row>
        <row r="57">
          <cell r="C57">
            <v>10.485364949981475</v>
          </cell>
          <cell r="D57">
            <v>10.837070254110612</v>
          </cell>
          <cell r="E57">
            <v>7.0548785875431994</v>
          </cell>
          <cell r="F57">
            <v>6.8678507749341744</v>
          </cell>
          <cell r="G57">
            <v>5.8722876675545885</v>
          </cell>
          <cell r="H57">
            <v>8.100393789542613</v>
          </cell>
          <cell r="O57">
            <v>4</v>
          </cell>
          <cell r="P57">
            <v>4</v>
          </cell>
          <cell r="Q57">
            <v>4</v>
          </cell>
          <cell r="R57">
            <v>4</v>
          </cell>
          <cell r="S57">
            <v>4</v>
          </cell>
          <cell r="T57">
            <v>4</v>
          </cell>
          <cell r="U57">
            <v>4</v>
          </cell>
          <cell r="V57">
            <v>4</v>
          </cell>
          <cell r="W57">
            <v>4</v>
          </cell>
          <cell r="X57">
            <v>4</v>
          </cell>
          <cell r="Y57">
            <v>4</v>
          </cell>
          <cell r="Z57">
            <v>4</v>
          </cell>
          <cell r="AA57">
            <v>4</v>
          </cell>
          <cell r="AB57">
            <v>4</v>
          </cell>
          <cell r="AC57">
            <v>4</v>
          </cell>
          <cell r="AD57">
            <v>4</v>
          </cell>
          <cell r="AE57">
            <v>4</v>
          </cell>
          <cell r="AF57">
            <v>4</v>
          </cell>
          <cell r="AG57">
            <v>5</v>
          </cell>
        </row>
        <row r="58">
          <cell r="C58">
            <v>69.400000000000006</v>
          </cell>
          <cell r="D58">
            <v>155.93</v>
          </cell>
          <cell r="E58">
            <v>329.83350000000002</v>
          </cell>
          <cell r="F58">
            <v>388.64182499999998</v>
          </cell>
          <cell r="G58">
            <v>590.40973374999987</v>
          </cell>
          <cell r="H58">
            <v>782.28924706249984</v>
          </cell>
          <cell r="O58">
            <v>1871.1422038865858</v>
          </cell>
          <cell r="P58">
            <v>2053.0499460116389</v>
          </cell>
          <cell r="Q58">
            <v>2267.409519436756</v>
          </cell>
          <cell r="R58">
            <v>2494.4174972861028</v>
          </cell>
          <cell r="S58">
            <v>2734.4051291139622</v>
          </cell>
          <cell r="T58">
            <v>2988.2182346204395</v>
          </cell>
          <cell r="U58">
            <v>3256.734842558576</v>
          </cell>
          <cell r="V58">
            <v>3540.8660158549706</v>
          </cell>
          <cell r="W58">
            <v>3841.5566229999895</v>
          </cell>
          <cell r="X58">
            <v>4159.7325882391488</v>
          </cell>
          <cell r="Y58">
            <v>4496.3468865996929</v>
          </cell>
          <cell r="Z58">
            <v>4852.3792990669699</v>
          </cell>
          <cell r="AA58">
            <v>5228.8360441569239</v>
          </cell>
          <cell r="AB58">
            <v>5626.7492793616375</v>
          </cell>
          <cell r="AC58">
            <v>6047.1630060049674</v>
          </cell>
          <cell r="AD58">
            <v>6491.1438551643778</v>
          </cell>
          <cell r="AE58">
            <v>6959.7799904599369</v>
          </cell>
          <cell r="AF58">
            <v>7454.1798493695778</v>
          </cell>
          <cell r="AG58">
            <v>7076.8708569010978</v>
          </cell>
        </row>
        <row r="59">
          <cell r="D59">
            <v>100.86455331412098</v>
          </cell>
          <cell r="E59">
            <v>38.478804591804014</v>
          </cell>
          <cell r="F59">
            <v>21.22282909407323</v>
          </cell>
          <cell r="G59">
            <v>11.218555800060898</v>
          </cell>
          <cell r="H59">
            <v>11.856173094470094</v>
          </cell>
          <cell r="O59">
            <v>16.60437697056771</v>
          </cell>
          <cell r="P59">
            <v>16.60437697056771</v>
          </cell>
          <cell r="Q59">
            <v>16.60437697056771</v>
          </cell>
          <cell r="R59">
            <v>16.60437697056771</v>
          </cell>
          <cell r="S59">
            <v>16.60437697056771</v>
          </cell>
          <cell r="T59">
            <v>16.60437697056771</v>
          </cell>
          <cell r="U59">
            <v>16.60437697056771</v>
          </cell>
          <cell r="V59">
            <v>16.60437697056771</v>
          </cell>
          <cell r="W59">
            <v>16.60437697056771</v>
          </cell>
          <cell r="X59">
            <v>16.60437697056771</v>
          </cell>
          <cell r="Y59">
            <v>16.60437697056771</v>
          </cell>
          <cell r="Z59">
            <v>16.60437697056771</v>
          </cell>
          <cell r="AA59">
            <v>16.60437697056771</v>
          </cell>
          <cell r="AB59">
            <v>16.60437697056771</v>
          </cell>
          <cell r="AC59">
            <v>16.60437697056771</v>
          </cell>
          <cell r="AD59">
            <v>16.60437697056771</v>
          </cell>
          <cell r="AE59">
            <v>16.60437697056771</v>
          </cell>
          <cell r="AF59">
            <v>16.60437697056771</v>
          </cell>
          <cell r="AG59">
            <v>16.60437697056771</v>
          </cell>
        </row>
        <row r="60"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1</v>
          </cell>
          <cell r="H60">
            <v>1</v>
          </cell>
          <cell r="O60">
            <v>1</v>
          </cell>
          <cell r="P60">
            <v>1</v>
          </cell>
          <cell r="Q60">
            <v>1</v>
          </cell>
          <cell r="R60">
            <v>1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1</v>
          </cell>
          <cell r="AA60">
            <v>1</v>
          </cell>
          <cell r="AB60">
            <v>1</v>
          </cell>
          <cell r="AC60">
            <v>1</v>
          </cell>
          <cell r="AD60">
            <v>1</v>
          </cell>
          <cell r="AE60">
            <v>1</v>
          </cell>
          <cell r="AF60">
            <v>1</v>
          </cell>
          <cell r="AG60">
            <v>2</v>
          </cell>
        </row>
      </sheetData>
      <sheetData sheetId="13" refreshError="1">
        <row r="1">
          <cell r="A1" t="str">
            <v>Table 10. Honduras: Capital account</v>
          </cell>
        </row>
        <row r="9">
          <cell r="C9">
            <v>69.400000000000006</v>
          </cell>
          <cell r="D9">
            <v>90</v>
          </cell>
          <cell r="E9">
            <v>127.7</v>
          </cell>
          <cell r="F9">
            <v>99</v>
          </cell>
          <cell r="G9">
            <v>237.3</v>
          </cell>
          <cell r="H9">
            <v>282</v>
          </cell>
          <cell r="O9">
            <v>242.59104574350124</v>
          </cell>
          <cell r="P9">
            <v>280.06485231938234</v>
          </cell>
          <cell r="Q9">
            <v>321.61207072569908</v>
          </cell>
          <cell r="R9">
            <v>344.97845382118481</v>
          </cell>
          <cell r="S9">
            <v>369.30850669216454</v>
          </cell>
          <cell r="T9">
            <v>395.13336196217563</v>
          </cell>
          <cell r="U9">
            <v>422.52751966915878</v>
          </cell>
          <cell r="V9">
            <v>451.56791542432336</v>
          </cell>
          <cell r="W9">
            <v>482.33390793776749</v>
          </cell>
          <cell r="X9">
            <v>514.85379638915936</v>
          </cell>
          <cell r="Y9">
            <v>549.20092777250159</v>
          </cell>
          <cell r="Z9">
            <v>585.44975679726258</v>
          </cell>
          <cell r="AA9">
            <v>623.67571004330364</v>
          </cell>
          <cell r="AB9">
            <v>663.95503741256016</v>
          </cell>
          <cell r="AC9">
            <v>706.35119061141279</v>
          </cell>
          <cell r="AD9">
            <v>750.93899945965927</v>
          </cell>
          <cell r="AE9">
            <v>797.79332805377942</v>
          </cell>
          <cell r="AF9">
            <v>846.98885843263793</v>
          </cell>
          <cell r="AG9">
            <v>0</v>
          </cell>
        </row>
        <row r="10">
          <cell r="C10">
            <v>0</v>
          </cell>
          <cell r="D10">
            <v>0</v>
          </cell>
          <cell r="E10">
            <v>54</v>
          </cell>
          <cell r="F10">
            <v>-23.7</v>
          </cell>
          <cell r="G10">
            <v>-16.100000000000001</v>
          </cell>
          <cell r="H10">
            <v>-60.6</v>
          </cell>
          <cell r="O10">
            <v>-4.5999999999999996</v>
          </cell>
          <cell r="P10">
            <v>-4.5999999999999996</v>
          </cell>
          <cell r="Q10">
            <v>-4.5999999999999996</v>
          </cell>
          <cell r="R10">
            <v>-4.5999999999999996</v>
          </cell>
          <cell r="S10">
            <v>-4.5999999999999996</v>
          </cell>
          <cell r="T10">
            <v>-4.5999999999999996</v>
          </cell>
          <cell r="U10">
            <v>-4.5999999999999996</v>
          </cell>
          <cell r="V10">
            <v>-4.5999999999999996</v>
          </cell>
          <cell r="W10">
            <v>-4.5999999999999996</v>
          </cell>
          <cell r="X10">
            <v>-4.5999999999999996</v>
          </cell>
          <cell r="Y10">
            <v>-4.5999999999999996</v>
          </cell>
          <cell r="Z10">
            <v>-4.5999999999999996</v>
          </cell>
          <cell r="AA10">
            <v>-4.5999999999999996</v>
          </cell>
          <cell r="AB10">
            <v>-4.5999999999999996</v>
          </cell>
          <cell r="AC10">
            <v>-4.5999999999999996</v>
          </cell>
          <cell r="AD10">
            <v>-4.5999999999999996</v>
          </cell>
          <cell r="AE10">
            <v>-4.5999999999999996</v>
          </cell>
          <cell r="AF10">
            <v>-4.5999999999999996</v>
          </cell>
          <cell r="AG10">
            <v>-4.5999999999999996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-59.4</v>
          </cell>
          <cell r="O11">
            <v>-4.5999999999999996</v>
          </cell>
          <cell r="P11">
            <v>-4.5999999999999996</v>
          </cell>
          <cell r="Q11">
            <v>-4.5999999999999996</v>
          </cell>
          <cell r="R11">
            <v>-4.5999999999999996</v>
          </cell>
          <cell r="S11">
            <v>-4.5999999999999996</v>
          </cell>
          <cell r="T11">
            <v>-4.5999999999999996</v>
          </cell>
          <cell r="U11">
            <v>-4.5999999999999996</v>
          </cell>
          <cell r="V11">
            <v>-4.5999999999999996</v>
          </cell>
          <cell r="W11">
            <v>-4.5999999999999996</v>
          </cell>
          <cell r="X11">
            <v>-4.5999999999999996</v>
          </cell>
          <cell r="Y11">
            <v>-4.5999999999999996</v>
          </cell>
          <cell r="Z11">
            <v>-4.5999999999999996</v>
          </cell>
          <cell r="AA11">
            <v>-4.5999999999999996</v>
          </cell>
          <cell r="AB11">
            <v>-4.5999999999999996</v>
          </cell>
          <cell r="AC11">
            <v>-4.5999999999999996</v>
          </cell>
          <cell r="AD11">
            <v>-4.5999999999999996</v>
          </cell>
          <cell r="AE11">
            <v>-4.5999999999999996</v>
          </cell>
          <cell r="AF11">
            <v>-4.5999999999999996</v>
          </cell>
          <cell r="AG11">
            <v>-4.5999999999999996</v>
          </cell>
        </row>
        <row r="13">
          <cell r="C13">
            <v>72.500000000000057</v>
          </cell>
          <cell r="D13">
            <v>-4.6999999999999886</v>
          </cell>
          <cell r="E13">
            <v>-12.199999999999989</v>
          </cell>
          <cell r="F13">
            <v>80.5</v>
          </cell>
          <cell r="G13">
            <v>160.00000000000006</v>
          </cell>
          <cell r="H13">
            <v>-36.300000000000011</v>
          </cell>
          <cell r="O13">
            <v>83.07321135385348</v>
          </cell>
          <cell r="P13">
            <v>123.14211452806791</v>
          </cell>
          <cell r="Q13">
            <v>143.67067471869672</v>
          </cell>
          <cell r="R13">
            <v>153.57210662016189</v>
          </cell>
          <cell r="S13">
            <v>172.28627244674692</v>
          </cell>
          <cell r="T13">
            <v>194.89808623137623</v>
          </cell>
          <cell r="U13">
            <v>216.48472558469189</v>
          </cell>
          <cell r="V13">
            <v>238.98415546153939</v>
          </cell>
          <cell r="W13">
            <v>263.4777082898222</v>
          </cell>
          <cell r="X13">
            <v>290.85485385070785</v>
          </cell>
          <cell r="Y13">
            <v>329.78526525302999</v>
          </cell>
          <cell r="Z13">
            <v>356.4962625836601</v>
          </cell>
          <cell r="AA13">
            <v>355.16543344201096</v>
          </cell>
          <cell r="AB13">
            <v>338.88713322202182</v>
          </cell>
          <cell r="AC13">
            <v>403.78928671703795</v>
          </cell>
          <cell r="AD13">
            <v>410.94854426130291</v>
          </cell>
          <cell r="AE13">
            <v>418.79470169681952</v>
          </cell>
          <cell r="AF13">
            <v>443.52503129993283</v>
          </cell>
          <cell r="AG13">
            <v>-611.21565290236481</v>
          </cell>
        </row>
        <row r="14">
          <cell r="C14">
            <v>372.6</v>
          </cell>
          <cell r="D14">
            <v>366</v>
          </cell>
          <cell r="E14">
            <v>369.6</v>
          </cell>
          <cell r="F14">
            <v>392.3</v>
          </cell>
          <cell r="G14">
            <v>563.20000000000005</v>
          </cell>
          <cell r="H14">
            <v>259.7</v>
          </cell>
          <cell r="O14">
            <v>398.57055553976073</v>
          </cell>
          <cell r="P14">
            <v>426.16212047773809</v>
          </cell>
          <cell r="Q14">
            <v>455.54130680241911</v>
          </cell>
          <cell r="R14">
            <v>487.30286244626905</v>
          </cell>
          <cell r="S14">
            <v>520.89930293926352</v>
          </cell>
          <cell r="T14">
            <v>556.6976771150496</v>
          </cell>
          <cell r="U14">
            <v>594.83362200749332</v>
          </cell>
          <cell r="V14">
            <v>635.45063139622471</v>
          </cell>
          <cell r="W14">
            <v>678.70049754211709</v>
          </cell>
          <cell r="X14">
            <v>724.71596339025223</v>
          </cell>
          <cell r="Y14">
            <v>773.66123759893844</v>
          </cell>
          <cell r="Z14">
            <v>806.84975248172486</v>
          </cell>
          <cell r="AA14">
            <v>842.29577676825977</v>
          </cell>
          <cell r="AB14">
            <v>880.15286805899655</v>
          </cell>
          <cell r="AC14">
            <v>920.58502906554429</v>
          </cell>
          <cell r="AD14">
            <v>963.76741809550674</v>
          </cell>
          <cell r="AE14">
            <v>1009.8871078650699</v>
          </cell>
          <cell r="AF14">
            <v>1059.1438959266316</v>
          </cell>
          <cell r="AG14">
            <v>285.74410277062509</v>
          </cell>
        </row>
        <row r="15">
          <cell r="C15">
            <v>-300.09999999999997</v>
          </cell>
          <cell r="D15">
            <v>-370.7</v>
          </cell>
          <cell r="E15">
            <v>-381.8</v>
          </cell>
          <cell r="F15">
            <v>-311.8</v>
          </cell>
          <cell r="G15">
            <v>-403.2</v>
          </cell>
          <cell r="H15">
            <v>-296</v>
          </cell>
          <cell r="O15">
            <v>-315.49734418590725</v>
          </cell>
          <cell r="P15">
            <v>-303.02000594967018</v>
          </cell>
          <cell r="Q15">
            <v>-311.8706320837224</v>
          </cell>
          <cell r="R15">
            <v>-333.73075582610716</v>
          </cell>
          <cell r="S15">
            <v>-348.6130304925166</v>
          </cell>
          <cell r="T15">
            <v>-361.79959088367337</v>
          </cell>
          <cell r="U15">
            <v>-378.34889642280143</v>
          </cell>
          <cell r="V15">
            <v>-396.46647593468532</v>
          </cell>
          <cell r="W15">
            <v>-415.22278925229489</v>
          </cell>
          <cell r="X15">
            <v>-433.86110953954437</v>
          </cell>
          <cell r="Y15">
            <v>-443.87597234590845</v>
          </cell>
          <cell r="Z15">
            <v>-450.35348989806477</v>
          </cell>
          <cell r="AA15">
            <v>-487.13034332624881</v>
          </cell>
          <cell r="AB15">
            <v>-541.26573483697473</v>
          </cell>
          <cell r="AC15">
            <v>-516.79574234850634</v>
          </cell>
          <cell r="AD15">
            <v>-552.81887383420383</v>
          </cell>
          <cell r="AE15">
            <v>-591.09240616825036</v>
          </cell>
          <cell r="AF15">
            <v>-615.61886462669872</v>
          </cell>
          <cell r="AG15">
            <v>-896.9597556729899</v>
          </cell>
        </row>
        <row r="17">
          <cell r="C17">
            <v>6.4999999999999982</v>
          </cell>
          <cell r="D17">
            <v>13.299999999999999</v>
          </cell>
          <cell r="E17">
            <v>-15.099999999999998</v>
          </cell>
          <cell r="F17">
            <v>71.400000000000006</v>
          </cell>
          <cell r="G17">
            <v>53.900000000000006</v>
          </cell>
          <cell r="H17">
            <v>16.799999999999997</v>
          </cell>
          <cell r="O17">
            <v>-2.4466768269987114</v>
          </cell>
          <cell r="P17">
            <v>2.1946582691438294</v>
          </cell>
          <cell r="Q17">
            <v>7.1551014361859586</v>
          </cell>
          <cell r="R17">
            <v>12.535496103675996</v>
          </cell>
          <cell r="S17">
            <v>13.419578224133531</v>
          </cell>
          <cell r="T17">
            <v>14.35797704014486</v>
          </cell>
          <cell r="U17">
            <v>15.353399662617889</v>
          </cell>
          <cell r="V17">
            <v>16.408641703985396</v>
          </cell>
          <cell r="W17">
            <v>17.526586824923029</v>
          </cell>
          <cell r="X17">
            <v>18.708263333873077</v>
          </cell>
          <cell r="Y17">
            <v>19.956336443538959</v>
          </cell>
          <cell r="Z17">
            <v>19.956336443538959</v>
          </cell>
          <cell r="AA17">
            <v>19.956336443538959</v>
          </cell>
          <cell r="AB17">
            <v>19.956336443538959</v>
          </cell>
          <cell r="AC17">
            <v>19.956336443538959</v>
          </cell>
          <cell r="AD17">
            <v>19.956336443538959</v>
          </cell>
          <cell r="AE17">
            <v>19.956336443538959</v>
          </cell>
          <cell r="AF17">
            <v>19.956336443538959</v>
          </cell>
          <cell r="AG17">
            <v>19.956336443538959</v>
          </cell>
        </row>
        <row r="18">
          <cell r="C18">
            <v>20.399999999999999</v>
          </cell>
          <cell r="D18">
            <v>22</v>
          </cell>
          <cell r="E18">
            <v>7.8</v>
          </cell>
          <cell r="F18">
            <v>88.9</v>
          </cell>
          <cell r="G18">
            <v>76.400000000000006</v>
          </cell>
          <cell r="H18">
            <v>42.8</v>
          </cell>
          <cell r="O18">
            <v>64.453323173001294</v>
          </cell>
          <cell r="P18">
            <v>69.094658269143835</v>
          </cell>
          <cell r="Q18">
            <v>74.055101436185964</v>
          </cell>
          <cell r="R18">
            <v>79.435496103676002</v>
          </cell>
          <cell r="S18">
            <v>85.037787489203254</v>
          </cell>
          <cell r="T18">
            <v>90.984275356652162</v>
          </cell>
          <cell r="U18">
            <v>97.292114248307939</v>
          </cell>
          <cell r="V18">
            <v>103.9790195269034</v>
          </cell>
          <cell r="W18">
            <v>111.06326450324092</v>
          </cell>
          <cell r="X18">
            <v>118.55136540855571</v>
          </cell>
          <cell r="Y18">
            <v>126.46021128270458</v>
          </cell>
          <cell r="Z18">
            <v>126.46021128270458</v>
          </cell>
          <cell r="AA18">
            <v>126.46021128270458</v>
          </cell>
          <cell r="AB18">
            <v>126.46021128270458</v>
          </cell>
          <cell r="AC18">
            <v>126.46021128270458</v>
          </cell>
          <cell r="AD18">
            <v>126.46021128270458</v>
          </cell>
          <cell r="AE18">
            <v>126.46021128270458</v>
          </cell>
          <cell r="AF18">
            <v>126.46021128270458</v>
          </cell>
          <cell r="AG18">
            <v>126.46021128270458</v>
          </cell>
        </row>
        <row r="19">
          <cell r="C19">
            <v>-13.9</v>
          </cell>
          <cell r="D19">
            <v>-8.7000000000000011</v>
          </cell>
          <cell r="E19">
            <v>-22.9</v>
          </cell>
          <cell r="F19">
            <v>-17.5</v>
          </cell>
          <cell r="G19">
            <v>-22.5</v>
          </cell>
          <cell r="H19">
            <v>-26</v>
          </cell>
          <cell r="O19">
            <v>-66.900000000000006</v>
          </cell>
          <cell r="P19">
            <v>-66.900000000000006</v>
          </cell>
          <cell r="Q19">
            <v>-66.900000000000006</v>
          </cell>
          <cell r="R19">
            <v>-66.900000000000006</v>
          </cell>
          <cell r="S19">
            <v>-71.618209265069723</v>
          </cell>
          <cell r="T19">
            <v>-76.626298316507302</v>
          </cell>
          <cell r="U19">
            <v>-81.93871458569005</v>
          </cell>
          <cell r="V19">
            <v>-87.570377822918005</v>
          </cell>
          <cell r="W19">
            <v>-93.536677678317886</v>
          </cell>
          <cell r="X19">
            <v>-99.843102074682633</v>
          </cell>
          <cell r="Y19">
            <v>-106.50387483916562</v>
          </cell>
          <cell r="Z19">
            <v>-106.50387483916562</v>
          </cell>
          <cell r="AA19">
            <v>-106.50387483916562</v>
          </cell>
          <cell r="AB19">
            <v>-106.50387483916562</v>
          </cell>
          <cell r="AC19">
            <v>-106.50387483916562</v>
          </cell>
          <cell r="AD19">
            <v>-106.50387483916562</v>
          </cell>
          <cell r="AE19">
            <v>-106.50387483916562</v>
          </cell>
          <cell r="AF19">
            <v>-106.50387483916562</v>
          </cell>
          <cell r="AG19">
            <v>-106.50387483916562</v>
          </cell>
        </row>
        <row r="21">
          <cell r="C21">
            <v>17.099999999999998</v>
          </cell>
          <cell r="D21">
            <v>21.9</v>
          </cell>
          <cell r="E21">
            <v>76.5</v>
          </cell>
          <cell r="F21">
            <v>66.599999999999994</v>
          </cell>
          <cell r="G21">
            <v>-11.5</v>
          </cell>
          <cell r="H21">
            <v>-40.5</v>
          </cell>
          <cell r="O21">
            <v>5</v>
          </cell>
          <cell r="P21">
            <v>10</v>
          </cell>
          <cell r="Q21">
            <v>10.717919921930829</v>
          </cell>
          <cell r="R21">
            <v>11.496618999728113</v>
          </cell>
          <cell r="S21">
            <v>12.307432965071825</v>
          </cell>
          <cell r="T21">
            <v>13.168062139079112</v>
          </cell>
          <cell r="U21">
            <v>14.080989281302607</v>
          </cell>
          <cell r="V21">
            <v>15.04877831827099</v>
          </cell>
          <cell r="W21">
            <v>16.074073927772702</v>
          </cell>
          <cell r="X21">
            <v>17.157819197363068</v>
          </cell>
          <cell r="Y21">
            <v>18.302458460696784</v>
          </cell>
          <cell r="Z21">
            <v>18.302458460696784</v>
          </cell>
          <cell r="AA21">
            <v>18.302458460696784</v>
          </cell>
          <cell r="AB21">
            <v>18.302458460696784</v>
          </cell>
          <cell r="AC21">
            <v>18.302458460696784</v>
          </cell>
          <cell r="AD21">
            <v>18.302458460696784</v>
          </cell>
          <cell r="AE21">
            <v>18.302458460696784</v>
          </cell>
          <cell r="AF21">
            <v>18.302458460696784</v>
          </cell>
          <cell r="AG21">
            <v>18.302458460696784</v>
          </cell>
        </row>
        <row r="22">
          <cell r="C22">
            <v>48.8</v>
          </cell>
          <cell r="D22">
            <v>43</v>
          </cell>
          <cell r="E22">
            <v>115.5</v>
          </cell>
          <cell r="F22">
            <v>120.3</v>
          </cell>
          <cell r="G22">
            <v>99.5</v>
          </cell>
          <cell r="H22">
            <v>48</v>
          </cell>
          <cell r="O22">
            <v>81.182658404496109</v>
          </cell>
          <cell r="P22">
            <v>87.0286862445125</v>
          </cell>
          <cell r="Q22">
            <v>93.276649007952827</v>
          </cell>
          <cell r="R22">
            <v>100.05356478000388</v>
          </cell>
          <cell r="S22">
            <v>107.1099721992605</v>
          </cell>
          <cell r="T22">
            <v>114.59991483501592</v>
          </cell>
          <cell r="U22">
            <v>122.54499981748263</v>
          </cell>
          <cell r="V22">
            <v>130.96754066240271</v>
          </cell>
          <cell r="W22">
            <v>139.89055365312288</v>
          </cell>
          <cell r="X22">
            <v>149.32224635673839</v>
          </cell>
          <cell r="Y22">
            <v>159.2838914879205</v>
          </cell>
          <cell r="Z22">
            <v>159.2838914879205</v>
          </cell>
          <cell r="AA22">
            <v>159.2838914879205</v>
          </cell>
          <cell r="AB22">
            <v>159.2838914879205</v>
          </cell>
          <cell r="AC22">
            <v>159.2838914879205</v>
          </cell>
          <cell r="AD22">
            <v>159.2838914879205</v>
          </cell>
          <cell r="AE22">
            <v>159.2838914879205</v>
          </cell>
          <cell r="AF22">
            <v>159.2838914879205</v>
          </cell>
          <cell r="AG22">
            <v>159.2838914879205</v>
          </cell>
        </row>
        <row r="23">
          <cell r="C23">
            <v>-31.7</v>
          </cell>
          <cell r="D23">
            <v>-21.1</v>
          </cell>
          <cell r="E23">
            <v>-39</v>
          </cell>
          <cell r="F23">
            <v>-53.7</v>
          </cell>
          <cell r="G23">
            <v>-111</v>
          </cell>
          <cell r="H23">
            <v>-88.5</v>
          </cell>
          <cell r="O23">
            <v>-76.182658404496109</v>
          </cell>
          <cell r="P23">
            <v>-77.0286862445125</v>
          </cell>
          <cell r="Q23">
            <v>-82.558729086021998</v>
          </cell>
          <cell r="R23">
            <v>-88.556945780275768</v>
          </cell>
          <cell r="S23">
            <v>-94.802539234188671</v>
          </cell>
          <cell r="T23">
            <v>-101.43185269593681</v>
          </cell>
          <cell r="U23">
            <v>-108.46401053618003</v>
          </cell>
          <cell r="V23">
            <v>-115.91876234413172</v>
          </cell>
          <cell r="W23">
            <v>-123.81647972535018</v>
          </cell>
          <cell r="X23">
            <v>-132.16442715937532</v>
          </cell>
          <cell r="Y23">
            <v>-140.98143302722372</v>
          </cell>
          <cell r="Z23">
            <v>-140.98143302722372</v>
          </cell>
          <cell r="AA23">
            <v>-140.98143302722372</v>
          </cell>
          <cell r="AB23">
            <v>-140.98143302722372</v>
          </cell>
          <cell r="AC23">
            <v>-140.98143302722372</v>
          </cell>
          <cell r="AD23">
            <v>-140.98143302722372</v>
          </cell>
          <cell r="AE23">
            <v>-140.98143302722372</v>
          </cell>
          <cell r="AF23">
            <v>-140.98143302722372</v>
          </cell>
          <cell r="AG23">
            <v>-140.98143302722372</v>
          </cell>
        </row>
        <row r="25">
          <cell r="C25">
            <v>48.900000000000034</v>
          </cell>
          <cell r="D25">
            <v>-39.899999999999977</v>
          </cell>
          <cell r="E25">
            <v>-73.600000000000023</v>
          </cell>
          <cell r="F25">
            <v>-57.500000000000028</v>
          </cell>
          <cell r="G25">
            <v>117.60000000000002</v>
          </cell>
          <cell r="H25">
            <v>-12.600000000000023</v>
          </cell>
          <cell r="O25">
            <v>80.519888180852149</v>
          </cell>
          <cell r="P25">
            <v>110.94745625892403</v>
          </cell>
          <cell r="Q25">
            <v>125.79765336057991</v>
          </cell>
          <cell r="R25">
            <v>129.53999151675777</v>
          </cell>
          <cell r="S25">
            <v>146.55926125754152</v>
          </cell>
          <cell r="T25">
            <v>167.3720470521522</v>
          </cell>
          <cell r="U25">
            <v>187.05033664077132</v>
          </cell>
          <cell r="V25">
            <v>207.52673543928302</v>
          </cell>
          <cell r="W25">
            <v>229.87704753712654</v>
          </cell>
          <cell r="X25">
            <v>254.98877131947177</v>
          </cell>
          <cell r="Y25">
            <v>291.52647034879425</v>
          </cell>
          <cell r="Z25">
            <v>318.23746767942436</v>
          </cell>
          <cell r="AA25">
            <v>316.90663853777522</v>
          </cell>
          <cell r="AB25">
            <v>300.62833831778607</v>
          </cell>
          <cell r="AC25">
            <v>365.53049181280221</v>
          </cell>
          <cell r="AD25">
            <v>372.68974935706717</v>
          </cell>
          <cell r="AE25">
            <v>380.53590679258377</v>
          </cell>
          <cell r="AF25">
            <v>405.26623639569721</v>
          </cell>
          <cell r="AG25">
            <v>-649.47444780660055</v>
          </cell>
        </row>
        <row r="26">
          <cell r="C26">
            <v>303.40000000000003</v>
          </cell>
          <cell r="D26">
            <v>301</v>
          </cell>
          <cell r="E26">
            <v>246.3</v>
          </cell>
          <cell r="F26">
            <v>183.1</v>
          </cell>
          <cell r="G26">
            <v>387.3</v>
          </cell>
          <cell r="H26">
            <v>168.9</v>
          </cell>
          <cell r="O26">
            <v>252.9345739622633</v>
          </cell>
          <cell r="P26">
            <v>270.03877596408171</v>
          </cell>
          <cell r="Q26">
            <v>288.20955635828034</v>
          </cell>
          <cell r="R26">
            <v>307.81380156258916</v>
          </cell>
          <cell r="S26">
            <v>328.75154325079973</v>
          </cell>
          <cell r="T26">
            <v>351.11348692338146</v>
          </cell>
          <cell r="U26">
            <v>374.9965079417027</v>
          </cell>
          <cell r="V26">
            <v>400.50407120691864</v>
          </cell>
          <cell r="W26">
            <v>427.74667938575334</v>
          </cell>
          <cell r="X26">
            <v>456.84235162495816</v>
          </cell>
          <cell r="Y26">
            <v>487.91713482831335</v>
          </cell>
          <cell r="Z26">
            <v>521.10564971109977</v>
          </cell>
          <cell r="AA26">
            <v>556.55167399763468</v>
          </cell>
          <cell r="AB26">
            <v>594.40876528837146</v>
          </cell>
          <cell r="AC26">
            <v>634.8409262949192</v>
          </cell>
          <cell r="AD26">
            <v>678.02331532488165</v>
          </cell>
          <cell r="AE26">
            <v>724.14300509444479</v>
          </cell>
          <cell r="AF26">
            <v>773.39979315600658</v>
          </cell>
          <cell r="AG26">
            <v>0</v>
          </cell>
        </row>
        <row r="27">
          <cell r="C27">
            <v>-254.5</v>
          </cell>
          <cell r="D27">
            <v>-340.9</v>
          </cell>
          <cell r="E27">
            <v>-319.90000000000003</v>
          </cell>
          <cell r="F27">
            <v>-240.60000000000002</v>
          </cell>
          <cell r="G27">
            <v>-269.7</v>
          </cell>
          <cell r="H27">
            <v>-181.50000000000003</v>
          </cell>
          <cell r="O27">
            <v>-172.41468578141115</v>
          </cell>
          <cell r="P27">
            <v>-159.09131970515767</v>
          </cell>
          <cell r="Q27">
            <v>-162.41190299770042</v>
          </cell>
          <cell r="R27">
            <v>-178.2738100458314</v>
          </cell>
          <cell r="S27">
            <v>-182.19228199325821</v>
          </cell>
          <cell r="T27">
            <v>-183.74143987122926</v>
          </cell>
          <cell r="U27">
            <v>-187.94617130093138</v>
          </cell>
          <cell r="V27">
            <v>-192.97733576763562</v>
          </cell>
          <cell r="W27">
            <v>-197.8696318486268</v>
          </cell>
          <cell r="X27">
            <v>-201.85358030548639</v>
          </cell>
          <cell r="Y27">
            <v>-196.3906644795191</v>
          </cell>
          <cell r="Z27">
            <v>-202.86818203167542</v>
          </cell>
          <cell r="AA27">
            <v>-239.64503545985946</v>
          </cell>
          <cell r="AB27">
            <v>-293.78042697058538</v>
          </cell>
          <cell r="AC27">
            <v>-269.31043448211699</v>
          </cell>
          <cell r="AD27">
            <v>-305.33356596781448</v>
          </cell>
          <cell r="AE27">
            <v>-343.60709830186101</v>
          </cell>
          <cell r="AF27">
            <v>-368.13355676030938</v>
          </cell>
          <cell r="AG27">
            <v>-649.47444780660055</v>
          </cell>
        </row>
        <row r="28">
          <cell r="C28">
            <v>-53.599999999999994</v>
          </cell>
          <cell r="D28">
            <v>-31.1</v>
          </cell>
          <cell r="E28">
            <v>-53.6</v>
          </cell>
          <cell r="F28">
            <v>-27.200000000000003</v>
          </cell>
          <cell r="G28">
            <v>-22.200000000000003</v>
          </cell>
          <cell r="H28">
            <v>-32.4</v>
          </cell>
          <cell r="O28">
            <v>-7.9</v>
          </cell>
          <cell r="P28">
            <v>-7.9</v>
          </cell>
          <cell r="Q28">
            <v>-7.9</v>
          </cell>
          <cell r="R28">
            <v>-7.9</v>
          </cell>
          <cell r="S28">
            <v>-7.9</v>
          </cell>
          <cell r="T28">
            <v>-7.9</v>
          </cell>
          <cell r="U28">
            <v>-7.9</v>
          </cell>
          <cell r="V28">
            <v>-7.9</v>
          </cell>
          <cell r="W28">
            <v>-7.9</v>
          </cell>
          <cell r="X28">
            <v>-7.9</v>
          </cell>
          <cell r="Y28">
            <v>-7.9</v>
          </cell>
          <cell r="Z28">
            <v>-7.9</v>
          </cell>
          <cell r="AA28">
            <v>-7.9</v>
          </cell>
          <cell r="AB28">
            <v>-7.9</v>
          </cell>
          <cell r="AC28">
            <v>-7.9</v>
          </cell>
          <cell r="AD28">
            <v>-7.9</v>
          </cell>
          <cell r="AE28">
            <v>-7.9</v>
          </cell>
          <cell r="AF28">
            <v>-7.9</v>
          </cell>
          <cell r="AG28">
            <v>-7.9</v>
          </cell>
        </row>
        <row r="29"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1">
          <cell r="C31">
            <v>72.400000000000006</v>
          </cell>
          <cell r="D31">
            <v>44.699999999999974</v>
          </cell>
          <cell r="E31">
            <v>41.772456507461378</v>
          </cell>
          <cell r="F31">
            <v>-44.780783806519963</v>
          </cell>
          <cell r="G31">
            <v>-205.88876175974627</v>
          </cell>
          <cell r="H31">
            <v>-206.40554225943006</v>
          </cell>
          <cell r="O31">
            <v>-6.6226917090013444</v>
          </cell>
          <cell r="P31">
            <v>2.4999367917194402</v>
          </cell>
          <cell r="Q31">
            <v>-6.183470413528994</v>
          </cell>
          <cell r="R31">
            <v>-13.561385847858112</v>
          </cell>
          <cell r="S31">
            <v>4.5574949437764971</v>
          </cell>
          <cell r="T31">
            <v>-6.5662551481667553</v>
          </cell>
          <cell r="U31">
            <v>7.8283257139190052</v>
          </cell>
          <cell r="V31">
            <v>3.0777195774878203</v>
          </cell>
          <cell r="W31">
            <v>2.1193611977144506</v>
          </cell>
          <cell r="X31">
            <v>-6.350113917681302</v>
          </cell>
          <cell r="Y31">
            <v>-17.5821215471538</v>
          </cell>
          <cell r="Z31">
            <v>-21.340118357959948</v>
          </cell>
          <cell r="AA31">
            <v>-19.439611130810569</v>
          </cell>
          <cell r="AB31">
            <v>-10.978573423558103</v>
          </cell>
          <cell r="AC31">
            <v>4.622259729916796</v>
          </cell>
          <cell r="AD31">
            <v>2.9120410614592656</v>
          </cell>
          <cell r="AE31">
            <v>-1.478130480112112</v>
          </cell>
          <cell r="AF31">
            <v>-10.742547691452671</v>
          </cell>
          <cell r="AG31">
            <v>-4.9315153796528151</v>
          </cell>
        </row>
        <row r="32">
          <cell r="C32">
            <v>26.7</v>
          </cell>
          <cell r="D32">
            <v>-54.90000000000002</v>
          </cell>
          <cell r="E32">
            <v>67.872456507461379</v>
          </cell>
          <cell r="F32">
            <v>-23.380783806519965</v>
          </cell>
          <cell r="G32">
            <v>-133.48876175974627</v>
          </cell>
          <cell r="H32">
            <v>-126.00554225943006</v>
          </cell>
          <cell r="O32">
            <v>-6.6226917090013444</v>
          </cell>
          <cell r="P32">
            <v>2.4999367917194402</v>
          </cell>
          <cell r="Q32">
            <v>-6.183470413528994</v>
          </cell>
          <cell r="R32">
            <v>-13.561385847858112</v>
          </cell>
          <cell r="S32">
            <v>4.5574949437764971</v>
          </cell>
          <cell r="T32">
            <v>-6.5662551481667553</v>
          </cell>
          <cell r="U32">
            <v>7.8283257139190052</v>
          </cell>
          <cell r="V32">
            <v>3.0777195774878203</v>
          </cell>
          <cell r="W32">
            <v>2.1193611977144506</v>
          </cell>
          <cell r="X32">
            <v>-6.350113917681302</v>
          </cell>
          <cell r="Y32">
            <v>-17.5821215471538</v>
          </cell>
          <cell r="Z32">
            <v>-21.340118357959948</v>
          </cell>
          <cell r="AA32">
            <v>-19.439611130810569</v>
          </cell>
          <cell r="AB32">
            <v>-10.978573423558103</v>
          </cell>
          <cell r="AC32">
            <v>4.622259729916796</v>
          </cell>
          <cell r="AD32">
            <v>2.9120410614592656</v>
          </cell>
          <cell r="AE32">
            <v>-1.478130480112112</v>
          </cell>
          <cell r="AF32">
            <v>-10.742547691452671</v>
          </cell>
          <cell r="AG32">
            <v>-4.9315153796528151</v>
          </cell>
        </row>
        <row r="33">
          <cell r="C33">
            <v>0</v>
          </cell>
          <cell r="D33">
            <v>-97.600000000000023</v>
          </cell>
          <cell r="E33">
            <v>-16.127543492538621</v>
          </cell>
          <cell r="F33">
            <v>-60.780783806519963</v>
          </cell>
          <cell r="G33">
            <v>-131.28876175974628</v>
          </cell>
          <cell r="H33">
            <v>-99.005542259430058</v>
          </cell>
          <cell r="O33">
            <v>-2.4870236197303655</v>
          </cell>
          <cell r="P33">
            <v>-2.5989396826182318</v>
          </cell>
          <cell r="Q33">
            <v>-2.7158919683360523</v>
          </cell>
          <cell r="R33">
            <v>-2.8381071069111745</v>
          </cell>
          <cell r="S33">
            <v>-2.9641641868015038</v>
          </cell>
          <cell r="T33">
            <v>-3.0940888353469611</v>
          </cell>
          <cell r="U33">
            <v>-3.2279010559708339</v>
          </cell>
          <cell r="V33">
            <v>-3.3656149283674841</v>
          </cell>
          <cell r="W33">
            <v>-3.5072383124987745</v>
          </cell>
          <cell r="X33">
            <v>-3.6523932959018697</v>
          </cell>
          <cell r="Y33">
            <v>-3.8010275230819244</v>
          </cell>
          <cell r="Z33">
            <v>-3.9530792100631906</v>
          </cell>
          <cell r="AA33">
            <v>-4.1084769187199948</v>
          </cell>
          <cell r="AB33">
            <v>-4.2671393550265</v>
          </cell>
          <cell r="AC33">
            <v>-4.428890797351257</v>
          </cell>
          <cell r="AD33">
            <v>-4.5936201988332259</v>
          </cell>
          <cell r="AE33">
            <v>-4.761205863110396</v>
          </cell>
          <cell r="AF33">
            <v>-4.9315153796528151</v>
          </cell>
          <cell r="AG33">
            <v>-4.9315153796528151</v>
          </cell>
        </row>
        <row r="34">
          <cell r="C34">
            <v>26.7</v>
          </cell>
          <cell r="D34">
            <v>42.7</v>
          </cell>
          <cell r="E34">
            <v>84</v>
          </cell>
          <cell r="F34">
            <v>37.4</v>
          </cell>
          <cell r="G34">
            <v>-2.1999999999999993</v>
          </cell>
          <cell r="H34">
            <v>-27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O35">
            <v>-4.135668089270979</v>
          </cell>
          <cell r="P35">
            <v>5.098876474337672</v>
          </cell>
          <cell r="Q35">
            <v>-3.4675784451929417</v>
          </cell>
          <cell r="R35">
            <v>-10.723278740946938</v>
          </cell>
          <cell r="S35">
            <v>7.5216591305780014</v>
          </cell>
          <cell r="T35">
            <v>-3.4721663128197946</v>
          </cell>
          <cell r="U35">
            <v>11.05622676988984</v>
          </cell>
          <cell r="V35">
            <v>6.4433345058553044</v>
          </cell>
          <cell r="W35">
            <v>5.6265995102132251</v>
          </cell>
          <cell r="X35">
            <v>-2.6977206217794318</v>
          </cell>
          <cell r="Y35">
            <v>-13.781094024071876</v>
          </cell>
          <cell r="Z35">
            <v>-17.387039147896758</v>
          </cell>
          <cell r="AA35">
            <v>-15.331134212090575</v>
          </cell>
          <cell r="AB35">
            <v>-6.7114340685316023</v>
          </cell>
          <cell r="AC35">
            <v>9.051150527268053</v>
          </cell>
          <cell r="AD35">
            <v>7.5056612602924915</v>
          </cell>
          <cell r="AE35">
            <v>3.2830753829982839</v>
          </cell>
          <cell r="AF35">
            <v>-5.8110323117998561</v>
          </cell>
        </row>
        <row r="36">
          <cell r="C36">
            <v>45.7</v>
          </cell>
          <cell r="D36">
            <v>99.6</v>
          </cell>
          <cell r="E36">
            <v>-26.1</v>
          </cell>
          <cell r="F36">
            <v>-21.4</v>
          </cell>
          <cell r="G36">
            <v>-72.400000000000006</v>
          </cell>
          <cell r="H36">
            <v>-80.400000000000006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9">
          <cell r="C39">
            <v>5.411343063072672</v>
          </cell>
          <cell r="D39">
            <v>3.1859165567489467</v>
          </cell>
          <cell r="E39">
            <v>4.4801058195539838</v>
          </cell>
          <cell r="F39">
            <v>2.1096480224281966</v>
          </cell>
          <cell r="G39">
            <v>3.2319810882974864</v>
          </cell>
          <cell r="H39">
            <v>-0.35363952720283759</v>
          </cell>
          <cell r="O39">
            <v>3.3700669680699455</v>
          </cell>
          <cell r="P39">
            <v>4.010140226053454</v>
          </cell>
          <cell r="Q39">
            <v>4.2395729178197392</v>
          </cell>
          <cell r="R39">
            <v>4.1775580701265369</v>
          </cell>
          <cell r="S39">
            <v>4.3991860268799314</v>
          </cell>
          <cell r="T39">
            <v>4.3949606545812046</v>
          </cell>
          <cell r="U39">
            <v>4.5599910614388905</v>
          </cell>
          <cell r="V39">
            <v>4.577582464971357</v>
          </cell>
          <cell r="W39">
            <v>4.6233385121322099</v>
          </cell>
          <cell r="X39">
            <v>4.6309760667752178</v>
          </cell>
          <cell r="Y39">
            <v>4.6802765335092245</v>
          </cell>
          <cell r="Z39">
            <v>4.6938574508973767</v>
          </cell>
          <cell r="AA39">
            <v>4.5927788287035067</v>
          </cell>
          <cell r="AB39">
            <v>4.460830364621077</v>
          </cell>
          <cell r="AC39">
            <v>4.7150599523903329</v>
          </cell>
          <cell r="AD39">
            <v>4.6349953283179346</v>
          </cell>
          <cell r="AE39">
            <v>4.551967997364172</v>
          </cell>
          <cell r="AF39">
            <v>4.5166048974983077</v>
          </cell>
          <cell r="AG39" t="e">
            <v>#DIV/0!</v>
          </cell>
        </row>
        <row r="41">
          <cell r="C41">
            <v>1.7524368109064083</v>
          </cell>
          <cell r="D41">
            <v>2.2056345392877326</v>
          </cell>
          <cell r="E41">
            <v>2.7079228528629282</v>
          </cell>
          <cell r="F41">
            <v>1.8812522856980602</v>
          </cell>
          <cell r="G41">
            <v>4.3747857807149524</v>
          </cell>
          <cell r="H41">
            <v>4.6807701703560358</v>
          </cell>
          <cell r="O41">
            <v>2.6</v>
          </cell>
          <cell r="P41">
            <v>2.8</v>
          </cell>
          <cell r="Q41">
            <v>3</v>
          </cell>
          <cell r="R41">
            <v>3</v>
          </cell>
          <cell r="S41">
            <v>3</v>
          </cell>
          <cell r="T41">
            <v>3</v>
          </cell>
          <cell r="U41">
            <v>3</v>
          </cell>
          <cell r="V41">
            <v>3</v>
          </cell>
          <cell r="W41">
            <v>3</v>
          </cell>
          <cell r="X41">
            <v>3</v>
          </cell>
          <cell r="Y41">
            <v>3</v>
          </cell>
          <cell r="Z41">
            <v>3</v>
          </cell>
          <cell r="AA41">
            <v>3</v>
          </cell>
          <cell r="AB41">
            <v>3</v>
          </cell>
          <cell r="AC41">
            <v>3</v>
          </cell>
          <cell r="AD41">
            <v>3</v>
          </cell>
          <cell r="AE41">
            <v>3</v>
          </cell>
          <cell r="AF41">
            <v>3</v>
          </cell>
          <cell r="AG41">
            <v>3</v>
          </cell>
        </row>
        <row r="42">
          <cell r="C42">
            <v>0</v>
          </cell>
          <cell r="D42">
            <v>0</v>
          </cell>
          <cell r="E42">
            <v>1.1450887553218334</v>
          </cell>
          <cell r="F42">
            <v>-0.45036039566711139</v>
          </cell>
          <cell r="G42">
            <v>-0.29681437450278436</v>
          </cell>
          <cell r="H42">
            <v>-1.0058676323531055</v>
          </cell>
          <cell r="O42">
            <v>-4.93010777184483E-2</v>
          </cell>
          <cell r="P42">
            <v>-4.598934815751822E-2</v>
          </cell>
          <cell r="Q42">
            <v>-4.2908837248742233E-2</v>
          </cell>
          <cell r="R42">
            <v>-4.0002498263712008E-2</v>
          </cell>
          <cell r="S42">
            <v>-3.7367132762806704E-2</v>
          </cell>
          <cell r="T42">
            <v>-3.4924917327838825E-2</v>
          </cell>
          <cell r="U42">
            <v>-3.2660594535488412E-2</v>
          </cell>
          <cell r="V42">
            <v>-3.0560187136042642E-2</v>
          </cell>
          <cell r="W42">
            <v>-2.8610885058863677E-2</v>
          </cell>
          <cell r="X42">
            <v>-2.6803725828155454E-2</v>
          </cell>
          <cell r="Y42">
            <v>-2.5127415672750734E-2</v>
          </cell>
          <cell r="Z42">
            <v>-2.3571621372760858E-2</v>
          </cell>
          <cell r="AA42">
            <v>-2.2126883856101797E-2</v>
          </cell>
          <cell r="AB42">
            <v>-2.0784539949841703E-2</v>
          </cell>
          <cell r="AC42">
            <v>-1.9537023768665007E-2</v>
          </cell>
          <cell r="AD42">
            <v>-1.8376992019231705E-2</v>
          </cell>
          <cell r="AE42">
            <v>-1.7297712972437564E-2</v>
          </cell>
          <cell r="AF42">
            <v>-1.6293012431753882E-2</v>
          </cell>
          <cell r="AG42" t="e">
            <v>#DIV/0!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-0.98594946141542017</v>
          </cell>
          <cell r="O43">
            <v>-4.93010777184483E-2</v>
          </cell>
          <cell r="P43">
            <v>-4.598934815751822E-2</v>
          </cell>
          <cell r="Q43">
            <v>-4.2908837248742233E-2</v>
          </cell>
          <cell r="R43">
            <v>-4.0002498263712008E-2</v>
          </cell>
          <cell r="S43">
            <v>-3.7367132762806704E-2</v>
          </cell>
          <cell r="T43">
            <v>-3.4924917327838825E-2</v>
          </cell>
          <cell r="U43">
            <v>-3.2660594535488412E-2</v>
          </cell>
          <cell r="V43">
            <v>-3.0560187136042642E-2</v>
          </cell>
          <cell r="W43">
            <v>-2.8610885058863677E-2</v>
          </cell>
          <cell r="X43">
            <v>-2.6803725828155454E-2</v>
          </cell>
          <cell r="Y43">
            <v>-2.5127415672750734E-2</v>
          </cell>
          <cell r="Z43">
            <v>-2.3571621372760858E-2</v>
          </cell>
          <cell r="AA43">
            <v>-2.2126883856101797E-2</v>
          </cell>
          <cell r="AB43">
            <v>-2.0784539949841703E-2</v>
          </cell>
          <cell r="AC43">
            <v>-1.9537023768665007E-2</v>
          </cell>
          <cell r="AD43">
            <v>-1.8376992019231705E-2</v>
          </cell>
          <cell r="AE43">
            <v>-1.7297712972437564E-2</v>
          </cell>
          <cell r="AF43">
            <v>-1.6293012431753882E-2</v>
          </cell>
          <cell r="AG43" t="e">
            <v>#DIV/0!</v>
          </cell>
        </row>
        <row r="45">
          <cell r="C45">
            <v>1.8307156886270128</v>
          </cell>
          <cell r="D45">
            <v>-0.11518313705169243</v>
          </cell>
          <cell r="E45">
            <v>-0.25870523731345102</v>
          </cell>
          <cell r="F45">
            <v>1.5297051414009482</v>
          </cell>
          <cell r="G45">
            <v>2.949708069592889</v>
          </cell>
          <cell r="H45">
            <v>-0.60252467086497918</v>
          </cell>
          <cell r="O45">
            <v>0.89034757592987224</v>
          </cell>
          <cell r="P45">
            <v>1.2311359951922387</v>
          </cell>
          <cell r="Q45">
            <v>1.3401612171568573</v>
          </cell>
          <cell r="R45">
            <v>1.3354930279190482</v>
          </cell>
          <cell r="S45">
            <v>1.3995313077666693</v>
          </cell>
          <cell r="T45">
            <v>1.479739032388004</v>
          </cell>
          <cell r="U45">
            <v>1.5370695316191514</v>
          </cell>
          <cell r="V45">
            <v>1.5876957637942939</v>
          </cell>
          <cell r="W45">
            <v>1.6387674842288948</v>
          </cell>
          <cell r="X45">
            <v>1.6947812518266518</v>
          </cell>
          <cell r="Y45">
            <v>1.8014459658176618</v>
          </cell>
          <cell r="Z45">
            <v>1.8267815048752978</v>
          </cell>
          <cell r="AA45">
            <v>1.7084139772768328</v>
          </cell>
          <cell r="AB45">
            <v>1.531220251943574</v>
          </cell>
          <cell r="AC45">
            <v>1.7149654113311004</v>
          </cell>
          <cell r="AD45">
            <v>1.6417387213488805</v>
          </cell>
          <cell r="AE45">
            <v>1.5748240313759123</v>
          </cell>
          <cell r="AF45">
            <v>1.570947575818225</v>
          </cell>
          <cell r="AG45" t="e">
            <v>#DIV/0!</v>
          </cell>
        </row>
        <row r="46">
          <cell r="C46">
            <v>9.4086160769989586</v>
          </cell>
          <cell r="D46">
            <v>8.9695804597701123</v>
          </cell>
          <cell r="E46">
            <v>7.837496369758326</v>
          </cell>
          <cell r="F46">
            <v>7.4546997139328193</v>
          </cell>
          <cell r="G46">
            <v>10.382972404966965</v>
          </cell>
          <cell r="H46">
            <v>4.3106241604307174</v>
          </cell>
          <cell r="O46">
            <v>4.2717299858588822</v>
          </cell>
          <cell r="P46">
            <v>4.260634376129766</v>
          </cell>
          <cell r="Q46">
            <v>4.2492929986226864</v>
          </cell>
          <cell r="R46">
            <v>4.2376808497627758</v>
          </cell>
          <cell r="S46">
            <v>4.231415958474984</v>
          </cell>
          <cell r="T46">
            <v>4.226656597791961</v>
          </cell>
          <cell r="U46">
            <v>4.2233955966223302</v>
          </cell>
          <cell r="V46">
            <v>4.2216283067793663</v>
          </cell>
          <cell r="W46">
            <v>4.2213525922980661</v>
          </cell>
          <cell r="X46">
            <v>4.2228452143477968</v>
          </cell>
          <cell r="Y46">
            <v>4.2261103276181071</v>
          </cell>
          <cell r="Z46">
            <v>4.1345123630880511</v>
          </cell>
          <cell r="AA46">
            <v>4.0516045271818113</v>
          </cell>
          <cell r="AB46">
            <v>3.9768635756826014</v>
          </cell>
          <cell r="AC46">
            <v>3.9098894769414585</v>
          </cell>
          <cell r="AD46">
            <v>3.8502491632036242</v>
          </cell>
          <cell r="AE46">
            <v>3.7975515926989298</v>
          </cell>
          <cell r="AF46">
            <v>3.7514444920323582</v>
          </cell>
          <cell r="AG46" t="e">
            <v>#DIV/0!</v>
          </cell>
        </row>
        <row r="47">
          <cell r="C47">
            <v>-7.5779003883719458</v>
          </cell>
          <cell r="D47">
            <v>-9.084763596821805</v>
          </cell>
          <cell r="E47">
            <v>-8.0962016070717784</v>
          </cell>
          <cell r="F47">
            <v>-5.9249945725318716</v>
          </cell>
          <cell r="G47">
            <v>-7.4332643353740764</v>
          </cell>
          <cell r="H47">
            <v>-4.9131488312956968</v>
          </cell>
          <cell r="O47">
            <v>-3.3813824099290102</v>
          </cell>
          <cell r="P47">
            <v>-3.0294983809375271</v>
          </cell>
          <cell r="Q47">
            <v>-2.9091317814658293</v>
          </cell>
          <cell r="R47">
            <v>-2.9021878218437278</v>
          </cell>
          <cell r="S47">
            <v>-2.8318846507083153</v>
          </cell>
          <cell r="T47">
            <v>-2.7469175654039573</v>
          </cell>
          <cell r="U47">
            <v>-2.6863260650031786</v>
          </cell>
          <cell r="V47">
            <v>-2.6339325429850722</v>
          </cell>
          <cell r="W47">
            <v>-2.5825851080691709</v>
          </cell>
          <cell r="X47">
            <v>-2.5280639625211454</v>
          </cell>
          <cell r="Y47">
            <v>-2.424664361800446</v>
          </cell>
          <cell r="Z47">
            <v>-2.3077308582127531</v>
          </cell>
          <cell r="AA47">
            <v>-2.3431905499049783</v>
          </cell>
          <cell r="AB47">
            <v>-2.4456433237390276</v>
          </cell>
          <cell r="AC47">
            <v>-2.1949240656103579</v>
          </cell>
          <cell r="AD47">
            <v>-2.2085104418547443</v>
          </cell>
          <cell r="AE47">
            <v>-2.2227275613230173</v>
          </cell>
          <cell r="AF47">
            <v>-2.1804969162141332</v>
          </cell>
          <cell r="AG47" t="e">
            <v>#DIV/0!</v>
          </cell>
        </row>
        <row r="49">
          <cell r="C49">
            <v>0.16413313070449065</v>
          </cell>
          <cell r="D49">
            <v>0.32594377080585374</v>
          </cell>
          <cell r="E49">
            <v>-0.32020074454369779</v>
          </cell>
          <cell r="F49">
            <v>1.3567819515034498</v>
          </cell>
          <cell r="G49">
            <v>0.99368290594410413</v>
          </cell>
          <cell r="H49">
            <v>0.27885439312759353</v>
          </cell>
          <cell r="O49">
            <v>-2.6222566173867382E-2</v>
          </cell>
          <cell r="P49">
            <v>2.1941500701398241E-2</v>
          </cell>
          <cell r="Q49">
            <v>6.6742844135553286E-2</v>
          </cell>
          <cell r="R49">
            <v>0.10901112198305818</v>
          </cell>
          <cell r="S49">
            <v>0.10901112198305814</v>
          </cell>
          <cell r="T49">
            <v>0.1090111219830581</v>
          </cell>
          <cell r="U49">
            <v>0.10901112198305814</v>
          </cell>
          <cell r="V49">
            <v>0.10901112198305812</v>
          </cell>
          <cell r="W49">
            <v>0.1090111219830581</v>
          </cell>
          <cell r="X49">
            <v>0.10901112198305814</v>
          </cell>
          <cell r="Y49">
            <v>0.10901112198305814</v>
          </cell>
          <cell r="Z49">
            <v>0.10226156665968028</v>
          </cell>
          <cell r="AA49">
            <v>9.5993812756408295E-2</v>
          </cell>
          <cell r="AB49">
            <v>9.0170276535482041E-2</v>
          </cell>
          <cell r="AC49">
            <v>8.4758134659325302E-2</v>
          </cell>
          <cell r="AD49">
            <v>7.9725529468699624E-2</v>
          </cell>
          <cell r="AE49">
            <v>7.5043256474289666E-2</v>
          </cell>
          <cell r="AF49">
            <v>7.0684529949313762E-2</v>
          </cell>
          <cell r="AG49" t="e">
            <v>#DIV/0!</v>
          </cell>
        </row>
        <row r="50">
          <cell r="C50">
            <v>0.51512551790332461</v>
          </cell>
          <cell r="D50">
            <v>0.53915510960366786</v>
          </cell>
          <cell r="E50">
            <v>0.16540170910204258</v>
          </cell>
          <cell r="F50">
            <v>1.6893265474601775</v>
          </cell>
          <cell r="G50">
            <v>1.4084856032306039</v>
          </cell>
          <cell r="H50">
            <v>0.71041476344410748</v>
          </cell>
          <cell r="O50">
            <v>0.6907865858618264</v>
          </cell>
          <cell r="P50">
            <v>0.69078658586182629</v>
          </cell>
          <cell r="Q50">
            <v>0.69078658586182629</v>
          </cell>
          <cell r="R50">
            <v>0.6907865858618264</v>
          </cell>
          <cell r="S50">
            <v>0.69078658586182629</v>
          </cell>
          <cell r="T50">
            <v>0.69078658586182629</v>
          </cell>
          <cell r="U50">
            <v>0.69078658586182629</v>
          </cell>
          <cell r="V50">
            <v>0.69078658586182617</v>
          </cell>
          <cell r="W50">
            <v>0.69078658586182617</v>
          </cell>
          <cell r="X50">
            <v>0.69078658586182606</v>
          </cell>
          <cell r="Y50">
            <v>0.69078658586182606</v>
          </cell>
          <cell r="Z50">
            <v>0.648015699798968</v>
          </cell>
          <cell r="AA50">
            <v>0.60829791466749961</v>
          </cell>
          <cell r="AB50">
            <v>0.57139506814582519</v>
          </cell>
          <cell r="AC50">
            <v>0.53709916383056489</v>
          </cell>
          <cell r="AD50">
            <v>0.50520832467230814</v>
          </cell>
          <cell r="AE50">
            <v>0.47553748634826837</v>
          </cell>
          <cell r="AF50">
            <v>0.44791691185898441</v>
          </cell>
          <cell r="AG50" t="e">
            <v>#DIV/0!</v>
          </cell>
        </row>
        <row r="51">
          <cell r="C51">
            <v>-0.35099238719883397</v>
          </cell>
          <cell r="D51">
            <v>-0.21321133879781415</v>
          </cell>
          <cell r="E51">
            <v>-0.4856024536457404</v>
          </cell>
          <cell r="F51">
            <v>-0.33254459595672786</v>
          </cell>
          <cell r="G51">
            <v>-0.41480269728649988</v>
          </cell>
          <cell r="H51">
            <v>-0.43156037031651395</v>
          </cell>
          <cell r="O51">
            <v>-0.71700915203569382</v>
          </cell>
          <cell r="P51">
            <v>-0.66884508516042818</v>
          </cell>
          <cell r="Q51">
            <v>-0.62404374172627308</v>
          </cell>
          <cell r="R51">
            <v>-0.58177546387876822</v>
          </cell>
          <cell r="S51">
            <v>-0.58177546387876811</v>
          </cell>
          <cell r="T51">
            <v>-0.58177546387876811</v>
          </cell>
          <cell r="U51">
            <v>-0.58177546387876811</v>
          </cell>
          <cell r="V51">
            <v>-0.581775463878768</v>
          </cell>
          <cell r="W51">
            <v>-0.581775463878768</v>
          </cell>
          <cell r="X51">
            <v>-0.581775463878768</v>
          </cell>
          <cell r="Y51">
            <v>-0.581775463878768</v>
          </cell>
          <cell r="Z51">
            <v>-0.54575413313928778</v>
          </cell>
          <cell r="AA51">
            <v>-0.51230410191109133</v>
          </cell>
          <cell r="AB51">
            <v>-0.48122479161034315</v>
          </cell>
          <cell r="AC51">
            <v>-0.45234102917123958</v>
          </cell>
          <cell r="AD51">
            <v>-0.42548279520360843</v>
          </cell>
          <cell r="AE51">
            <v>-0.40049422987397876</v>
          </cell>
          <cell r="AF51">
            <v>-0.37723238190967062</v>
          </cell>
          <cell r="AG51" t="e">
            <v>#DIV/0!</v>
          </cell>
        </row>
        <row r="53">
          <cell r="C53">
            <v>0.43179639000719849</v>
          </cell>
          <cell r="D53">
            <v>0.53670440456001489</v>
          </cell>
          <cell r="E53">
            <v>1.6222090700392637</v>
          </cell>
          <cell r="F53">
            <v>1.2655697194696043</v>
          </cell>
          <cell r="G53">
            <v>-0.21201026750198881</v>
          </cell>
          <cell r="H53">
            <v>-0.67223826914687745</v>
          </cell>
          <cell r="O53">
            <v>5.3588127954835106E-2</v>
          </cell>
          <cell r="P53">
            <v>9.9976843820691788E-2</v>
          </cell>
          <cell r="Q53">
            <v>9.997684382069176E-2</v>
          </cell>
          <cell r="R53">
            <v>9.9976843820691802E-2</v>
          </cell>
          <cell r="S53">
            <v>9.9976843820691899E-2</v>
          </cell>
          <cell r="T53">
            <v>9.9976843820691857E-2</v>
          </cell>
          <cell r="U53">
            <v>9.9976843820691913E-2</v>
          </cell>
          <cell r="V53">
            <v>9.9976843820691871E-2</v>
          </cell>
          <cell r="W53">
            <v>9.9976843820691788E-2</v>
          </cell>
          <cell r="X53">
            <v>9.9976843820691746E-2</v>
          </cell>
          <cell r="Y53">
            <v>9.9976843820691649E-2</v>
          </cell>
          <cell r="Z53">
            <v>9.3786656744832192E-2</v>
          </cell>
          <cell r="AA53">
            <v>8.8038341878470747E-2</v>
          </cell>
          <cell r="AB53">
            <v>8.2697430229711003E-2</v>
          </cell>
          <cell r="AC53">
            <v>7.7733818689486325E-2</v>
          </cell>
          <cell r="AD53">
            <v>7.3118289796640118E-2</v>
          </cell>
          <cell r="AE53">
            <v>6.8824059378933572E-2</v>
          </cell>
          <cell r="AF53">
            <v>6.4826561572128627E-2</v>
          </cell>
          <cell r="AG53" t="e">
            <v>#DIV/0!</v>
          </cell>
        </row>
        <row r="54">
          <cell r="C54">
            <v>1.2322610428275607</v>
          </cell>
          <cell r="D54">
            <v>1.0538031687708056</v>
          </cell>
          <cell r="E54">
            <v>2.4492176155494771</v>
          </cell>
          <cell r="F54">
            <v>2.2860065653482491</v>
          </cell>
          <cell r="G54">
            <v>1.8343497057780771</v>
          </cell>
          <cell r="H54">
            <v>0.79672683750741036</v>
          </cell>
          <cell r="O54">
            <v>0.87008533725876147</v>
          </cell>
          <cell r="P54">
            <v>0.87008533725876136</v>
          </cell>
          <cell r="Q54">
            <v>0.87008533725876136</v>
          </cell>
          <cell r="R54">
            <v>0.87008533725876136</v>
          </cell>
          <cell r="S54">
            <v>0.87008533725876136</v>
          </cell>
          <cell r="T54">
            <v>0.87008533725876136</v>
          </cell>
          <cell r="U54">
            <v>0.87008533725876136</v>
          </cell>
          <cell r="V54">
            <v>0.87008533725876114</v>
          </cell>
          <cell r="W54">
            <v>0.87008533725876114</v>
          </cell>
          <cell r="X54">
            <v>0.87008533725876103</v>
          </cell>
          <cell r="Y54">
            <v>0.87008533725876103</v>
          </cell>
          <cell r="Z54">
            <v>0.81621295237678004</v>
          </cell>
          <cell r="AA54">
            <v>0.76618612328285618</v>
          </cell>
          <cell r="AB54">
            <v>0.71970487086889878</v>
          </cell>
          <cell r="AC54">
            <v>0.67650721173151329</v>
          </cell>
          <cell r="AD54">
            <v>0.6363388701447138</v>
          </cell>
          <cell r="AE54">
            <v>0.59896674697629138</v>
          </cell>
          <cell r="AF54">
            <v>0.56417704873713581</v>
          </cell>
          <cell r="AG54" t="e">
            <v>#DIV/0!</v>
          </cell>
        </row>
        <row r="55">
          <cell r="C55">
            <v>-0.80046465282036217</v>
          </cell>
          <cell r="D55">
            <v>-0.51709876421079071</v>
          </cell>
          <cell r="E55">
            <v>-0.82700854551021297</v>
          </cell>
          <cell r="F55">
            <v>-1.020436845878645</v>
          </cell>
          <cell r="G55">
            <v>-2.0463599732800661</v>
          </cell>
          <cell r="H55">
            <v>-1.4689651066542877</v>
          </cell>
          <cell r="O55">
            <v>-0.81649720930392633</v>
          </cell>
          <cell r="P55">
            <v>-0.77010849343806964</v>
          </cell>
          <cell r="Q55">
            <v>-0.77010849343806953</v>
          </cell>
          <cell r="R55">
            <v>-0.77010849343806953</v>
          </cell>
          <cell r="S55">
            <v>-0.77010849343806953</v>
          </cell>
          <cell r="T55">
            <v>-0.77010849343806942</v>
          </cell>
          <cell r="U55">
            <v>-0.77010849343806942</v>
          </cell>
          <cell r="V55">
            <v>-0.77010849343806931</v>
          </cell>
          <cell r="W55">
            <v>-0.77010849343806931</v>
          </cell>
          <cell r="X55">
            <v>-0.77010849343806931</v>
          </cell>
          <cell r="Y55">
            <v>-0.77010849343806942</v>
          </cell>
          <cell r="Z55">
            <v>-0.72242629563194793</v>
          </cell>
          <cell r="AA55">
            <v>-0.67814778140438547</v>
          </cell>
          <cell r="AB55">
            <v>-0.63700744063918779</v>
          </cell>
          <cell r="AC55">
            <v>-0.59877339304202692</v>
          </cell>
          <cell r="AD55">
            <v>-0.56322058034807376</v>
          </cell>
          <cell r="AE55">
            <v>-0.53014268759735783</v>
          </cell>
          <cell r="AF55">
            <v>-0.49935048716500724</v>
          </cell>
          <cell r="AG55" t="e">
            <v>#DIV/0!</v>
          </cell>
        </row>
        <row r="57">
          <cell r="C57">
            <v>1.2347861679153231</v>
          </cell>
          <cell r="D57">
            <v>-0.97783131241756094</v>
          </cell>
          <cell r="E57">
            <v>-1.5607135628090179</v>
          </cell>
          <cell r="F57">
            <v>-1.0926465295721064</v>
          </cell>
          <cell r="G57">
            <v>2.168035431150773</v>
          </cell>
          <cell r="H57">
            <v>-0.20914079484569559</v>
          </cell>
          <cell r="O57">
            <v>0.86298201414890408</v>
          </cell>
          <cell r="P57">
            <v>1.1092176506701481</v>
          </cell>
          <cell r="Q57">
            <v>1.1734415292006122</v>
          </cell>
          <cell r="R57">
            <v>1.1265050621152981</v>
          </cell>
          <cell r="S57">
            <v>1.190543341962919</v>
          </cell>
          <cell r="T57">
            <v>1.2707510665842536</v>
          </cell>
          <cell r="U57">
            <v>1.3280815658154008</v>
          </cell>
          <cell r="V57">
            <v>1.378707797990544</v>
          </cell>
          <cell r="W57">
            <v>1.4297795184251454</v>
          </cell>
          <cell r="X57">
            <v>1.4857932860229022</v>
          </cell>
          <cell r="Y57">
            <v>1.5924580000139119</v>
          </cell>
          <cell r="Z57">
            <v>1.6307332814707851</v>
          </cell>
          <cell r="AA57">
            <v>1.5243818226419534</v>
          </cell>
          <cell r="AB57">
            <v>1.3583525451783809</v>
          </cell>
          <cell r="AC57">
            <v>1.5524734579822888</v>
          </cell>
          <cell r="AD57">
            <v>1.4888949020835409</v>
          </cell>
          <cell r="AE57">
            <v>1.430956715522689</v>
          </cell>
          <cell r="AF57">
            <v>1.4354364842967831</v>
          </cell>
          <cell r="AG57" t="e">
            <v>#DIV/0!</v>
          </cell>
        </row>
        <row r="58">
          <cell r="C58">
            <v>7.6612295162680741</v>
          </cell>
          <cell r="D58">
            <v>7.3766221813956383</v>
          </cell>
          <cell r="E58">
            <v>5.2228770451068067</v>
          </cell>
          <cell r="F58">
            <v>3.4793666011243922</v>
          </cell>
          <cell r="G58">
            <v>7.1401370959582833</v>
          </cell>
          <cell r="H58">
            <v>2.8034825594792001</v>
          </cell>
          <cell r="O58">
            <v>2.7108580627382941</v>
          </cell>
          <cell r="P58">
            <v>2.6997624530091779</v>
          </cell>
          <cell r="Q58">
            <v>2.6884210755020987</v>
          </cell>
          <cell r="R58">
            <v>2.6768089266421882</v>
          </cell>
          <cell r="S58">
            <v>2.6705440353543963</v>
          </cell>
          <cell r="T58">
            <v>2.6657846746713734</v>
          </cell>
          <cell r="U58">
            <v>2.6625236735017417</v>
          </cell>
          <cell r="V58">
            <v>2.6607563836587791</v>
          </cell>
          <cell r="W58">
            <v>2.6604806691774789</v>
          </cell>
          <cell r="X58">
            <v>2.66197329122721</v>
          </cell>
          <cell r="Y58">
            <v>2.6652384044975204</v>
          </cell>
          <cell r="Z58">
            <v>2.6702837109123028</v>
          </cell>
          <cell r="AA58">
            <v>2.6771204892314548</v>
          </cell>
          <cell r="AB58">
            <v>2.6857636366678777</v>
          </cell>
          <cell r="AC58">
            <v>2.6962831013793802</v>
          </cell>
          <cell r="AD58">
            <v>2.7087019683866025</v>
          </cell>
          <cell r="AE58">
            <v>2.7230473593743696</v>
          </cell>
          <cell r="AF58">
            <v>2.7393505314362381</v>
          </cell>
          <cell r="AG58" t="e">
            <v>#DIV/0!</v>
          </cell>
        </row>
        <row r="59">
          <cell r="C59">
            <v>-6.4264433483527501</v>
          </cell>
          <cell r="D59">
            <v>-8.3544534938131996</v>
          </cell>
          <cell r="E59">
            <v>-6.7835906079158255</v>
          </cell>
          <cell r="F59">
            <v>-4.5720131306964982</v>
          </cell>
          <cell r="G59">
            <v>-4.9721016648075116</v>
          </cell>
          <cell r="H59">
            <v>-3.0126233543248957</v>
          </cell>
          <cell r="O59">
            <v>-1.8478760485893901</v>
          </cell>
          <cell r="P59">
            <v>-1.5905448023390296</v>
          </cell>
          <cell r="Q59">
            <v>-1.5149795463014868</v>
          </cell>
          <cell r="R59">
            <v>-1.5503038645268903</v>
          </cell>
          <cell r="S59">
            <v>-1.4800006933914776</v>
          </cell>
          <cell r="T59">
            <v>-1.39503360808712</v>
          </cell>
          <cell r="U59">
            <v>-1.3344421076863411</v>
          </cell>
          <cell r="V59">
            <v>-1.2820485856682349</v>
          </cell>
          <cell r="W59">
            <v>-1.2307011507523331</v>
          </cell>
          <cell r="X59">
            <v>-1.1761800052043081</v>
          </cell>
          <cell r="Y59">
            <v>-1.0727804044836085</v>
          </cell>
          <cell r="Z59">
            <v>-1.0395504294415174</v>
          </cell>
          <cell r="AA59">
            <v>-1.1527386665895014</v>
          </cell>
          <cell r="AB59">
            <v>-1.3274110914894968</v>
          </cell>
          <cell r="AC59">
            <v>-1.1438096433970915</v>
          </cell>
          <cell r="AD59">
            <v>-1.2198070663030616</v>
          </cell>
          <cell r="AE59">
            <v>-1.2920906438516808</v>
          </cell>
          <cell r="AF59">
            <v>-1.3039140471394552</v>
          </cell>
          <cell r="AG59" t="e">
            <v>#DIV/0!</v>
          </cell>
        </row>
        <row r="61">
          <cell r="C61">
            <v>1.8281905635392504</v>
          </cell>
          <cell r="D61">
            <v>1.0954651545129064</v>
          </cell>
          <cell r="E61">
            <v>0.88579944868267346</v>
          </cell>
          <cell r="F61">
            <v>-0.85094900900370074</v>
          </cell>
          <cell r="G61">
            <v>-3.7956983875075698</v>
          </cell>
          <cell r="H61">
            <v>-3.4260173943407883</v>
          </cell>
          <cell r="O61">
            <v>-7.0979530141477926E-2</v>
          </cell>
          <cell r="P61">
            <v>2.4993579018733576E-2</v>
          </cell>
          <cell r="Q61">
            <v>-5.7679462088375752E-2</v>
          </cell>
          <cell r="R61">
            <v>-0.11793245952879843</v>
          </cell>
          <cell r="S61">
            <v>3.7021851876068837E-2</v>
          </cell>
          <cell r="T61">
            <v>-4.985346047896088E-2</v>
          </cell>
          <cell r="U61">
            <v>5.5582124355227497E-2</v>
          </cell>
          <cell r="V61">
            <v>2.0446888313106499E-2</v>
          </cell>
          <cell r="W61">
            <v>1.3181912962179087E-2</v>
          </cell>
          <cell r="X61">
            <v>-3.7001459223279076E-2</v>
          </cell>
          <cell r="Y61">
            <v>-9.6042016635687122E-2</v>
          </cell>
          <cell r="Z61">
            <v>-0.10935243260515981</v>
          </cell>
          <cell r="AA61">
            <v>-9.3508264717223732E-2</v>
          </cell>
          <cell r="AB61">
            <v>-4.9605347372655179E-2</v>
          </cell>
          <cell r="AC61">
            <v>1.9631564827897297E-2</v>
          </cell>
          <cell r="AD61">
            <v>1.1633598988285206E-2</v>
          </cell>
          <cell r="AE61">
            <v>-5.5583210393023155E-3</v>
          </cell>
          <cell r="AF61">
            <v>-3.8049665888162464E-2</v>
          </cell>
          <cell r="AG61" t="e">
            <v>#DIV/0!</v>
          </cell>
        </row>
        <row r="62">
          <cell r="C62">
            <v>0.67420839843229241</v>
          </cell>
          <cell r="D62">
            <v>-1.3454370689655173</v>
          </cell>
          <cell r="E62">
            <v>1.4392590137548928</v>
          </cell>
          <cell r="F62">
            <v>-0.44429447451947357</v>
          </cell>
          <cell r="G62">
            <v>-2.4609554860167879</v>
          </cell>
          <cell r="H62">
            <v>-2.0914999415158761</v>
          </cell>
          <cell r="O62">
            <v>-7.0979530141477926E-2</v>
          </cell>
          <cell r="P62">
            <v>2.4993579018733576E-2</v>
          </cell>
          <cell r="Q62">
            <v>-5.7679462088375752E-2</v>
          </cell>
          <cell r="R62">
            <v>-0.11793245952879843</v>
          </cell>
          <cell r="S62">
            <v>3.7021851876068837E-2</v>
          </cell>
          <cell r="T62">
            <v>-4.985346047896088E-2</v>
          </cell>
          <cell r="U62">
            <v>5.5582124355227497E-2</v>
          </cell>
          <cell r="V62">
            <v>2.0446888313106499E-2</v>
          </cell>
          <cell r="W62">
            <v>1.3181912962179087E-2</v>
          </cell>
          <cell r="X62">
            <v>-3.7001459223279076E-2</v>
          </cell>
          <cell r="Y62">
            <v>-9.6042016635687122E-2</v>
          </cell>
          <cell r="Z62">
            <v>-0.10935243260515981</v>
          </cell>
          <cell r="AA62">
            <v>-9.3508264717223732E-2</v>
          </cell>
          <cell r="AB62">
            <v>-4.9605347372655179E-2</v>
          </cell>
          <cell r="AC62">
            <v>1.9631564827897297E-2</v>
          </cell>
          <cell r="AD62">
            <v>1.1633598988285206E-2</v>
          </cell>
          <cell r="AE62">
            <v>-5.5583210393023155E-3</v>
          </cell>
          <cell r="AF62">
            <v>-3.8049665888162464E-2</v>
          </cell>
          <cell r="AG62" t="e">
            <v>#DIV/0!</v>
          </cell>
        </row>
        <row r="63">
          <cell r="C63">
            <v>0</v>
          </cell>
          <cell r="D63">
            <v>-2.3918881226053639</v>
          </cell>
          <cell r="E63">
            <v>-0.34199016119018116</v>
          </cell>
          <cell r="F63">
            <v>-1.1549897824498521</v>
          </cell>
          <cell r="G63">
            <v>-2.4203970000598858</v>
          </cell>
          <cell r="H63">
            <v>-1.6433410954179579</v>
          </cell>
          <cell r="O63">
            <v>-2.6654987992161597E-2</v>
          </cell>
          <cell r="P63">
            <v>-2.5983378674852127E-2</v>
          </cell>
          <cell r="Q63">
            <v>-2.5333862272716928E-2</v>
          </cell>
          <cell r="R63">
            <v>-2.4680733612270214E-2</v>
          </cell>
          <cell r="S63">
            <v>-2.407876449977582E-2</v>
          </cell>
          <cell r="T63">
            <v>-2.3491477560756903E-2</v>
          </cell>
          <cell r="U63">
            <v>-2.291851469342137E-2</v>
          </cell>
          <cell r="V63">
            <v>-2.2359526530167192E-2</v>
          </cell>
          <cell r="W63">
            <v>-2.1814172224553358E-2</v>
          </cell>
          <cell r="X63">
            <v>-2.1282119243466693E-2</v>
          </cell>
          <cell r="Y63">
            <v>-2.0763043164357748E-2</v>
          </cell>
          <cell r="Z63">
            <v>-2.0256627477422198E-2</v>
          </cell>
          <cell r="AA63">
            <v>-1.9762563392607024E-2</v>
          </cell>
          <cell r="AB63">
            <v>-1.9280549651323923E-2</v>
          </cell>
          <cell r="AC63">
            <v>-1.8810292342755053E-2</v>
          </cell>
          <cell r="AD63">
            <v>-1.8351504724639076E-2</v>
          </cell>
          <cell r="AE63">
            <v>-1.7903907048428369E-2</v>
          </cell>
          <cell r="AF63">
            <v>-1.7467226388710604E-2</v>
          </cell>
          <cell r="AG63" t="e">
            <v>#DIV/0!</v>
          </cell>
        </row>
        <row r="64">
          <cell r="C64">
            <v>1.1539821651069577</v>
          </cell>
          <cell r="D64">
            <v>2.4409022234784241</v>
          </cell>
          <cell r="E64">
            <v>-0.55345956507221949</v>
          </cell>
          <cell r="F64">
            <v>-0.40665453448422717</v>
          </cell>
          <cell r="G64">
            <v>-1.3347429014907819</v>
          </cell>
          <cell r="H64">
            <v>-1.3345174528249122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 t="e">
            <v>#DIV/0!</v>
          </cell>
        </row>
        <row r="66">
          <cell r="O66">
            <v>2.1162128287308799</v>
          </cell>
          <cell r="P66">
            <v>1.7947047970203476</v>
          </cell>
          <cell r="Q66">
            <v>1.788090843635199</v>
          </cell>
          <cell r="R66">
            <v>1.6831822986130511</v>
          </cell>
          <cell r="S66">
            <v>1.6956746862462939</v>
          </cell>
          <cell r="T66">
            <v>1.7032109276966794</v>
          </cell>
          <cell r="U66">
            <v>1.6963582855063957</v>
          </cell>
          <cell r="V66">
            <v>1.68635299006696</v>
          </cell>
          <cell r="W66">
            <v>1.7151071634609636</v>
          </cell>
          <cell r="X66">
            <v>1.7376553441080702</v>
          </cell>
          <cell r="Y66">
            <v>1.7855762295783704</v>
          </cell>
          <cell r="Z66">
            <v>1.7926365006431915</v>
          </cell>
          <cell r="AA66">
            <v>1.7714667511765374</v>
          </cell>
          <cell r="AB66">
            <v>1.7210373172951319</v>
          </cell>
          <cell r="AC66">
            <v>1.6423951169272022</v>
          </cell>
          <cell r="AD66">
            <v>1.5738709772730115</v>
          </cell>
          <cell r="AE66">
            <v>1.5147296146528364</v>
          </cell>
        </row>
      </sheetData>
      <sheetData sheetId="14" refreshError="1">
        <row r="1">
          <cell r="A1" t="str">
            <v>Honduras: Terms of Trade and the Trade Balance</v>
          </cell>
        </row>
        <row r="9">
          <cell r="C9">
            <v>1880.3202832271954</v>
          </cell>
          <cell r="D9">
            <v>2090.7982165000003</v>
          </cell>
          <cell r="E9">
            <v>2430.9504365000003</v>
          </cell>
          <cell r="F9">
            <v>2856.2978780000003</v>
          </cell>
          <cell r="G9">
            <v>3053.0953421468535</v>
          </cell>
          <cell r="H9">
            <v>3336.4469205000005</v>
          </cell>
          <cell r="O9">
            <v>5642.5026528679218</v>
          </cell>
          <cell r="P9">
            <v>6111.750892963194</v>
          </cell>
          <cell r="Q9">
            <v>6587.8093973651276</v>
          </cell>
          <cell r="R9">
            <v>7051.6422651627663</v>
          </cell>
          <cell r="S9">
            <v>7546.2634427612575</v>
          </cell>
          <cell r="T9">
            <v>8074.109175105139</v>
          </cell>
          <cell r="U9">
            <v>8637.3076700238253</v>
          </cell>
          <cell r="V9">
            <v>9238.1166379222122</v>
          </cell>
          <cell r="W9">
            <v>9878.9307609466814</v>
          </cell>
          <cell r="X9">
            <v>10562.239441077074</v>
          </cell>
          <cell r="Y9">
            <v>11290.725252264399</v>
          </cell>
          <cell r="Z9">
            <v>12067.231535184625</v>
          </cell>
          <cell r="AA9">
            <v>12894.771550729976</v>
          </cell>
          <cell r="AB9">
            <v>13776.538131494721</v>
          </cell>
          <cell r="AC9">
            <v>14715.901236273188</v>
          </cell>
          <cell r="AD9">
            <v>15716.441510211424</v>
          </cell>
          <cell r="AE9">
            <v>16781.951131446116</v>
          </cell>
          <cell r="AF9">
            <v>17916.445714578676</v>
          </cell>
          <cell r="AG9">
            <v>19157.361279519813</v>
          </cell>
        </row>
        <row r="11">
          <cell r="C11">
            <v>1284.444</v>
          </cell>
          <cell r="D11">
            <v>1406.4</v>
          </cell>
          <cell r="E11">
            <v>1534.3139999999999</v>
          </cell>
          <cell r="F11">
            <v>1611.856</v>
          </cell>
          <cell r="G11">
            <v>1217.7880000000002</v>
          </cell>
          <cell r="H11">
            <v>1436.5424456199996</v>
          </cell>
          <cell r="O11">
            <v>1866.546011947421</v>
          </cell>
          <cell r="P11">
            <v>1998.9073793018358</v>
          </cell>
          <cell r="Q11">
            <v>2144.3276230113647</v>
          </cell>
          <cell r="R11">
            <v>2301.2586227581351</v>
          </cell>
          <cell r="S11">
            <v>2464.7321766000787</v>
          </cell>
          <cell r="T11">
            <v>2640.1682430021078</v>
          </cell>
          <cell r="U11">
            <v>2828.4592415908955</v>
          </cell>
          <cell r="V11">
            <v>3030.3112807890416</v>
          </cell>
          <cell r="W11">
            <v>3246.6981393514379</v>
          </cell>
          <cell r="X11">
            <v>3478.3498926475759</v>
          </cell>
          <cell r="Y11">
            <v>3726.6493699840685</v>
          </cell>
          <cell r="Z11">
            <v>3992.787935666538</v>
          </cell>
          <cell r="AA11">
            <v>4278.0413787100551</v>
          </cell>
          <cell r="AB11">
            <v>4583.7758093620077</v>
          </cell>
          <cell r="AC11">
            <v>4911.4539599566997</v>
          </cell>
          <cell r="AD11">
            <v>5262.6419172335736</v>
          </cell>
          <cell r="AE11">
            <v>5639.0163150276476</v>
          </cell>
          <cell r="AF11">
            <v>6042.3720181305835</v>
          </cell>
          <cell r="AG11">
            <v>6474.6303301310627</v>
          </cell>
        </row>
        <row r="12">
          <cell r="C12">
            <v>1538.3202832271954</v>
          </cell>
          <cell r="D12">
            <v>1722.0982165000003</v>
          </cell>
          <cell r="E12">
            <v>2017.2504365000004</v>
          </cell>
          <cell r="F12">
            <v>2370.597878</v>
          </cell>
          <cell r="G12">
            <v>2509.6484890000002</v>
          </cell>
          <cell r="H12">
            <v>2669.7469205000002</v>
          </cell>
          <cell r="O12">
            <v>4553.9792545351011</v>
          </cell>
          <cell r="P12">
            <v>4935.1801467919468</v>
          </cell>
          <cell r="Q12">
            <v>5321.0457020240028</v>
          </cell>
          <cell r="R12">
            <v>5695.1152148762912</v>
          </cell>
          <cell r="S12">
            <v>6094.4808979830796</v>
          </cell>
          <cell r="T12">
            <v>6520.7833728381938</v>
          </cell>
          <cell r="U12">
            <v>6975.7649489603</v>
          </cell>
          <cell r="V12">
            <v>7461.2756213428256</v>
          </cell>
          <cell r="W12">
            <v>7979.279402695679</v>
          </cell>
          <cell r="X12">
            <v>8531.8610080469116</v>
          </cell>
          <cell r="Y12">
            <v>9121.2329101312316</v>
          </cell>
          <cell r="Z12">
            <v>9749.7427848896914</v>
          </cell>
          <cell r="AA12">
            <v>10419.881367342427</v>
          </cell>
          <cell r="AB12">
            <v>11134.290739075737</v>
          </cell>
          <cell r="AC12">
            <v>11895.773069607665</v>
          </cell>
          <cell r="AD12">
            <v>12707.299834964298</v>
          </cell>
          <cell r="AE12">
            <v>13572.021537914205</v>
          </cell>
          <cell r="AF12">
            <v>14493.277955472329</v>
          </cell>
          <cell r="AG12">
            <v>15474.6089404996</v>
          </cell>
        </row>
        <row r="15">
          <cell r="H15">
            <v>130.16</v>
          </cell>
          <cell r="O15">
            <v>490.23999999999995</v>
          </cell>
          <cell r="P15">
            <v>568</v>
          </cell>
          <cell r="Q15">
            <v>664.56000000000006</v>
          </cell>
          <cell r="R15">
            <v>731.01600000000008</v>
          </cell>
          <cell r="S15">
            <v>789.49727999999993</v>
          </cell>
          <cell r="T15">
            <v>852.65706240000009</v>
          </cell>
          <cell r="U15">
            <v>922.57494151680021</v>
          </cell>
          <cell r="V15">
            <v>998.22608672117781</v>
          </cell>
          <cell r="W15">
            <v>1080.9359712487844</v>
          </cell>
          <cell r="X15">
            <v>1168.0735102320541</v>
          </cell>
          <cell r="Y15">
            <v>1261.419637461471</v>
          </cell>
          <cell r="Z15">
            <v>1361.3467791052528</v>
          </cell>
          <cell r="AA15">
            <v>1468.2440783265313</v>
          </cell>
          <cell r="AB15">
            <v>1582.5177138836464</v>
          </cell>
          <cell r="AC15">
            <v>1704.414204537477</v>
          </cell>
          <cell r="AD15">
            <v>1834.3338708928961</v>
          </cell>
          <cell r="AE15">
            <v>1972.6894277523697</v>
          </cell>
          <cell r="AF15">
            <v>2119.9056858875042</v>
          </cell>
          <cell r="AG15">
            <v>2276.4191861931713</v>
          </cell>
        </row>
        <row r="16">
          <cell r="H16">
            <v>3466.6069205000003</v>
          </cell>
          <cell r="O16">
            <v>6132.7426528679216</v>
          </cell>
          <cell r="P16">
            <v>6679.750892963194</v>
          </cell>
          <cell r="Q16">
            <v>7252.369397365128</v>
          </cell>
          <cell r="R16">
            <v>7782.6582651627668</v>
          </cell>
          <cell r="S16">
            <v>8335.7607227612571</v>
          </cell>
          <cell r="T16">
            <v>8926.7662375051386</v>
          </cell>
          <cell r="U16">
            <v>9559.8826115406264</v>
          </cell>
          <cell r="V16">
            <v>10236.342724643389</v>
          </cell>
          <cell r="W16">
            <v>10959.866732195465</v>
          </cell>
          <cell r="X16">
            <v>11730.312951309128</v>
          </cell>
          <cell r="Y16">
            <v>12552.144889725871</v>
          </cell>
          <cell r="Z16">
            <v>13428.578314289878</v>
          </cell>
          <cell r="AA16">
            <v>14363.015629056508</v>
          </cell>
          <cell r="AB16">
            <v>15359.055845378367</v>
          </cell>
          <cell r="AC16">
            <v>16420.315440810664</v>
          </cell>
          <cell r="AD16">
            <v>17550.775381104319</v>
          </cell>
          <cell r="AE16">
            <v>18754.640559198488</v>
          </cell>
          <cell r="AF16">
            <v>20036.351400466181</v>
          </cell>
          <cell r="AG16">
            <v>21433.780465712985</v>
          </cell>
        </row>
        <row r="19">
          <cell r="C19">
            <v>-4.0092997611850034</v>
          </cell>
          <cell r="D19">
            <v>-4.575422608175769</v>
          </cell>
          <cell r="E19">
            <v>-5.2554577147256367</v>
          </cell>
          <cell r="F19">
            <v>-7.7424339825920345</v>
          </cell>
          <cell r="G19">
            <v>-15.013494480036883</v>
          </cell>
          <cell r="H19">
            <v>-13.935576756775161</v>
          </cell>
          <cell r="O19">
            <v>-19.937133941185571</v>
          </cell>
          <cell r="P19">
            <v>-20.387234249908211</v>
          </cell>
          <cell r="Q19">
            <v>-20.511535203699673</v>
          </cell>
          <cell r="R19">
            <v>-20.111296886148931</v>
          </cell>
          <cell r="S19">
            <v>-19.818115725115941</v>
          </cell>
          <cell r="T19">
            <v>-19.534205064804468</v>
          </cell>
          <cell r="U19">
            <v>-19.25960333145807</v>
          </cell>
          <cell r="V19">
            <v>-18.996033067212018</v>
          </cell>
          <cell r="W19">
            <v>-18.743571851450564</v>
          </cell>
          <cell r="X19">
            <v>-18.508118511980999</v>
          </cell>
          <cell r="Y19">
            <v>-18.287982039536178</v>
          </cell>
          <cell r="Z19">
            <v>-18.083280964486921</v>
          </cell>
          <cell r="AA19">
            <v>-17.894147707445107</v>
          </cell>
          <cell r="AB19">
            <v>-17.720729143014999</v>
          </cell>
          <cell r="AC19">
            <v>-17.563927044701654</v>
          </cell>
          <cell r="AD19">
            <v>-17.42392678824314</v>
          </cell>
          <cell r="AE19">
            <v>-17.300931796872231</v>
          </cell>
          <cell r="AF19">
            <v>-17.195164151722231</v>
          </cell>
          <cell r="AG19" t="e">
            <v>#DIV/0!</v>
          </cell>
        </row>
        <row r="20">
          <cell r="C20">
            <v>43.471139440851033</v>
          </cell>
          <cell r="D20">
            <v>46.663874736197464</v>
          </cell>
          <cell r="E20">
            <v>46.293690610845708</v>
          </cell>
          <cell r="F20">
            <v>46.534504518640496</v>
          </cell>
          <cell r="G20">
            <v>41.272380319757069</v>
          </cell>
          <cell r="H20">
            <v>41.444356649085321</v>
          </cell>
          <cell r="O20">
            <v>40.537096888290975</v>
          </cell>
          <cell r="P20">
            <v>40.716122199767277</v>
          </cell>
          <cell r="Q20">
            <v>40.939604200055754</v>
          </cell>
          <cell r="R20">
            <v>41.21116125917537</v>
          </cell>
          <cell r="S20">
            <v>41.482368607226391</v>
          </cell>
          <cell r="T20">
            <v>41.767446117041608</v>
          </cell>
          <cell r="U20">
            <v>42.066397470479387</v>
          </cell>
          <cell r="V20">
            <v>42.377569810938404</v>
          </cell>
          <cell r="W20">
            <v>42.700983041140347</v>
          </cell>
          <cell r="X20">
            <v>43.036961946705915</v>
          </cell>
          <cell r="Y20">
            <v>43.387397669261858</v>
          </cell>
          <cell r="Z20">
            <v>43.752417462646058</v>
          </cell>
          <cell r="AA20">
            <v>44.132181086895727</v>
          </cell>
          <cell r="AB20">
            <v>44.526881110152303</v>
          </cell>
          <cell r="AC20">
            <v>44.93714083147141</v>
          </cell>
          <cell r="AD20">
            <v>45.363229777817118</v>
          </cell>
          <cell r="AE20">
            <v>45.805453809481854</v>
          </cell>
          <cell r="AF20">
            <v>46.264156013598189</v>
          </cell>
          <cell r="AG20" t="e">
            <v>#DIV/0!</v>
          </cell>
        </row>
        <row r="21">
          <cell r="C21">
            <v>47.480439202036031</v>
          </cell>
          <cell r="D21">
            <v>51.239297344373234</v>
          </cell>
          <cell r="E21">
            <v>51.549148325571345</v>
          </cell>
          <cell r="F21">
            <v>54.276938501232529</v>
          </cell>
          <cell r="G21">
            <v>56.285874799793959</v>
          </cell>
          <cell r="H21">
            <v>55.379933405860484</v>
          </cell>
          <cell r="O21">
            <v>60.474230829476546</v>
          </cell>
          <cell r="P21">
            <v>61.103356449675481</v>
          </cell>
          <cell r="Q21">
            <v>61.451139403755427</v>
          </cell>
          <cell r="R21">
            <v>61.322458145324298</v>
          </cell>
          <cell r="S21">
            <v>61.300484332342329</v>
          </cell>
          <cell r="T21">
            <v>61.301651181846076</v>
          </cell>
          <cell r="U21">
            <v>61.326000801937461</v>
          </cell>
          <cell r="V21">
            <v>61.373602878150422</v>
          </cell>
          <cell r="W21">
            <v>61.444554892590908</v>
          </cell>
          <cell r="X21">
            <v>61.545080458686918</v>
          </cell>
          <cell r="Y21">
            <v>61.675379708798026</v>
          </cell>
          <cell r="Z21">
            <v>61.835698427132982</v>
          </cell>
          <cell r="AA21">
            <v>62.026328794340834</v>
          </cell>
          <cell r="AB21">
            <v>62.247610253167309</v>
          </cell>
          <cell r="AC21">
            <v>62.501067876173067</v>
          </cell>
          <cell r="AD21">
            <v>62.787156566060261</v>
          </cell>
          <cell r="AE21">
            <v>63.106385606354088</v>
          </cell>
          <cell r="AF21">
            <v>63.45932016532042</v>
          </cell>
          <cell r="AG21" t="e">
            <v>#DIV/0!</v>
          </cell>
        </row>
        <row r="24">
          <cell r="C24" t="str">
            <v>...</v>
          </cell>
          <cell r="D24">
            <v>10.604201809538427</v>
          </cell>
          <cell r="E24">
            <v>14.653327031143281</v>
          </cell>
          <cell r="F24">
            <v>12.172612149434258</v>
          </cell>
          <cell r="G24">
            <v>-8.580842388617782</v>
          </cell>
          <cell r="H24">
            <v>11.531291194292614</v>
          </cell>
          <cell r="O24">
            <v>7.5257660517603631</v>
          </cell>
          <cell r="P24">
            <v>7.6745152301460839</v>
          </cell>
          <cell r="Q24">
            <v>7.7674826936855901</v>
          </cell>
          <cell r="R24">
            <v>7.9768972684922002</v>
          </cell>
          <cell r="S24">
            <v>7.7571344665104514</v>
          </cell>
          <cell r="T24">
            <v>7.7280411573797503</v>
          </cell>
          <cell r="U24">
            <v>7.6982634309055609</v>
          </cell>
          <cell r="V24">
            <v>7.6635767826129131</v>
          </cell>
          <cell r="W24">
            <v>7.6283152070219185</v>
          </cell>
          <cell r="X24">
            <v>7.5820606439819027</v>
          </cell>
          <cell r="Y24">
            <v>7.539828365777379</v>
          </cell>
          <cell r="Z24">
            <v>7.4971176417996777</v>
          </cell>
          <cell r="AA24">
            <v>7.4539878098640378</v>
          </cell>
          <cell r="AB24">
            <v>7.4104966090983382</v>
          </cell>
          <cell r="AC24">
            <v>7.3656040590489802</v>
          </cell>
          <cell r="AD24">
            <v>7.3204560549162023</v>
          </cell>
          <cell r="AE24">
            <v>7.2751085242487079</v>
          </cell>
          <cell r="AF24">
            <v>7.2296161086344624</v>
          </cell>
          <cell r="AG24">
            <v>-42.730615638425171</v>
          </cell>
        </row>
        <row r="25">
          <cell r="C25" t="str">
            <v>...</v>
          </cell>
          <cell r="D25">
            <v>11.193727746826276</v>
          </cell>
          <cell r="E25">
            <v>16.269012347323276</v>
          </cell>
          <cell r="F25">
            <v>17.49716633928584</v>
          </cell>
          <cell r="G25">
            <v>6.8899488972295808</v>
          </cell>
          <cell r="H25">
            <v>9.2807969158900114</v>
          </cell>
          <cell r="O25">
            <v>8.1139174002210268</v>
          </cell>
          <cell r="P25">
            <v>8.3163140358785128</v>
          </cell>
          <cell r="Q25">
            <v>7.7892327867951305</v>
          </cell>
          <cell r="R25">
            <v>7.0407754660168909</v>
          </cell>
          <cell r="S25">
            <v>7.0142692864904488</v>
          </cell>
          <cell r="T25">
            <v>6.994795985425295</v>
          </cell>
          <cell r="U25">
            <v>6.9753638785959637</v>
          </cell>
          <cell r="V25">
            <v>6.9559750659748065</v>
          </cell>
          <cell r="W25">
            <v>6.9366316549192009</v>
          </cell>
          <cell r="X25">
            <v>6.9168283153845378</v>
          </cell>
          <cell r="Y25">
            <v>6.897077227336923</v>
          </cell>
          <cell r="Z25">
            <v>6.8773817940924076</v>
          </cell>
          <cell r="AA25">
            <v>6.8577454002807459</v>
          </cell>
          <cell r="AB25">
            <v>6.8381714037797581</v>
          </cell>
          <cell r="AC25">
            <v>6.8185715149365222</v>
          </cell>
          <cell r="AD25">
            <v>6.7990417839446149</v>
          </cell>
          <cell r="AE25">
            <v>6.7795857003787985</v>
          </cell>
          <cell r="AF25">
            <v>6.7602066901907287</v>
          </cell>
          <cell r="AG25">
            <v>6.9261257768966855</v>
          </cell>
        </row>
        <row r="26">
          <cell r="C26" t="str">
            <v>...</v>
          </cell>
          <cell r="D26">
            <v>9.4948475760718409</v>
          </cell>
          <cell r="E26">
            <v>9.0951365187713193</v>
          </cell>
          <cell r="F26">
            <v>5.0538546868502898</v>
          </cell>
          <cell r="G26">
            <v>-24.448089655651607</v>
          </cell>
          <cell r="H26">
            <v>17.963261718788438</v>
          </cell>
          <cell r="O26">
            <v>6.8753472478565225</v>
          </cell>
          <cell r="P26">
            <v>7.0912458898518382</v>
          </cell>
          <cell r="Q26">
            <v>7.2749865859377705</v>
          </cell>
          <cell r="R26">
            <v>7.3184245757365041</v>
          </cell>
          <cell r="S26">
            <v>7.103658503450383</v>
          </cell>
          <cell r="T26">
            <v>7.1178551595829198</v>
          </cell>
          <cell r="U26">
            <v>7.1317802980117584</v>
          </cell>
          <cell r="V26">
            <v>7.1364662509547871</v>
          </cell>
          <cell r="W26">
            <v>7.1407468907304095</v>
          </cell>
          <cell r="X26">
            <v>7.1349951043620186</v>
          </cell>
          <cell r="Y26">
            <v>7.1384272715444785</v>
          </cell>
          <cell r="Z26">
            <v>7.1414973414471561</v>
          </cell>
          <cell r="AA26">
            <v>7.1442172146289673</v>
          </cell>
          <cell r="AB26">
            <v>7.1465982581061294</v>
          </cell>
          <cell r="AC26">
            <v>7.1486513351162406</v>
          </cell>
          <cell r="AD26">
            <v>7.1503868333109732</v>
          </cell>
          <cell r="AE26">
            <v>7.1518146914301806</v>
          </cell>
          <cell r="AF26">
            <v>7.1529444245092222</v>
          </cell>
          <cell r="AG26">
            <v>7.1537851476780379</v>
          </cell>
        </row>
        <row r="27">
          <cell r="C27" t="str">
            <v>...</v>
          </cell>
          <cell r="D27">
            <v>11.946662556334676</v>
          </cell>
          <cell r="E27">
            <v>17.139104911209358</v>
          </cell>
          <cell r="F27">
            <v>17.516290248674803</v>
          </cell>
          <cell r="G27">
            <v>5.8656346692300687</v>
          </cell>
          <cell r="H27">
            <v>6.3793169522235793</v>
          </cell>
          <cell r="O27">
            <v>8.1478906204745627</v>
          </cell>
          <cell r="P27">
            <v>8.3707208783883935</v>
          </cell>
          <cell r="Q27">
            <v>7.818672140729932</v>
          </cell>
          <cell r="R27">
            <v>7.0300000000000251</v>
          </cell>
          <cell r="S27">
            <v>7.0124249999999888</v>
          </cell>
          <cell r="T27">
            <v>6.994893937500013</v>
          </cell>
          <cell r="U27">
            <v>6.9774067026562525</v>
          </cell>
          <cell r="V27">
            <v>6.9599631858996203</v>
          </cell>
          <cell r="W27">
            <v>6.9425632779348545</v>
          </cell>
          <cell r="X27">
            <v>6.9252068697400304</v>
          </cell>
          <cell r="Y27">
            <v>6.9078938525656719</v>
          </cell>
          <cell r="Z27">
            <v>6.8906241179342631</v>
          </cell>
          <cell r="AA27">
            <v>6.8733975576394268</v>
          </cell>
          <cell r="AB27">
            <v>6.856214063745325</v>
          </cell>
          <cell r="AC27">
            <v>6.8390735285859705</v>
          </cell>
          <cell r="AD27">
            <v>6.821975844764494</v>
          </cell>
          <cell r="AE27">
            <v>6.8049209051525894</v>
          </cell>
          <cell r="AF27">
            <v>6.7879086028897362</v>
          </cell>
          <cell r="AG27">
            <v>6.770938831382467</v>
          </cell>
        </row>
        <row r="30">
          <cell r="C30">
            <v>100</v>
          </cell>
          <cell r="D30">
            <v>94.715037293014177</v>
          </cell>
          <cell r="E30">
            <v>105.67274693286028</v>
          </cell>
          <cell r="F30">
            <v>108.67302944601651</v>
          </cell>
          <cell r="G30">
            <v>94.532660994957126</v>
          </cell>
          <cell r="H30">
            <v>86.833545929167272</v>
          </cell>
          <cell r="O30">
            <v>72.775876190748988</v>
          </cell>
          <cell r="P30">
            <v>74.252209467112834</v>
          </cell>
          <cell r="Q30">
            <v>75.636151188651553</v>
          </cell>
          <cell r="R30">
            <v>76.38358102724726</v>
          </cell>
          <cell r="S30">
            <v>76.876086498064254</v>
          </cell>
          <cell r="T30">
            <v>77.378565920112635</v>
          </cell>
          <cell r="U30">
            <v>77.891041304417413</v>
          </cell>
          <cell r="V30">
            <v>78.415345880601279</v>
          </cell>
          <cell r="W30">
            <v>78.951462695464414</v>
          </cell>
          <cell r="X30">
            <v>79.494638928904465</v>
          </cell>
          <cell r="Y30">
            <v>80.049506573552719</v>
          </cell>
          <cell r="Z30">
            <v>80.616065380075383</v>
          </cell>
          <cell r="AA30">
            <v>81.194320494806036</v>
          </cell>
          <cell r="AB30">
            <v>81.784282233040145</v>
          </cell>
          <cell r="AC30">
            <v>82.385965867128192</v>
          </cell>
          <cell r="AD30">
            <v>82.999391428467007</v>
          </cell>
          <cell r="AE30">
            <v>83.624583522541656</v>
          </cell>
          <cell r="AF30">
            <v>84.261571156222544</v>
          </cell>
          <cell r="AG30">
            <v>84.910387576569008</v>
          </cell>
        </row>
        <row r="31">
          <cell r="C31">
            <v>100</v>
          </cell>
          <cell r="D31">
            <v>92.500624630909954</v>
          </cell>
          <cell r="E31">
            <v>99.323861749007065</v>
          </cell>
          <cell r="F31">
            <v>96.714071796559438</v>
          </cell>
          <cell r="G31">
            <v>85.751065823986167</v>
          </cell>
          <cell r="H31">
            <v>84.195108978814289</v>
          </cell>
          <cell r="O31">
            <v>77.511679606418184</v>
          </cell>
          <cell r="P31">
            <v>78.479243875312164</v>
          </cell>
          <cell r="Q31">
            <v>79.324577936178173</v>
          </cell>
          <cell r="R31">
            <v>79.647596930836585</v>
          </cell>
          <cell r="S31">
            <v>79.865804355830008</v>
          </cell>
          <cell r="T31">
            <v>80.091646341086943</v>
          </cell>
          <cell r="U31">
            <v>80.325048329956289</v>
          </cell>
          <cell r="V31">
            <v>80.567797119810891</v>
          </cell>
          <cell r="W31">
            <v>80.819758534175634</v>
          </cell>
          <cell r="X31">
            <v>81.075969477125071</v>
          </cell>
          <cell r="Y31">
            <v>81.341075415827248</v>
          </cell>
          <cell r="Z31">
            <v>81.614963304337081</v>
          </cell>
          <cell r="AA31">
            <v>81.897526414495871</v>
          </cell>
          <cell r="AB31">
            <v>82.188664002325268</v>
          </cell>
          <cell r="AC31">
            <v>82.488280995413888</v>
          </cell>
          <cell r="AD31">
            <v>82.796287699941402</v>
          </cell>
          <cell r="AE31">
            <v>83.112599526070738</v>
          </cell>
          <cell r="AF31">
            <v>83.437136730520777</v>
          </cell>
          <cell r="AG31">
            <v>83.769824175207418</v>
          </cell>
        </row>
        <row r="32">
          <cell r="C32">
            <v>100</v>
          </cell>
          <cell r="D32">
            <v>97.662026299737775</v>
          </cell>
          <cell r="E32">
            <v>93.991937024323761</v>
          </cell>
          <cell r="F32">
            <v>88.995468599320034</v>
          </cell>
          <cell r="G32">
            <v>90.710517319046573</v>
          </cell>
          <cell r="H32">
            <v>96.961500394668619</v>
          </cell>
          <cell r="O32">
            <v>106.5073808294062</v>
          </cell>
          <cell r="P32">
            <v>105.69280623234724</v>
          </cell>
          <cell r="Q32">
            <v>104.87653944517477</v>
          </cell>
          <cell r="R32">
            <v>104.27319046802087</v>
          </cell>
          <cell r="S32">
            <v>103.88900891545907</v>
          </cell>
          <cell r="T32">
            <v>103.50624283186553</v>
          </cell>
          <cell r="U32">
            <v>103.12488700212155</v>
          </cell>
          <cell r="V32">
            <v>102.74493623032288</v>
          </cell>
          <cell r="W32">
            <v>102.36638533970891</v>
          </cell>
          <cell r="X32">
            <v>101.9892291725922</v>
          </cell>
          <cell r="Y32">
            <v>101.61346259028815</v>
          </cell>
          <cell r="Z32">
            <v>101.23908047304499</v>
          </cell>
          <cell r="AA32">
            <v>100.86607771997404</v>
          </cell>
          <cell r="AB32">
            <v>100.49444924898022</v>
          </cell>
          <cell r="AC32">
            <v>100.12418999669276</v>
          </cell>
          <cell r="AD32">
            <v>99.755294918396302</v>
          </cell>
          <cell r="AE32">
            <v>99.387758987962073</v>
          </cell>
          <cell r="AF32">
            <v>99.02157719777945</v>
          </cell>
          <cell r="AG32">
            <v>98.656744558687734</v>
          </cell>
        </row>
        <row r="33">
          <cell r="C33">
            <v>100</v>
          </cell>
          <cell r="D33">
            <v>100</v>
          </cell>
          <cell r="E33">
            <v>94.571665206561505</v>
          </cell>
          <cell r="F33">
            <v>64.176310021488518</v>
          </cell>
          <cell r="G33">
            <v>88.251488979965302</v>
          </cell>
          <cell r="H33">
            <v>138.58309076954086</v>
          </cell>
          <cell r="O33">
            <v>176.69336870245377</v>
          </cell>
          <cell r="P33">
            <v>171.78521957183003</v>
          </cell>
          <cell r="Q33">
            <v>169.3311450065182</v>
          </cell>
          <cell r="R33">
            <v>169.3311450065182</v>
          </cell>
          <cell r="S33">
            <v>171.87111218161596</v>
          </cell>
          <cell r="T33">
            <v>174.44917886434018</v>
          </cell>
          <cell r="U33">
            <v>177.06591654730528</v>
          </cell>
          <cell r="V33">
            <v>179.72190529551483</v>
          </cell>
          <cell r="W33">
            <v>182.41773387494754</v>
          </cell>
          <cell r="X33">
            <v>185.15399988307175</v>
          </cell>
          <cell r="Y33">
            <v>187.93130988131782</v>
          </cell>
          <cell r="Z33">
            <v>190.75027952953755</v>
          </cell>
          <cell r="AA33">
            <v>193.6115337224806</v>
          </cell>
          <cell r="AB33">
            <v>196.51570672831778</v>
          </cell>
          <cell r="AC33">
            <v>199.46344232924253</v>
          </cell>
          <cell r="AD33">
            <v>202.45539396418116</v>
          </cell>
          <cell r="AE33">
            <v>205.49222487364386</v>
          </cell>
          <cell r="AF33">
            <v>208.57460824674851</v>
          </cell>
          <cell r="AG33">
            <v>211.70322737044972</v>
          </cell>
        </row>
        <row r="34">
          <cell r="C34">
            <v>100</v>
          </cell>
          <cell r="D34">
            <v>97.369968810268404</v>
          </cell>
          <cell r="E34">
            <v>93.871007257479093</v>
          </cell>
          <cell r="F34">
            <v>90.701998715800897</v>
          </cell>
          <cell r="G34">
            <v>89.709052671089708</v>
          </cell>
          <cell r="H34">
            <v>90.056604735259583</v>
          </cell>
          <cell r="O34">
            <v>95.286148903075116</v>
          </cell>
          <cell r="P34">
            <v>94.870775075359475</v>
          </cell>
          <cell r="Q34">
            <v>94.237682258850498</v>
          </cell>
          <cell r="R34">
            <v>93.608814205067418</v>
          </cell>
          <cell r="S34">
            <v>92.984142721271951</v>
          </cell>
          <cell r="T34">
            <v>92.363639802861925</v>
          </cell>
          <cell r="U34">
            <v>91.747277632115825</v>
          </cell>
          <cell r="V34">
            <v>91.1350285769457</v>
          </cell>
          <cell r="W34">
            <v>90.52686518965838</v>
          </cell>
          <cell r="X34">
            <v>89.922760205724984</v>
          </cell>
          <cell r="Y34">
            <v>89.322686542558614</v>
          </cell>
          <cell r="Z34">
            <v>88.726617298300226</v>
          </cell>
          <cell r="AA34">
            <v>88.134525750612596</v>
          </cell>
          <cell r="AB34">
            <v>87.546385355482315</v>
          </cell>
          <cell r="AC34">
            <v>86.962169746029815</v>
          </cell>
          <cell r="AD34">
            <v>86.381852731327314</v>
          </cell>
          <cell r="AE34">
            <v>85.805408295224638</v>
          </cell>
          <cell r="AF34">
            <v>85.232810595182912</v>
          </cell>
          <cell r="AG34">
            <v>84.664033961116019</v>
          </cell>
        </row>
        <row r="35">
          <cell r="D35">
            <v>-5.2849627069858229</v>
          </cell>
        </row>
        <row r="37">
          <cell r="C37" t="str">
            <v>...</v>
          </cell>
          <cell r="D37">
            <v>-5.2849627069858185</v>
          </cell>
          <cell r="E37">
            <v>11.56913406046276</v>
          </cell>
          <cell r="F37">
            <v>2.8392207075514708</v>
          </cell>
          <cell r="G37">
            <v>-13.011847118961228</v>
          </cell>
          <cell r="H37">
            <v>-8.1443968515818703</v>
          </cell>
          <cell r="O37">
            <v>2.6691707211369708</v>
          </cell>
          <cell r="P37">
            <v>2.0286025447420419</v>
          </cell>
          <cell r="Q37">
            <v>1.8638391119548903</v>
          </cell>
          <cell r="R37">
            <v>0.9881912641634516</v>
          </cell>
          <cell r="S37">
            <v>0.64477923683796678</v>
          </cell>
          <cell r="T37">
            <v>0.6536225306695842</v>
          </cell>
          <cell r="U37">
            <v>0.66229630674967677</v>
          </cell>
          <cell r="V37">
            <v>0.67312564757575633</v>
          </cell>
          <cell r="W37">
            <v>0.68368864390326856</v>
          </cell>
          <cell r="X37">
            <v>0.68798754943302232</v>
          </cell>
          <cell r="Y37">
            <v>0.69799379193922206</v>
          </cell>
          <cell r="Z37">
            <v>0.70776052317336191</v>
          </cell>
          <cell r="AA37">
            <v>0.7172951346662515</v>
          </cell>
          <cell r="AB37">
            <v>0.72660468692740121</v>
          </cell>
          <cell r="AC37">
            <v>0.73569592794564542</v>
          </cell>
          <cell r="AD37">
            <v>0.74457531071268068</v>
          </cell>
          <cell r="AE37">
            <v>0.75324900979962806</v>
          </cell>
          <cell r="AF37">
            <v>0.76172293702267968</v>
          </cell>
          <cell r="AG37">
            <v>0.770002756231003</v>
          </cell>
        </row>
        <row r="38">
          <cell r="C38" t="str">
            <v>...</v>
          </cell>
          <cell r="D38">
            <v>-7.4993753690900444</v>
          </cell>
          <cell r="E38">
            <v>7.3764227488438694</v>
          </cell>
          <cell r="F38">
            <v>-2.6275558627015583</v>
          </cell>
          <cell r="G38">
            <v>-11.335481764881372</v>
          </cell>
          <cell r="H38">
            <v>-1.8145043798821758</v>
          </cell>
          <cell r="O38">
            <v>0.89494268989633863</v>
          </cell>
          <cell r="P38">
            <v>1.2482819025558367</v>
          </cell>
          <cell r="Q38">
            <v>1.0771434829431881</v>
          </cell>
          <cell r="R38">
            <v>0.40721174075240008</v>
          </cell>
          <cell r="S38">
            <v>0.27396611247783031</v>
          </cell>
          <cell r="T38">
            <v>0.28277682429733719</v>
          </cell>
          <cell r="U38">
            <v>0.29141864293231734</v>
          </cell>
          <cell r="V38">
            <v>0.30220808440406532</v>
          </cell>
          <cell r="W38">
            <v>0.31273216269032122</v>
          </cell>
          <cell r="X38">
            <v>0.31701522943934357</v>
          </cell>
          <cell r="Y38">
            <v>0.3269846051942471</v>
          </cell>
          <cell r="Z38">
            <v>0.33671535212642656</v>
          </cell>
          <cell r="AA38">
            <v>0.34621483453363133</v>
          </cell>
          <cell r="AB38">
            <v>0.3554900869116695</v>
          </cell>
          <cell r="AC38">
            <v>0.36454783238737409</v>
          </cell>
          <cell r="AD38">
            <v>0.3733945001771044</v>
          </cell>
          <cell r="AE38">
            <v>0.38203624210262355</v>
          </cell>
          <cell r="AF38">
            <v>0.39047894819874696</v>
          </cell>
          <cell r="AG38">
            <v>0.3987282614468457</v>
          </cell>
        </row>
        <row r="39">
          <cell r="C39" t="str">
            <v>...</v>
          </cell>
          <cell r="D39">
            <v>-2.3379737002622303</v>
          </cell>
          <cell r="E39">
            <v>-3.7579491379280072</v>
          </cell>
          <cell r="F39">
            <v>-5.3158479154554623</v>
          </cell>
          <cell r="G39">
            <v>1.9271191519290909</v>
          </cell>
          <cell r="H39">
            <v>6.891133752039047</v>
          </cell>
          <cell r="O39">
            <v>-1.728102037621071</v>
          </cell>
          <cell r="P39">
            <v>-0.76480577281651252</v>
          </cell>
          <cell r="Q39">
            <v>-0.77230117760147543</v>
          </cell>
          <cell r="R39">
            <v>-0.57529451328750536</v>
          </cell>
          <cell r="S39">
            <v>-0.36843751575782457</v>
          </cell>
          <cell r="T39">
            <v>-0.36843751575782457</v>
          </cell>
          <cell r="U39">
            <v>-0.36843751575782457</v>
          </cell>
          <cell r="V39">
            <v>-0.36843751575782457</v>
          </cell>
          <cell r="W39">
            <v>-0.36843751575782457</v>
          </cell>
          <cell r="X39">
            <v>-0.36843751575782457</v>
          </cell>
          <cell r="Y39">
            <v>-0.36843751575782457</v>
          </cell>
          <cell r="Z39">
            <v>-0.36843751575781347</v>
          </cell>
          <cell r="AA39">
            <v>-0.36843751575782457</v>
          </cell>
          <cell r="AB39">
            <v>-0.36843751575782457</v>
          </cell>
          <cell r="AC39">
            <v>-0.36843751575782457</v>
          </cell>
          <cell r="AD39">
            <v>-0.36843751575782457</v>
          </cell>
          <cell r="AE39">
            <v>-0.36843751575782457</v>
          </cell>
          <cell r="AF39">
            <v>-0.36843751575782457</v>
          </cell>
          <cell r="AG39">
            <v>-0.36843751575782457</v>
          </cell>
        </row>
        <row r="43">
          <cell r="C43" t="str">
            <v>...</v>
          </cell>
          <cell r="D43" t="str">
            <v>...</v>
          </cell>
          <cell r="E43">
            <v>1936.2526666666665</v>
          </cell>
          <cell r="F43">
            <v>2178.69</v>
          </cell>
          <cell r="G43">
            <v>2290.2311754385964</v>
          </cell>
          <cell r="H43">
            <v>2394.8189271620631</v>
          </cell>
          <cell r="O43">
            <v>3526.5504908082671</v>
          </cell>
          <cell r="P43">
            <v>3790.7995474742183</v>
          </cell>
          <cell r="Q43">
            <v>4081.2429726586583</v>
          </cell>
          <cell r="R43">
            <v>4400.1443752630503</v>
          </cell>
          <cell r="S43">
            <v>4744.8250196916661</v>
          </cell>
          <cell r="T43">
            <v>5115.6073000616889</v>
          </cell>
          <cell r="U43">
            <v>5510.8570659786665</v>
          </cell>
          <cell r="V43">
            <v>5934.919205521499</v>
          </cell>
          <cell r="W43">
            <v>6389.6326075455981</v>
          </cell>
          <cell r="X43">
            <v>6876.6917918454528</v>
          </cell>
          <cell r="Y43">
            <v>7398.0304799919968</v>
          </cell>
          <cell r="Z43">
            <v>7955.6649399676498</v>
          </cell>
          <cell r="AA43">
            <v>8551.9345101689851</v>
          </cell>
          <cell r="AB43">
            <v>9189.2065056981755</v>
          </cell>
          <cell r="AC43">
            <v>9869.9354797186334</v>
          </cell>
          <cell r="AD43">
            <v>10596.696480438995</v>
          </cell>
          <cell r="AE43">
            <v>11372.189638697264</v>
          </cell>
          <cell r="AF43">
            <v>12199.280945288867</v>
          </cell>
          <cell r="AG43">
            <v>10907.738562853383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Tables"/>
      <sheetName val="Annual Brief"/>
      <sheetName val="Mon-Q"/>
      <sheetName val="SFB"/>
      <sheetName val="SEI"/>
      <sheetName val="BData"/>
      <sheetName val="Assump"/>
      <sheetName val="Fis-in"/>
      <sheetName val="Fis-out"/>
      <sheetName val="Mon-in"/>
      <sheetName val="Mon-out"/>
      <sheetName val="BOP-in"/>
      <sheetName val="BOP-out"/>
      <sheetName val="Debt-in"/>
      <sheetName val="ControlSheet"/>
      <sheetName val="Debt-out"/>
      <sheetName val="Rea-in"/>
      <sheetName val="Rea-out"/>
      <sheetName val="Weta"/>
      <sheetName val="AssumpDSA"/>
      <sheetName val="Mona-Tab5"/>
      <sheetName val="Mona-Tab6"/>
      <sheetName val="Charts"/>
      <sheetName val="Last"/>
      <sheetName val="Module1"/>
      <sheetName val="Module2"/>
      <sheetName val="Module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A13" t="str">
            <v xml:space="preserve">  $/SDR (average)</v>
          </cell>
          <cell r="B13" t="str">
            <v xml:space="preserve">  $/SDR (average)</v>
          </cell>
          <cell r="C13">
            <v>1.1732</v>
          </cell>
          <cell r="D13">
            <v>1.2930999999999999</v>
          </cell>
          <cell r="E13">
            <v>1.3439000000000001</v>
          </cell>
          <cell r="F13">
            <v>1.2818000000000001</v>
          </cell>
          <cell r="G13">
            <v>1.3568</v>
          </cell>
          <cell r="H13">
            <v>1.3682000000000001</v>
          </cell>
          <cell r="I13">
            <v>1.4084000000000001</v>
          </cell>
          <cell r="J13">
            <v>1.3963000000000001</v>
          </cell>
          <cell r="K13">
            <v>1.4317</v>
          </cell>
          <cell r="L13">
            <v>1.51695</v>
          </cell>
          <cell r="M13">
            <v>1.4517604564649238</v>
          </cell>
          <cell r="Q13">
            <v>1.318791519250752</v>
          </cell>
          <cell r="R13">
            <v>1.292043988604068</v>
          </cell>
          <cell r="S13">
            <v>1.293827978397504</v>
          </cell>
          <cell r="T13">
            <v>1.2964196167908222</v>
          </cell>
          <cell r="U13">
            <v>1.2980343447902014</v>
          </cell>
          <cell r="V13">
            <v>1.2995952623076199</v>
          </cell>
          <cell r="W13">
            <v>1.3010840323145878</v>
          </cell>
          <cell r="X13">
            <v>1.3010840323145878</v>
          </cell>
          <cell r="Y13">
            <v>1.3010840323145878</v>
          </cell>
          <cell r="Z13">
            <v>1.3010840323145878</v>
          </cell>
          <cell r="AA13">
            <v>1.3010840323145878</v>
          </cell>
          <cell r="AB13">
            <v>1.3010840323145878</v>
          </cell>
          <cell r="AC13">
            <v>1.3010840323145878</v>
          </cell>
          <cell r="AD13">
            <v>1.3010840323145878</v>
          </cell>
          <cell r="AE13">
            <v>1.3010840323145878</v>
          </cell>
          <cell r="AF13">
            <v>1.3010840323145878</v>
          </cell>
        </row>
        <row r="14">
          <cell r="A14" t="str">
            <v xml:space="preserve">  FF/$ (average)</v>
          </cell>
          <cell r="B14" t="str">
            <v xml:space="preserve">  FF/$ (average)</v>
          </cell>
          <cell r="C14">
            <v>6.9260999999999999</v>
          </cell>
          <cell r="D14">
            <v>6.0106999999999999</v>
          </cell>
          <cell r="E14">
            <v>5.9569000000000001</v>
          </cell>
          <cell r="F14">
            <v>6.3800999999999997</v>
          </cell>
          <cell r="G14">
            <v>5.4452999999999996</v>
          </cell>
          <cell r="H14">
            <v>5.6421000000000001</v>
          </cell>
          <cell r="I14">
            <v>5.2938000000000001</v>
          </cell>
          <cell r="J14">
            <v>5.6631999999999998</v>
          </cell>
          <cell r="K14">
            <v>5.5519999999999996</v>
          </cell>
          <cell r="L14">
            <v>4.9909999999999997</v>
          </cell>
          <cell r="M14">
            <v>5.1155222788158534</v>
          </cell>
          <cell r="Q14">
            <v>7.10034998904076</v>
          </cell>
          <cell r="R14">
            <v>7.0794819788636776</v>
          </cell>
          <cell r="S14">
            <v>7.0468501864841464</v>
          </cell>
          <cell r="T14">
            <v>7.0125385767497788</v>
          </cell>
          <cell r="U14">
            <v>6.9880735140881676</v>
          </cell>
          <cell r="V14">
            <v>6.9626943192055624</v>
          </cell>
          <cell r="W14">
            <v>6.9390082631636218</v>
          </cell>
          <cell r="X14">
            <v>6.9390082631636218</v>
          </cell>
          <cell r="Y14">
            <v>6.9390082631636218</v>
          </cell>
          <cell r="Z14">
            <v>6.9390082631636218</v>
          </cell>
          <cell r="AA14">
            <v>6.9390082631636218</v>
          </cell>
          <cell r="AB14">
            <v>6.9390082631636218</v>
          </cell>
          <cell r="AC14">
            <v>6.9390082631636218</v>
          </cell>
          <cell r="AD14">
            <v>6.9390082631636218</v>
          </cell>
          <cell r="AE14">
            <v>6.9390082631636218</v>
          </cell>
          <cell r="AF14">
            <v>6.9390082631636218</v>
          </cell>
        </row>
        <row r="15">
          <cell r="A15" t="str">
            <v xml:space="preserve">  $/SDR (end of period)</v>
          </cell>
          <cell r="B15" t="str">
            <v xml:space="preserve">  $/SDR (end of period)</v>
          </cell>
          <cell r="C15">
            <v>1.2232000000000001</v>
          </cell>
          <cell r="D15">
            <v>1.4187000000000001</v>
          </cell>
          <cell r="E15">
            <v>1.3456999999999999</v>
          </cell>
          <cell r="F15">
            <v>1.3142</v>
          </cell>
          <cell r="G15">
            <v>1.4227000000000001</v>
          </cell>
          <cell r="H15">
            <v>1.4303999999999999</v>
          </cell>
          <cell r="I15">
            <v>1.4084000000000001</v>
          </cell>
          <cell r="J15">
            <v>1.3735999999999999</v>
          </cell>
          <cell r="K15">
            <v>1.4598500000000001</v>
          </cell>
          <cell r="L15">
            <v>1.4864900000000001</v>
          </cell>
          <cell r="M15">
            <v>1.4379599999999999</v>
          </cell>
          <cell r="Q15">
            <v>1.3029146252827102</v>
          </cell>
          <cell r="R15">
            <v>1.2921448546619843</v>
          </cell>
          <cell r="S15">
            <v>1.2951493761917297</v>
          </cell>
          <cell r="T15">
            <v>1.2971667516011278</v>
          </cell>
          <cell r="U15">
            <v>1.2987507220471171</v>
          </cell>
          <cell r="V15">
            <v>1.3002775316072632</v>
          </cell>
          <cell r="W15">
            <v>1.3017761310214029</v>
          </cell>
          <cell r="X15">
            <v>1.3010840323145878</v>
          </cell>
          <cell r="Y15">
            <v>1.3010840323145878</v>
          </cell>
          <cell r="Z15">
            <v>1.3010840323145878</v>
          </cell>
          <cell r="AA15">
            <v>1.3010840323145878</v>
          </cell>
          <cell r="AB15">
            <v>1.3010840323145878</v>
          </cell>
          <cell r="AC15">
            <v>1.3010840323145878</v>
          </cell>
          <cell r="AD15">
            <v>1.3010840323145878</v>
          </cell>
          <cell r="AE15">
            <v>1.3010840323145878</v>
          </cell>
          <cell r="AF15">
            <v>1.3010840323145878</v>
          </cell>
        </row>
        <row r="16">
          <cell r="A16" t="str">
            <v xml:space="preserve">  FF/$ (end of period)</v>
          </cell>
          <cell r="B16" t="str">
            <v xml:space="preserve">  FF/$ (end of period)</v>
          </cell>
          <cell r="C16">
            <v>6.4554999999999998</v>
          </cell>
          <cell r="D16">
            <v>5.34</v>
          </cell>
          <cell r="E16">
            <v>6.0590000000000002</v>
          </cell>
          <cell r="F16">
            <v>5.7880000000000003</v>
          </cell>
          <cell r="G16">
            <v>5.1289999999999996</v>
          </cell>
          <cell r="H16">
            <v>5.18</v>
          </cell>
          <cell r="I16">
            <v>5.5065</v>
          </cell>
          <cell r="J16">
            <v>5.8955000000000002</v>
          </cell>
          <cell r="K16">
            <v>5.3460000000000001</v>
          </cell>
          <cell r="L16">
            <v>4.9000000000000004</v>
          </cell>
          <cell r="M16">
            <v>5.2770000000000001</v>
          </cell>
          <cell r="Q16">
            <v>7.3134561273193324</v>
          </cell>
          <cell r="R16">
            <v>7.0684073650747976</v>
          </cell>
          <cell r="S16">
            <v>7.0296861754993021</v>
          </cell>
          <cell r="T16">
            <v>7.0014439886017721</v>
          </cell>
          <cell r="U16">
            <v>6.9763287120144026</v>
          </cell>
          <cell r="V16">
            <v>6.9516907109388653</v>
          </cell>
          <cell r="W16">
            <v>6.9282883925374055</v>
          </cell>
          <cell r="X16">
            <v>6.9390082631636218</v>
          </cell>
          <cell r="Y16">
            <v>6.9390082631636218</v>
          </cell>
          <cell r="Z16">
            <v>6.9390082631636218</v>
          </cell>
          <cell r="AA16">
            <v>6.9390082631636218</v>
          </cell>
          <cell r="AB16">
            <v>6.9390082631636218</v>
          </cell>
          <cell r="AC16">
            <v>6.9390082631636218</v>
          </cell>
          <cell r="AD16">
            <v>6.9390082631636218</v>
          </cell>
          <cell r="AE16">
            <v>6.9390082631636218</v>
          </cell>
          <cell r="AF16">
            <v>6.9390082631636218</v>
          </cell>
        </row>
        <row r="17">
          <cell r="A17" t="str">
            <v xml:space="preserve">  CFAF/$ (average)</v>
          </cell>
          <cell r="B17" t="str">
            <v xml:space="preserve">  CFAF/$ (moyenne)</v>
          </cell>
          <cell r="C17">
            <v>346.30500000000001</v>
          </cell>
          <cell r="D17">
            <v>300.53499999999997</v>
          </cell>
          <cell r="E17">
            <v>297.84500000000003</v>
          </cell>
          <cell r="F17">
            <v>319.005</v>
          </cell>
          <cell r="G17">
            <v>272.26499999999999</v>
          </cell>
          <cell r="H17">
            <v>282.10500000000002</v>
          </cell>
          <cell r="I17">
            <v>264.69</v>
          </cell>
          <cell r="J17">
            <v>283.15999999999997</v>
          </cell>
          <cell r="K17">
            <v>555.19999999999993</v>
          </cell>
          <cell r="L17">
            <v>499.09999999999997</v>
          </cell>
          <cell r="M17">
            <v>511.55222788158534</v>
          </cell>
          <cell r="Q17">
            <v>710.03499890407602</v>
          </cell>
          <cell r="R17">
            <v>707.94819788636778</v>
          </cell>
          <cell r="S17">
            <v>704.6850186484146</v>
          </cell>
          <cell r="T17">
            <v>701.25385767497789</v>
          </cell>
          <cell r="U17">
            <v>698.80735140881677</v>
          </cell>
          <cell r="V17">
            <v>696.26943192055626</v>
          </cell>
          <cell r="W17">
            <v>693.90082631636221</v>
          </cell>
          <cell r="X17">
            <v>693.90082631636221</v>
          </cell>
          <cell r="Y17">
            <v>693.90082631636221</v>
          </cell>
          <cell r="Z17">
            <v>693.90082631636221</v>
          </cell>
          <cell r="AA17">
            <v>693.90082631636221</v>
          </cell>
          <cell r="AB17">
            <v>693.90082631636221</v>
          </cell>
          <cell r="AC17">
            <v>693.90082631636221</v>
          </cell>
          <cell r="AD17">
            <v>693.90082631636221</v>
          </cell>
          <cell r="AE17">
            <v>693.90082631636221</v>
          </cell>
          <cell r="AF17">
            <v>693.90082631636221</v>
          </cell>
        </row>
        <row r="18">
          <cell r="A18" t="str">
            <v xml:space="preserve">  CFAF/$ (end of period)</v>
          </cell>
          <cell r="B18" t="str">
            <v xml:space="preserve">  CFAF/$ (fin de période)</v>
          </cell>
          <cell r="C18">
            <v>322.77499999999998</v>
          </cell>
          <cell r="D18">
            <v>267</v>
          </cell>
          <cell r="E18">
            <v>302.95</v>
          </cell>
          <cell r="F18">
            <v>289.40000000000003</v>
          </cell>
          <cell r="G18">
            <v>256.45</v>
          </cell>
          <cell r="H18">
            <v>259</v>
          </cell>
          <cell r="I18">
            <v>275.32499999999999</v>
          </cell>
          <cell r="J18">
            <v>294.77500000000003</v>
          </cell>
          <cell r="K18">
            <v>534.6</v>
          </cell>
          <cell r="L18">
            <v>490.00000000000006</v>
          </cell>
          <cell r="M18">
            <v>527.70000000000005</v>
          </cell>
          <cell r="Q18">
            <v>731.34561273193322</v>
          </cell>
          <cell r="R18">
            <v>706.84073650747973</v>
          </cell>
          <cell r="S18">
            <v>702.96861754993017</v>
          </cell>
          <cell r="T18">
            <v>700.14439886017726</v>
          </cell>
          <cell r="U18">
            <v>697.63287120144025</v>
          </cell>
          <cell r="V18">
            <v>695.16907109388649</v>
          </cell>
          <cell r="W18">
            <v>692.82883925374051</v>
          </cell>
          <cell r="X18">
            <v>693.90082631636221</v>
          </cell>
          <cell r="Y18">
            <v>693.90082631636221</v>
          </cell>
          <cell r="Z18">
            <v>693.90082631636221</v>
          </cell>
          <cell r="AA18">
            <v>693.90082631636221</v>
          </cell>
          <cell r="AB18">
            <v>693.90082631636221</v>
          </cell>
          <cell r="AC18">
            <v>693.90082631636221</v>
          </cell>
          <cell r="AD18">
            <v>693.90082631636221</v>
          </cell>
          <cell r="AE18">
            <v>693.90082631636221</v>
          </cell>
          <cell r="AF18">
            <v>693.90082631636221</v>
          </cell>
        </row>
        <row r="19">
          <cell r="A19" t="str">
            <v xml:space="preserve">  CFAF/SDR (average)</v>
          </cell>
          <cell r="B19" t="str">
            <v xml:space="preserve">  CFAF/DTS (moyenne)</v>
          </cell>
          <cell r="C19">
            <v>406.28502600000002</v>
          </cell>
          <cell r="D19">
            <v>388.62180849999993</v>
          </cell>
          <cell r="E19">
            <v>400.27389550000004</v>
          </cell>
          <cell r="F19">
            <v>408.90060900000003</v>
          </cell>
          <cell r="G19">
            <v>369.40915200000001</v>
          </cell>
          <cell r="H19">
            <v>385.97606100000007</v>
          </cell>
          <cell r="I19">
            <v>372.78939600000001</v>
          </cell>
          <cell r="J19">
            <v>395.37630799999999</v>
          </cell>
          <cell r="K19">
            <v>794.87983999999983</v>
          </cell>
          <cell r="L19">
            <v>757.10974499999998</v>
          </cell>
          <cell r="M19">
            <v>742.65129585501904</v>
          </cell>
          <cell r="Q19">
            <v>936.38813492591248</v>
          </cell>
          <cell r="R19">
            <v>914.7002133221647</v>
          </cell>
          <cell r="S19">
            <v>911.74119308488559</v>
          </cell>
          <cell r="T19">
            <v>909.11925744008056</v>
          </cell>
          <cell r="U19">
            <v>907.07594252051956</v>
          </cell>
          <cell r="V19">
            <v>904.86845501357277</v>
          </cell>
          <cell r="W19">
            <v>902.82328513011703</v>
          </cell>
          <cell r="X19">
            <v>902.82328513011703</v>
          </cell>
          <cell r="Y19">
            <v>902.82328513011703</v>
          </cell>
          <cell r="Z19">
            <v>902.82328513011703</v>
          </cell>
          <cell r="AA19">
            <v>902.82328513011703</v>
          </cell>
          <cell r="AB19">
            <v>902.82328513011703</v>
          </cell>
          <cell r="AC19">
            <v>902.82328513011703</v>
          </cell>
          <cell r="AD19">
            <v>902.82328513011703</v>
          </cell>
          <cell r="AE19">
            <v>902.82328513011703</v>
          </cell>
          <cell r="AF19">
            <v>902.82328513011703</v>
          </cell>
        </row>
        <row r="20">
          <cell r="A20" t="str">
            <v xml:space="preserve">  CFAF/SDR (end of period)</v>
          </cell>
          <cell r="B20" t="str">
            <v xml:space="preserve">  CFAF/DTS (fin de période)</v>
          </cell>
          <cell r="C20">
            <v>394.81837999999999</v>
          </cell>
          <cell r="D20">
            <v>378.79290000000003</v>
          </cell>
          <cell r="E20">
            <v>407.67981499999996</v>
          </cell>
          <cell r="F20">
            <v>380.32948000000005</v>
          </cell>
          <cell r="G20">
            <v>364.85141500000003</v>
          </cell>
          <cell r="H20">
            <v>370.47359999999998</v>
          </cell>
          <cell r="I20">
            <v>387.76773000000003</v>
          </cell>
          <cell r="J20">
            <v>404.90294</v>
          </cell>
          <cell r="K20">
            <v>780.43581000000006</v>
          </cell>
          <cell r="L20">
            <v>728.38010000000008</v>
          </cell>
          <cell r="M20">
            <v>758.81149200000004</v>
          </cell>
          <cell r="Q20">
            <v>952.88089496478085</v>
          </cell>
          <cell r="R20">
            <v>913.34062074362726</v>
          </cell>
          <cell r="S20">
            <v>910.44936650215459</v>
          </cell>
          <cell r="T20">
            <v>908.20403552118057</v>
          </cell>
          <cell r="U20">
            <v>906.05119519667392</v>
          </cell>
          <cell r="V20">
            <v>903.91272381167278</v>
          </cell>
          <cell r="W20">
            <v>901.90804582378382</v>
          </cell>
          <cell r="X20">
            <v>902.82328513011703</v>
          </cell>
          <cell r="Y20">
            <v>902.82328513011703</v>
          </cell>
          <cell r="Z20">
            <v>902.82328513011703</v>
          </cell>
          <cell r="AA20">
            <v>902.82328513011703</v>
          </cell>
          <cell r="AB20">
            <v>902.82328513011703</v>
          </cell>
          <cell r="AC20">
            <v>902.82328513011703</v>
          </cell>
          <cell r="AD20">
            <v>902.82328513011703</v>
          </cell>
          <cell r="AE20">
            <v>902.82328513011703</v>
          </cell>
          <cell r="AF20">
            <v>902.82328513011703</v>
          </cell>
        </row>
        <row r="22">
          <cell r="A22" t="str">
            <v>Taux d'intérêts (6 mois)</v>
          </cell>
          <cell r="B22" t="str">
            <v>Taux d'intérêts (3 mois)</v>
          </cell>
        </row>
        <row r="23">
          <cell r="A23" t="str">
            <v xml:space="preserve">  $ (US Dollars)</v>
          </cell>
          <cell r="B23" t="str">
            <v xml:space="preserve">  $ </v>
          </cell>
          <cell r="C23">
            <v>6.86</v>
          </cell>
          <cell r="D23">
            <v>7.18</v>
          </cell>
          <cell r="E23">
            <v>7.98</v>
          </cell>
          <cell r="F23">
            <v>9.2799999999999994</v>
          </cell>
          <cell r="G23">
            <v>8.31</v>
          </cell>
          <cell r="H23">
            <v>5.99</v>
          </cell>
          <cell r="I23">
            <v>3.86</v>
          </cell>
          <cell r="J23">
            <v>3.29</v>
          </cell>
          <cell r="K23">
            <v>5.05</v>
          </cell>
          <cell r="L23">
            <v>6.0964498519897452</v>
          </cell>
          <cell r="M23">
            <v>5.585</v>
          </cell>
          <cell r="Q23">
            <v>6.6527776577330329</v>
          </cell>
          <cell r="R23">
            <v>4.5</v>
          </cell>
          <cell r="S23">
            <v>4.25</v>
          </cell>
          <cell r="T23">
            <v>4.25</v>
          </cell>
          <cell r="U23">
            <v>4.25</v>
          </cell>
          <cell r="V23">
            <v>4.25</v>
          </cell>
          <cell r="W23">
            <v>4.25</v>
          </cell>
          <cell r="X23">
            <v>4.25</v>
          </cell>
          <cell r="Y23">
            <v>4.25</v>
          </cell>
          <cell r="Z23">
            <v>4.25</v>
          </cell>
          <cell r="AA23">
            <v>4.25</v>
          </cell>
          <cell r="AB23">
            <v>4.25</v>
          </cell>
          <cell r="AC23">
            <v>4.25</v>
          </cell>
          <cell r="AD23">
            <v>4.25</v>
          </cell>
          <cell r="AE23">
            <v>4.25</v>
          </cell>
          <cell r="AF23">
            <v>4.25</v>
          </cell>
        </row>
        <row r="24">
          <cell r="A24" t="str">
            <v>Q.I</v>
          </cell>
          <cell r="K24">
            <v>3.8</v>
          </cell>
          <cell r="L24">
            <v>6.6011662483215297</v>
          </cell>
          <cell r="M24">
            <v>5.33</v>
          </cell>
          <cell r="Q24">
            <v>6.3186454772949201</v>
          </cell>
          <cell r="R24">
            <v>5.0999999999999996</v>
          </cell>
          <cell r="S24">
            <v>4.25</v>
          </cell>
          <cell r="T24">
            <v>4.25</v>
          </cell>
          <cell r="U24">
            <v>4.25</v>
          </cell>
          <cell r="V24">
            <v>4.25</v>
          </cell>
          <cell r="W24">
            <v>4.25</v>
          </cell>
        </row>
        <row r="25">
          <cell r="A25" t="str">
            <v>Q.II</v>
          </cell>
          <cell r="K25">
            <v>4.8</v>
          </cell>
          <cell r="L25">
            <v>6.1582665443420401</v>
          </cell>
          <cell r="M25">
            <v>5.63</v>
          </cell>
          <cell r="Q25">
            <v>6.83</v>
          </cell>
          <cell r="R25">
            <v>4.4000000000000004</v>
          </cell>
          <cell r="S25">
            <v>4.25</v>
          </cell>
          <cell r="T25">
            <v>4.25</v>
          </cell>
          <cell r="U25">
            <v>4.25</v>
          </cell>
          <cell r="V25">
            <v>4.25</v>
          </cell>
          <cell r="W25">
            <v>4.25</v>
          </cell>
        </row>
        <row r="26">
          <cell r="A26" t="str">
            <v>Q.III</v>
          </cell>
          <cell r="K26">
            <v>5.3</v>
          </cell>
          <cell r="L26">
            <v>5.8845667839050302</v>
          </cell>
          <cell r="M26">
            <v>5.79</v>
          </cell>
          <cell r="Q26">
            <v>6.8424651536372103</v>
          </cell>
          <cell r="R26">
            <v>4.25</v>
          </cell>
          <cell r="S26">
            <v>4.25</v>
          </cell>
          <cell r="T26">
            <v>4.25</v>
          </cell>
          <cell r="U26">
            <v>4.25</v>
          </cell>
          <cell r="V26">
            <v>4.25</v>
          </cell>
          <cell r="W26">
            <v>4.25</v>
          </cell>
        </row>
        <row r="27">
          <cell r="A27" t="str">
            <v>Q.IV</v>
          </cell>
          <cell r="K27">
            <v>6.3</v>
          </cell>
          <cell r="L27">
            <v>5.74179983139038</v>
          </cell>
          <cell r="M27">
            <v>5.59</v>
          </cell>
          <cell r="Q27">
            <v>6.62</v>
          </cell>
          <cell r="R27">
            <v>4.25</v>
          </cell>
          <cell r="S27">
            <v>4.25</v>
          </cell>
          <cell r="T27">
            <v>4.25</v>
          </cell>
          <cell r="U27">
            <v>4.25</v>
          </cell>
          <cell r="V27">
            <v>4.25</v>
          </cell>
          <cell r="W27">
            <v>4.25</v>
          </cell>
        </row>
        <row r="28">
          <cell r="A28" t="str">
            <v xml:space="preserve">  FF ( French Francs- Euro Area)</v>
          </cell>
          <cell r="B28" t="str">
            <v xml:space="preserve">  FF </v>
          </cell>
          <cell r="C28">
            <v>9.4600000000000009</v>
          </cell>
          <cell r="D28">
            <v>8.64</v>
          </cell>
          <cell r="E28">
            <v>8.09</v>
          </cell>
          <cell r="F28">
            <v>9.35</v>
          </cell>
          <cell r="G28">
            <v>10.29</v>
          </cell>
          <cell r="H28">
            <v>9.61</v>
          </cell>
          <cell r="I28">
            <v>10.37</v>
          </cell>
          <cell r="J28">
            <v>8.57</v>
          </cell>
          <cell r="K28">
            <v>5.4</v>
          </cell>
          <cell r="L28">
            <v>5.6854033130606734</v>
          </cell>
          <cell r="M28">
            <v>3.6745920759317499</v>
          </cell>
          <cell r="Q28">
            <v>4.5752500000000005</v>
          </cell>
          <cell r="R28">
            <v>4.3975</v>
          </cell>
          <cell r="S28">
            <v>4.1099999999999994</v>
          </cell>
          <cell r="T28">
            <v>4.2675000000000001</v>
          </cell>
          <cell r="U28">
            <v>4.4499999999999993</v>
          </cell>
          <cell r="V28">
            <v>4.62</v>
          </cell>
          <cell r="W28">
            <v>4.7549999999999999</v>
          </cell>
          <cell r="X28">
            <v>4.7549999999999999</v>
          </cell>
          <cell r="Y28">
            <v>4.7549999999999999</v>
          </cell>
          <cell r="Z28">
            <v>4.7549999999999999</v>
          </cell>
          <cell r="AA28">
            <v>4.7549999999999999</v>
          </cell>
          <cell r="AB28">
            <v>4.7549999999999999</v>
          </cell>
          <cell r="AC28">
            <v>4.7549999999999999</v>
          </cell>
          <cell r="AD28">
            <v>4.7549999999999999</v>
          </cell>
          <cell r="AE28">
            <v>4.7549999999999999</v>
          </cell>
          <cell r="AF28">
            <v>4.7549999999999999</v>
          </cell>
        </row>
        <row r="29">
          <cell r="A29" t="str">
            <v>Q.I</v>
          </cell>
          <cell r="L29">
            <v>6.1715792623112904</v>
          </cell>
          <cell r="M29">
            <v>3.9936159376433702</v>
          </cell>
          <cell r="Q29">
            <v>3.7666666666666702</v>
          </cell>
          <cell r="R29">
            <v>4.63</v>
          </cell>
          <cell r="S29">
            <v>4.08</v>
          </cell>
          <cell r="T29">
            <v>4.2</v>
          </cell>
          <cell r="U29">
            <v>4.38</v>
          </cell>
          <cell r="V29">
            <v>4.5599999999999996</v>
          </cell>
          <cell r="W29">
            <v>4.72</v>
          </cell>
        </row>
        <row r="30">
          <cell r="A30" t="str">
            <v>Q.II</v>
          </cell>
          <cell r="L30">
            <v>6.0480658903490498</v>
          </cell>
          <cell r="M30">
            <v>3.6856422171882302</v>
          </cell>
          <cell r="Q30">
            <v>4.4247666666666703</v>
          </cell>
          <cell r="R30">
            <v>4.57</v>
          </cell>
          <cell r="S30">
            <v>4.09</v>
          </cell>
          <cell r="T30">
            <v>4.24</v>
          </cell>
          <cell r="U30">
            <v>4.43</v>
          </cell>
          <cell r="V30">
            <v>4.5999999999999996</v>
          </cell>
          <cell r="W30">
            <v>4.75</v>
          </cell>
        </row>
        <row r="31">
          <cell r="A31" t="str">
            <v>Q.III</v>
          </cell>
          <cell r="L31">
            <v>5.3123904199095398</v>
          </cell>
          <cell r="M31">
            <v>3.6490270311703101</v>
          </cell>
          <cell r="Q31">
            <v>5.0262333333333302</v>
          </cell>
          <cell r="R31">
            <v>4.2699999999999996</v>
          </cell>
          <cell r="S31">
            <v>4.12</v>
          </cell>
          <cell r="T31">
            <v>4.29</v>
          </cell>
          <cell r="U31">
            <v>4.47</v>
          </cell>
          <cell r="V31">
            <v>4.6399999999999997</v>
          </cell>
          <cell r="W31">
            <v>4.7699999999999996</v>
          </cell>
        </row>
        <row r="32">
          <cell r="A32" t="str">
            <v>Q.IV</v>
          </cell>
          <cell r="L32">
            <v>5.2095776796728099</v>
          </cell>
          <cell r="M32">
            <v>3.3700831177250898</v>
          </cell>
          <cell r="Q32">
            <v>5.0833333333333304</v>
          </cell>
          <cell r="R32">
            <v>4.12</v>
          </cell>
          <cell r="S32">
            <v>4.1500000000000004</v>
          </cell>
          <cell r="T32">
            <v>4.34</v>
          </cell>
          <cell r="U32">
            <v>4.5199999999999996</v>
          </cell>
          <cell r="V32">
            <v>4.68</v>
          </cell>
          <cell r="W32">
            <v>4.78</v>
          </cell>
        </row>
        <row r="34">
          <cell r="A34" t="str">
            <v>xxxxxxxxxxxxxxxxxxxxxxxxxxxxxxxxxxxxxxxxxxxxxxxxxxxxx</v>
          </cell>
          <cell r="B34" t="str">
            <v>xxxxxxxxxxxxxxxxxxxxxxxxxxxxxxxxxxxxxxxxxxxxxxxxxxxxx</v>
          </cell>
          <cell r="C34" t="str">
            <v>xxxxxxxxxxxxxxxxxxxxxxxxxxxxxxxxxxxxxxxxxxxxxxxxxxxxx</v>
          </cell>
          <cell r="D34" t="str">
            <v>xxxxxxxxxxxxxxxxxxxxxxxxxxxxxxxxxxxxxxxxxxxxxxxxxxxxx</v>
          </cell>
          <cell r="E34" t="str">
            <v>xxxxxxxxxxxxxxxxxxxxxxxxxxxxxxxxxxxxxxxxxxxxxxxxxxxxx</v>
          </cell>
          <cell r="F34" t="str">
            <v>xxxxxxxxxxxxxxxxxxxxxxxxxxxxxxxxxxxxxxxxxxxxxxxxxxxxx</v>
          </cell>
          <cell r="G34" t="str">
            <v>xxxxxxxxxxxxxxxxxxxxxxxxxxxxxxxxxxxxxxxxxxxxxxxxxxxxx</v>
          </cell>
          <cell r="H34" t="str">
            <v>xxxxxxxxxxxxxxxxxxxxxxxxxxxxxxxxxxxxxxxxxxxxxxxxxxxxx</v>
          </cell>
          <cell r="I34" t="str">
            <v>xxxxxxxxxxxxxxxxxxxxxxxxxxxxxxxxxxxxxxxxxxxxxxxxxxxxx</v>
          </cell>
          <cell r="J34" t="str">
            <v>xxxxxxxxxxxxxxxxxxxxxxxxxxxxxxxxxxxxxxxxxxxxxxxxxxxxx</v>
          </cell>
          <cell r="K34" t="str">
            <v>xxxxxxxxxxxxxxxxxxxxxxxxxxxxxxxxxxxxxxxxxxxxxxxxxxxxx</v>
          </cell>
          <cell r="L34" t="str">
            <v>xxxxxxxxxxxxxxxxxxxxxxxxxxxxxxxxxxxxxxxxxxxxxxxxxxxxx</v>
          </cell>
          <cell r="M34" t="str">
            <v>xxxxxxxxxxxxxxxxxxxxxxxxxxxxxxxxxxxxxxxxxxxxxxxxxxxxx</v>
          </cell>
          <cell r="Q34" t="str">
            <v>xxxxxxxxxxxxxxxxxxxxxxxxxxxxxxxxxxxxxxxxxxxxxxxxxxxxx</v>
          </cell>
          <cell r="Y34" t="str">
            <v>xxxxxxxxxxxxxxxxxxxxxxxxxxxxxxxxxxxxxxxxxxxxxxxxxxxxx</v>
          </cell>
          <cell r="Z34" t="str">
            <v>xxxxxxxxxxxxxxxxxxxxxxxxxxxxxxxxxxxxxxxxxxxxxxxxxxxxx</v>
          </cell>
          <cell r="AA34" t="str">
            <v>xxxxxxxxxxxxxxxxxxxxxxxxxxxxxxxxxxxxxxxxxxxxxxxxxxxxx</v>
          </cell>
          <cell r="AB34" t="str">
            <v>xxxxxxxxxxxxxxxxxxxxxxxxxxxxxxxxxxxxxxxxxxxxxxxxxxxxx</v>
          </cell>
          <cell r="AC34" t="str">
            <v>xxxxxxxxxxxxxxxxxxxxxxxxxxxxxxxxxxxxxxxxxxxxxxxxxxxxx</v>
          </cell>
          <cell r="AD34" t="str">
            <v>xxxxxxxxxxxxxxxxxxxxxxxxxxxxxxxxxxxxxxxxxxxxxxxxxxxxx</v>
          </cell>
          <cell r="AE34" t="str">
            <v>xxxxxxxxxxxxxxxxxxxxxxxxxxxxxxxxxxxxxxxxxxxxxxxxxxxxx</v>
          </cell>
          <cell r="AF34" t="str">
            <v>xxxxxxxxxxxxxxxxxxxxxxxxxxxxxxxxxxxxxxxxxxxxxxxxxxxxx</v>
          </cell>
        </row>
        <row r="36">
          <cell r="A36" t="str">
            <v>GEE data (W2000START, January 2000)</v>
          </cell>
        </row>
        <row r="37">
          <cell r="A37" t="str">
            <v>% change exports deflators for goods advanced economy partners (USD)</v>
          </cell>
          <cell r="C37">
            <v>21.4</v>
          </cell>
          <cell r="D37">
            <v>14.3</v>
          </cell>
          <cell r="E37">
            <v>5.5</v>
          </cell>
          <cell r="F37">
            <v>0.4</v>
          </cell>
          <cell r="G37">
            <v>14</v>
          </cell>
          <cell r="H37">
            <v>-3.5</v>
          </cell>
          <cell r="I37">
            <v>4.2</v>
          </cell>
          <cell r="J37">
            <v>-8.6999999999999993</v>
          </cell>
          <cell r="K37">
            <v>3.7</v>
          </cell>
          <cell r="L37">
            <v>14</v>
          </cell>
          <cell r="M37">
            <v>-1.4</v>
          </cell>
          <cell r="Q37">
            <v>-9</v>
          </cell>
          <cell r="R37">
            <v>0.7</v>
          </cell>
          <cell r="S37">
            <v>2.2000000000000002</v>
          </cell>
          <cell r="T37">
            <v>2.2999999999999998</v>
          </cell>
          <cell r="U37">
            <v>2.4</v>
          </cell>
          <cell r="V37">
            <v>2.2999999999999998</v>
          </cell>
          <cell r="W37">
            <v>2.2999999999999998</v>
          </cell>
          <cell r="X37">
            <v>2.2999999999999998</v>
          </cell>
          <cell r="Y37">
            <v>2.2999999999999998</v>
          </cell>
          <cell r="Z37">
            <v>2.2999999999999998</v>
          </cell>
          <cell r="AA37">
            <v>2.2999999999999998</v>
          </cell>
          <cell r="AB37">
            <v>2.2999999999999998</v>
          </cell>
          <cell r="AC37">
            <v>2.2999999999999998</v>
          </cell>
          <cell r="AD37">
            <v>2.2999999999999998</v>
          </cell>
          <cell r="AE37">
            <v>2.2999999999999998</v>
          </cell>
          <cell r="AF37">
            <v>2.2999999999999998</v>
          </cell>
        </row>
        <row r="38">
          <cell r="A38" t="str">
            <v>% change in export unit value of trading partners (CFA)</v>
          </cell>
          <cell r="E38">
            <v>4.5557006671436113</v>
          </cell>
          <cell r="F38">
            <v>7.5327838305158537</v>
          </cell>
          <cell r="G38">
            <v>-2.7030610805473145</v>
          </cell>
          <cell r="H38">
            <v>-1.2368464547392932E-2</v>
          </cell>
          <cell r="I38">
            <v>-2.2325091721167638</v>
          </cell>
          <cell r="J38">
            <v>-2.3291095243492634</v>
          </cell>
          <cell r="K38">
            <v>103.32758864246364</v>
          </cell>
          <cell r="L38">
            <v>2.4809077809798481</v>
          </cell>
          <cell r="M38">
            <v>1.0600073514813033</v>
          </cell>
          <cell r="Q38">
            <v>5.0810538906389979</v>
          </cell>
          <cell r="R38">
            <v>0.40404154329351627</v>
          </cell>
          <cell r="S38">
            <v>1.7289246881134943</v>
          </cell>
          <cell r="T38">
            <v>1.8018940969458868</v>
          </cell>
          <cell r="U38">
            <v>2.042750996785216</v>
          </cell>
          <cell r="V38">
            <v>1.9284681849359089</v>
          </cell>
          <cell r="W38">
            <v>1.9519905338358967</v>
          </cell>
          <cell r="X38">
            <v>2.2999999999999972</v>
          </cell>
          <cell r="Y38">
            <v>2.2999999999999972</v>
          </cell>
          <cell r="Z38">
            <v>2.2999999999999972</v>
          </cell>
          <cell r="AA38">
            <v>2.2999999999999972</v>
          </cell>
          <cell r="AB38">
            <v>2.2999999999999972</v>
          </cell>
          <cell r="AC38">
            <v>2.3000000000000114</v>
          </cell>
          <cell r="AD38">
            <v>2.2999999999999403</v>
          </cell>
          <cell r="AE38">
            <v>2.3000000000000114</v>
          </cell>
          <cell r="AF38">
            <v>2.2999999999999687</v>
          </cell>
        </row>
        <row r="39">
          <cell r="A39" t="str">
            <v>Export unit value index of trading partners (USD, 1990=100)</v>
          </cell>
          <cell r="D39">
            <v>82.81499428410909</v>
          </cell>
          <cell r="E39">
            <v>87.369818969735093</v>
          </cell>
          <cell r="F39">
            <v>87.719298245614027</v>
          </cell>
          <cell r="G39">
            <v>100</v>
          </cell>
          <cell r="H39">
            <v>96.5</v>
          </cell>
          <cell r="I39">
            <v>100.553</v>
          </cell>
          <cell r="J39">
            <v>91.804889000000003</v>
          </cell>
          <cell r="K39">
            <v>95.201669893000002</v>
          </cell>
          <cell r="L39">
            <v>108.52990367802002</v>
          </cell>
          <cell r="M39">
            <v>107.01048502652773</v>
          </cell>
          <cell r="Q39">
            <v>84.17147507022203</v>
          </cell>
          <cell r="R39">
            <v>84.760675395713577</v>
          </cell>
          <cell r="S39">
            <v>86.625410254419279</v>
          </cell>
          <cell r="T39">
            <v>88.617794690270912</v>
          </cell>
          <cell r="U39">
            <v>90.744621762837411</v>
          </cell>
          <cell r="V39">
            <v>92.831748063382662</v>
          </cell>
          <cell r="W39">
            <v>94.96687826884046</v>
          </cell>
          <cell r="X39">
            <v>97.151116469023776</v>
          </cell>
          <cell r="Y39">
            <v>99.385592147811309</v>
          </cell>
          <cell r="Z39">
            <v>101.67146076721096</v>
          </cell>
          <cell r="AA39">
            <v>104.00990436485681</v>
          </cell>
          <cell r="AB39">
            <v>106.4021321652485</v>
          </cell>
          <cell r="AC39">
            <v>108.84938120504921</v>
          </cell>
          <cell r="AD39">
            <v>111.35291697276533</v>
          </cell>
          <cell r="AE39">
            <v>113.91403406313891</v>
          </cell>
          <cell r="AF39">
            <v>116.5340568465911</v>
          </cell>
        </row>
        <row r="40">
          <cell r="A40" t="str">
            <v>Export unit value index of trading partners (CFA, 1990=100)</v>
          </cell>
          <cell r="D40">
            <v>91.413895679484042</v>
          </cell>
          <cell r="E40">
            <v>95.578439134816264</v>
          </cell>
          <cell r="F40">
            <v>102.77815634342315</v>
          </cell>
          <cell r="G40">
            <v>100</v>
          </cell>
          <cell r="H40">
            <v>99.987631535452607</v>
          </cell>
          <cell r="I40">
            <v>97.755398490441308</v>
          </cell>
          <cell r="J40">
            <v>95.478568193634871</v>
          </cell>
          <cell r="K40">
            <v>194.13427037846805</v>
          </cell>
          <cell r="L40">
            <v>198.9505625978359</v>
          </cell>
          <cell r="M40">
            <v>201.05945318718636</v>
          </cell>
          <cell r="Q40">
            <v>219.50927665781339</v>
          </cell>
          <cell r="R40">
            <v>220.39618532689408</v>
          </cell>
          <cell r="S40">
            <v>224.20666938667114</v>
          </cell>
          <cell r="T40">
            <v>228.24663612730853</v>
          </cell>
          <cell r="U40">
            <v>232.90914656192786</v>
          </cell>
          <cell r="V40">
            <v>237.40072535318035</v>
          </cell>
          <cell r="W40">
            <v>242.03476503933217</v>
          </cell>
          <cell r="X40">
            <v>247.6015646352368</v>
          </cell>
          <cell r="Y40">
            <v>253.29640062184723</v>
          </cell>
          <cell r="Z40">
            <v>259.12221783614967</v>
          </cell>
          <cell r="AA40">
            <v>265.08202884638109</v>
          </cell>
          <cell r="AB40">
            <v>271.17891550984785</v>
          </cell>
          <cell r="AC40">
            <v>277.41603056657436</v>
          </cell>
          <cell r="AD40">
            <v>283.79659926960545</v>
          </cell>
          <cell r="AE40">
            <v>290.32392105280638</v>
          </cell>
          <cell r="AF40">
            <v>297.00137123702086</v>
          </cell>
        </row>
        <row r="41">
          <cell r="A41" t="str">
            <v>xxxxxxxxxxxxxxxxxxxxxxxxxxxxxxxxxxxxxxxxxxxxxxxxxxxxx</v>
          </cell>
          <cell r="B41" t="str">
            <v>xxxxxxxxxxxxxxxxxxxxxxxxxxxxxxxxxxxxxxxxxxxxxxxxxxxxx</v>
          </cell>
          <cell r="C41" t="str">
            <v>xxxxxxxxxxxxxxxxxxxxxxxxxxxxxxxxxxxxxxxxxxxxxxxxxxxxx</v>
          </cell>
          <cell r="D41" t="str">
            <v>xxxxxxxxxxxxxxxxxxxxxxxxxxxxxxxxxxxxxxxxxxxxxxxxxxxxx</v>
          </cell>
          <cell r="E41" t="str">
            <v>xxxxxxxxxxxxxxxxxxxxxxxxxxxxxxxxxxxxxxxxxxxxxxxxxxxxx</v>
          </cell>
          <cell r="F41" t="str">
            <v>xxxxxxxxxxxxxxxxxxxxxxxxxxxxxxxxxxxxxxxxxxxxxxxxxxxxx</v>
          </cell>
          <cell r="G41" t="str">
            <v>xxxxxxxxxxxxxxxxxxxxxxxxxxxxxxxxxxxxxxxxxxxxxxxxxxxxx</v>
          </cell>
          <cell r="H41" t="str">
            <v>xxxxxxxxxxxxxxxxxxxxxxxxxxxxxxxxxxxxxxxxxxxxxxxxxxxxx</v>
          </cell>
          <cell r="I41" t="str">
            <v>xxxxxxxxxxxxxxxxxxxxxxxxxxxxxxxxxxxxxxxxxxxxxxxxxxxxx</v>
          </cell>
          <cell r="J41" t="str">
            <v>xxxxxxxxxxxxxxxxxxxxxxxxxxxxxxxxxxxxxxxxxxxxxxxxxxxxx</v>
          </cell>
          <cell r="K41" t="str">
            <v>xxxxxxxxxxxxxxxxxxxxxxxxxxxxxxxxxxxxxxxxxxxxxxxxxxxxx</v>
          </cell>
          <cell r="L41" t="str">
            <v>xxxxxxxxxxxxxxxxxxxxxxxxxxxxxxxxxxxxxxxxxxxxxxxxxxxxx</v>
          </cell>
          <cell r="M41" t="str">
            <v>xxxxxxxxxxxxxxxxxxxxxxxxxxxxxxxxxxxxxxxxxxxxxxxxxxxxx</v>
          </cell>
          <cell r="Q41" t="str">
            <v>xxxxxxxxxxxxxxxxxxxxxxxxxxxxxxxxxxxxxxxxxxxxxxxxxxxxx</v>
          </cell>
          <cell r="X41" t="str">
            <v>xxxxxxxxxxxxxxxxxxxxxxxxxxxxxxxxxxxxxxxxxxxxxxxxxxxxx</v>
          </cell>
          <cell r="Y41" t="str">
            <v>xxxxxxxxxxxxxxxxxxxxxxxxxxxxxxxxxxxxxxxxxxxxxxxxxxxxx</v>
          </cell>
          <cell r="Z41" t="str">
            <v>xxxxxxxxxxxxxxxxxxxxxxxxxxxxxxxxxxxxxxxxxxxxxxxxxxxxx</v>
          </cell>
          <cell r="AA41" t="str">
            <v>xxxxxxxxxxxxxxxxxxxxxxxxxxxxxxxxxxxxxxxxxxxxxxxxxxxxx</v>
          </cell>
          <cell r="AB41" t="str">
            <v>xxxxxxxxxxxxxxxxxxxxxxxxxxxxxxxxxxxxxxxxxxxxxxxxxxxxx</v>
          </cell>
          <cell r="AC41" t="str">
            <v>xxxxxxxxxxxxxxxxxxxxxxxxxxxxxxxxxxxxxxxxxxxxxxxxxxxxx</v>
          </cell>
          <cell r="AD41" t="str">
            <v>xxxxxxxxxxxxxxxxxxxxxxxxxxxxxxxxxxxxxxxxxxxxxxxxxxxxx</v>
          </cell>
          <cell r="AE41" t="str">
            <v>xxxxxxxxxxxxxxxxxxxxxxxxxxxxxxxxxxxxxxxxxxxxxxxxxxxxx</v>
          </cell>
          <cell r="AF41" t="str">
            <v>xxxxxxxxxxxxxxxxxxxxxxxxxxxxxxxxxxxxxxxxxxxxxxxxxxxxx</v>
          </cell>
        </row>
        <row r="42">
          <cell r="A42" t="str">
            <v>GEE (W00, January 2000)</v>
          </cell>
        </row>
        <row r="43">
          <cell r="A43" t="str">
            <v>Advanced economy partners</v>
          </cell>
        </row>
        <row r="44">
          <cell r="A44" t="str">
            <v>Real total domestic demand (Import weighted, 1995=100)</v>
          </cell>
          <cell r="C44">
            <v>78.197550215888455</v>
          </cell>
          <cell r="D44">
            <v>81.794637525819326</v>
          </cell>
          <cell r="E44">
            <v>86.293342589739382</v>
          </cell>
          <cell r="F44">
            <v>90.003956321098173</v>
          </cell>
          <cell r="G44">
            <v>93.694118530263196</v>
          </cell>
          <cell r="H44">
            <v>95.193224426747406</v>
          </cell>
          <cell r="I44">
            <v>97.287475364135844</v>
          </cell>
          <cell r="J44">
            <v>96.022738184402073</v>
          </cell>
          <cell r="K44">
            <v>97.943192948090115</v>
          </cell>
          <cell r="L44">
            <v>100</v>
          </cell>
          <cell r="M44">
            <v>101.1</v>
          </cell>
          <cell r="Q44">
            <v>114.44285785390919</v>
          </cell>
          <cell r="R44">
            <v>117.87614358952646</v>
          </cell>
          <cell r="S44">
            <v>120.82304717926462</v>
          </cell>
          <cell r="T44">
            <v>123.6019772643877</v>
          </cell>
          <cell r="U44">
            <v>126.19761878693983</v>
          </cell>
          <cell r="V44">
            <v>128.72157116267863</v>
          </cell>
          <cell r="W44">
            <v>131.2960025859322</v>
          </cell>
          <cell r="X44">
            <v>133.92192263765085</v>
          </cell>
          <cell r="Y44">
            <v>136.60036109040388</v>
          </cell>
          <cell r="Z44">
            <v>139.33236831221197</v>
          </cell>
          <cell r="AA44">
            <v>142.11901567845621</v>
          </cell>
          <cell r="AB44">
            <v>144.96139599202533</v>
          </cell>
          <cell r="AC44">
            <v>147.86062391186584</v>
          </cell>
          <cell r="AD44">
            <v>150.81783639010317</v>
          </cell>
          <cell r="AE44">
            <v>153.83419311790524</v>
          </cell>
          <cell r="AF44">
            <v>156.91087698026334</v>
          </cell>
        </row>
        <row r="45">
          <cell r="A45" t="str">
            <v>% change</v>
          </cell>
          <cell r="D45">
            <v>4.5999999999999996</v>
          </cell>
          <cell r="E45">
            <v>5.5</v>
          </cell>
          <cell r="F45">
            <v>4.3</v>
          </cell>
          <cell r="G45">
            <v>4.0999999999999996</v>
          </cell>
          <cell r="H45">
            <v>1.6</v>
          </cell>
          <cell r="I45">
            <v>2.2000000000000002</v>
          </cell>
          <cell r="J45">
            <v>-1.3</v>
          </cell>
          <cell r="K45">
            <v>2</v>
          </cell>
          <cell r="L45">
            <v>2.1</v>
          </cell>
          <cell r="M45">
            <v>1.1000000000000001</v>
          </cell>
          <cell r="Q45">
            <v>3.4</v>
          </cell>
          <cell r="R45">
            <v>3</v>
          </cell>
          <cell r="S45">
            <v>2.5</v>
          </cell>
          <cell r="T45">
            <v>2.2999999999999998</v>
          </cell>
          <cell r="U45">
            <v>2.1</v>
          </cell>
          <cell r="V45">
            <v>2</v>
          </cell>
          <cell r="W45">
            <v>2</v>
          </cell>
          <cell r="X45">
            <v>2</v>
          </cell>
          <cell r="Y45">
            <v>2</v>
          </cell>
          <cell r="Z45">
            <v>2</v>
          </cell>
          <cell r="AA45">
            <v>2</v>
          </cell>
          <cell r="AB45">
            <v>2</v>
          </cell>
          <cell r="AC45">
            <v>2</v>
          </cell>
          <cell r="AD45">
            <v>2</v>
          </cell>
          <cell r="AE45">
            <v>2</v>
          </cell>
          <cell r="AF45">
            <v>2</v>
          </cell>
        </row>
        <row r="46">
          <cell r="A46" t="str">
            <v>GDP deflator in local currency (Import weighted;1995=100)</v>
          </cell>
          <cell r="C46">
            <v>79.238076747740408</v>
          </cell>
          <cell r="D46">
            <v>81.219028666433914</v>
          </cell>
          <cell r="E46">
            <v>83.411942440427623</v>
          </cell>
          <cell r="F46">
            <v>86.164536540961734</v>
          </cell>
          <cell r="G46">
            <v>88.921801710272518</v>
          </cell>
          <cell r="H46">
            <v>92.478673778683429</v>
          </cell>
          <cell r="I46">
            <v>94.790640623150509</v>
          </cell>
          <cell r="J46">
            <v>96.970825357482966</v>
          </cell>
          <cell r="K46">
            <v>98.619329388560161</v>
          </cell>
          <cell r="L46">
            <v>100</v>
          </cell>
          <cell r="M46">
            <v>101.1</v>
          </cell>
          <cell r="Q46">
            <v>104.57844451329599</v>
          </cell>
          <cell r="R46">
            <v>105.72880740294224</v>
          </cell>
          <cell r="S46">
            <v>106.78609547697167</v>
          </cell>
          <cell r="T46">
            <v>107.96074252721834</v>
          </cell>
          <cell r="U46">
            <v>109.04034995249053</v>
          </cell>
          <cell r="V46">
            <v>110.13075345201544</v>
          </cell>
          <cell r="W46">
            <v>111.2320609865356</v>
          </cell>
          <cell r="X46">
            <v>112.34438159640096</v>
          </cell>
          <cell r="Y46">
            <v>113.46782541236497</v>
          </cell>
          <cell r="Z46">
            <v>114.60250366648863</v>
          </cell>
          <cell r="AA46">
            <v>115.74852870315351</v>
          </cell>
          <cell r="AB46">
            <v>116.90601399018504</v>
          </cell>
          <cell r="AC46">
            <v>118.07507413008689</v>
          </cell>
          <cell r="AD46">
            <v>119.25582487138776</v>
          </cell>
          <cell r="AE46">
            <v>120.44838312010164</v>
          </cell>
          <cell r="AF46">
            <v>121.65286695130266</v>
          </cell>
        </row>
        <row r="47">
          <cell r="A47" t="str">
            <v>% change</v>
          </cell>
          <cell r="D47">
            <v>2.5</v>
          </cell>
          <cell r="E47">
            <v>2.7</v>
          </cell>
          <cell r="F47">
            <v>3.3</v>
          </cell>
          <cell r="G47">
            <v>3.2</v>
          </cell>
          <cell r="H47">
            <v>4</v>
          </cell>
          <cell r="I47">
            <v>2.5</v>
          </cell>
          <cell r="J47">
            <v>2.2999999999999998</v>
          </cell>
          <cell r="K47">
            <v>1.7</v>
          </cell>
          <cell r="L47">
            <v>1.4</v>
          </cell>
          <cell r="M47">
            <v>1.1000000000000001</v>
          </cell>
          <cell r="Q47">
            <v>0.6</v>
          </cell>
          <cell r="R47">
            <v>1.1000000000000001</v>
          </cell>
          <cell r="S47">
            <v>1</v>
          </cell>
          <cell r="T47">
            <v>1.1000000000000001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>
            <v>1</v>
          </cell>
          <cell r="AD47">
            <v>1</v>
          </cell>
          <cell r="AE47">
            <v>1</v>
          </cell>
          <cell r="AF47">
            <v>1</v>
          </cell>
        </row>
      </sheetData>
      <sheetData sheetId="8" refreshError="1">
        <row r="13">
          <cell r="A13" t="str">
            <v xml:space="preserve">      Indirect domestic taxes</v>
          </cell>
          <cell r="B13" t="str">
            <v xml:space="preserve">    Impôts indirects interieurs</v>
          </cell>
          <cell r="C13">
            <v>12.2379</v>
          </cell>
          <cell r="D13">
            <v>11.864700000000001</v>
          </cell>
          <cell r="E13">
            <v>12.3771</v>
          </cell>
          <cell r="F13">
            <v>14.518999999999998</v>
          </cell>
          <cell r="G13">
            <v>14.7155</v>
          </cell>
          <cell r="H13">
            <v>11.052999999999999</v>
          </cell>
          <cell r="I13">
            <v>11.753</v>
          </cell>
          <cell r="J13">
            <v>10.606</v>
          </cell>
          <cell r="K13">
            <v>12.001000000000001</v>
          </cell>
          <cell r="L13">
            <v>16.807118000000003</v>
          </cell>
          <cell r="M13">
            <v>11.971389</v>
          </cell>
          <cell r="Q13">
            <v>30.315999999999999</v>
          </cell>
          <cell r="R13">
            <v>31.914000000000001</v>
          </cell>
          <cell r="S13">
            <v>36.221145433695774</v>
          </cell>
          <cell r="T13">
            <v>40.994984139789928</v>
          </cell>
          <cell r="U13">
            <v>46.180644631168072</v>
          </cell>
          <cell r="V13">
            <v>51.690222822396557</v>
          </cell>
          <cell r="W13">
            <v>57.635831623483909</v>
          </cell>
          <cell r="X13">
            <v>63.928171388750044</v>
          </cell>
          <cell r="Y13">
            <v>70.476728207359415</v>
          </cell>
          <cell r="Z13">
            <v>77.573355377975517</v>
          </cell>
          <cell r="AA13">
            <v>85.271704680292316</v>
          </cell>
          <cell r="AB13">
            <v>93.633110012794546</v>
          </cell>
          <cell r="AC13">
            <v>102.20298190697879</v>
          </cell>
          <cell r="AD13">
            <v>111.51485112183738</v>
          </cell>
          <cell r="AE13">
            <v>121.65953154600221</v>
          </cell>
          <cell r="AF13">
            <v>132.72339320868733</v>
          </cell>
        </row>
        <row r="14">
          <cell r="A14" t="str">
            <v xml:space="preserve">      Taxes on international trade</v>
          </cell>
          <cell r="B14" t="str">
            <v xml:space="preserve">    Impôts sur commerce international</v>
          </cell>
          <cell r="C14">
            <v>14.2601</v>
          </cell>
          <cell r="D14">
            <v>11.538600000000001</v>
          </cell>
          <cell r="E14">
            <v>12.015000000000001</v>
          </cell>
          <cell r="F14">
            <v>12.814</v>
          </cell>
          <cell r="G14">
            <v>17.193199999999997</v>
          </cell>
          <cell r="H14">
            <v>13.645</v>
          </cell>
          <cell r="I14">
            <v>11.671000000000001</v>
          </cell>
          <cell r="J14">
            <v>9.36</v>
          </cell>
          <cell r="K14">
            <v>11.476000000000003</v>
          </cell>
          <cell r="L14">
            <v>21.878200000000003</v>
          </cell>
          <cell r="M14">
            <v>12.909289000000001</v>
          </cell>
          <cell r="Q14">
            <v>10.499000000000001</v>
          </cell>
          <cell r="R14">
            <v>14.513999999999999</v>
          </cell>
          <cell r="S14">
            <v>17.659633640041882</v>
          </cell>
          <cell r="T14">
            <v>21.159965151973353</v>
          </cell>
          <cell r="U14">
            <v>24.059581757026571</v>
          </cell>
          <cell r="V14">
            <v>27.06278323507015</v>
          </cell>
          <cell r="W14">
            <v>30.067118455459056</v>
          </cell>
          <cell r="X14">
            <v>33.400088501981713</v>
          </cell>
          <cell r="Y14">
            <v>37.005898139505554</v>
          </cell>
          <cell r="Z14">
            <v>40.900325246736813</v>
          </cell>
          <cell r="AA14">
            <v>45.123336990676975</v>
          </cell>
          <cell r="AB14">
            <v>49.748374303315444</v>
          </cell>
          <cell r="AC14">
            <v>54.99736554906417</v>
          </cell>
          <cell r="AD14">
            <v>60.477679016012914</v>
          </cell>
          <cell r="AE14">
            <v>66.445589334707606</v>
          </cell>
          <cell r="AF14">
            <v>72.95064909305853</v>
          </cell>
        </row>
        <row r="15">
          <cell r="A15" t="str">
            <v xml:space="preserve">         Exports</v>
          </cell>
          <cell r="B15" t="str">
            <v xml:space="preserve">      Exportations</v>
          </cell>
          <cell r="C15">
            <v>3.3322000000000003</v>
          </cell>
          <cell r="D15">
            <v>2.1098999999999997</v>
          </cell>
          <cell r="E15">
            <v>2.0607000000000006</v>
          </cell>
          <cell r="F15">
            <v>2.1769999999999996</v>
          </cell>
          <cell r="G15">
            <v>2.256199999999998</v>
          </cell>
          <cell r="H15">
            <v>2.0510000000000002</v>
          </cell>
          <cell r="I15">
            <v>1.7080000000000002</v>
          </cell>
          <cell r="J15">
            <v>1.3</v>
          </cell>
          <cell r="K15">
            <v>2.95</v>
          </cell>
          <cell r="L15">
            <v>3.9510000000000005</v>
          </cell>
          <cell r="M15">
            <v>3.2399199999999997</v>
          </cell>
          <cell r="Q15">
            <v>3.9049999999999998</v>
          </cell>
          <cell r="R15">
            <v>5.3159999999999989</v>
          </cell>
          <cell r="S15">
            <v>6.796686478948514</v>
          </cell>
          <cell r="T15">
            <v>8.4651264828421109</v>
          </cell>
          <cell r="U15">
            <v>10.300828646283907</v>
          </cell>
          <cell r="V15">
            <v>12.183926484658201</v>
          </cell>
          <cell r="W15">
            <v>13.980569825934175</v>
          </cell>
          <cell r="X15">
            <v>16.045742263442975</v>
          </cell>
          <cell r="Y15">
            <v>18.281038696353225</v>
          </cell>
          <cell r="Z15">
            <v>20.688506068206603</v>
          </cell>
          <cell r="AA15">
            <v>23.296531394537645</v>
          </cell>
          <cell r="AB15">
            <v>26.16527028590798</v>
          </cell>
          <cell r="AC15">
            <v>29.507659516038487</v>
          </cell>
          <cell r="AD15">
            <v>32.914969838474917</v>
          </cell>
          <cell r="AE15">
            <v>36.622623657545219</v>
          </cell>
          <cell r="AF15">
            <v>40.66068229290989</v>
          </cell>
        </row>
        <row r="16">
          <cell r="A16" t="str">
            <v xml:space="preserve">         Imports</v>
          </cell>
          <cell r="B16" t="str">
            <v xml:space="preserve">      Importations</v>
          </cell>
          <cell r="C16">
            <v>10.927899999999999</v>
          </cell>
          <cell r="D16">
            <v>9.428700000000001</v>
          </cell>
          <cell r="E16">
            <v>9.9542999999999999</v>
          </cell>
          <cell r="F16">
            <v>10.637</v>
          </cell>
          <cell r="G16">
            <v>14.936999999999999</v>
          </cell>
          <cell r="H16">
            <v>11.593999999999999</v>
          </cell>
          <cell r="I16">
            <v>9.963000000000001</v>
          </cell>
          <cell r="J16">
            <v>8.06</v>
          </cell>
          <cell r="K16">
            <v>8.5260000000000016</v>
          </cell>
          <cell r="L16">
            <v>17.927200000000003</v>
          </cell>
          <cell r="M16">
            <v>9.6693690000000014</v>
          </cell>
          <cell r="Q16">
            <v>6.5940000000000003</v>
          </cell>
          <cell r="R16">
            <v>9.1980000000000004</v>
          </cell>
          <cell r="S16">
            <v>10.862947161093368</v>
          </cell>
          <cell r="T16">
            <v>12.694838669131242</v>
          </cell>
          <cell r="U16">
            <v>13.758753110742663</v>
          </cell>
          <cell r="V16">
            <v>14.878856750411948</v>
          </cell>
          <cell r="W16">
            <v>16.086548629524881</v>
          </cell>
          <cell r="X16">
            <v>17.354346238538739</v>
          </cell>
          <cell r="Y16">
            <v>18.724859443152329</v>
          </cell>
          <cell r="Z16">
            <v>20.211819178530209</v>
          </cell>
          <cell r="AA16">
            <v>21.82680559613933</v>
          </cell>
          <cell r="AB16">
            <v>23.583104017407464</v>
          </cell>
          <cell r="AC16">
            <v>25.489706033025683</v>
          </cell>
          <cell r="AD16">
            <v>27.562709177537993</v>
          </cell>
          <cell r="AE16">
            <v>29.82296567716239</v>
          </cell>
          <cell r="AF16">
            <v>32.28996680014864</v>
          </cell>
        </row>
        <row r="17">
          <cell r="A17" t="str">
            <v xml:space="preserve">      Non-tax revenue</v>
          </cell>
          <cell r="B17" t="str">
            <v xml:space="preserve">  Recettes non fiscales</v>
          </cell>
          <cell r="C17">
            <v>3.0407999999999999</v>
          </cell>
          <cell r="D17">
            <v>4.6143000000000001</v>
          </cell>
          <cell r="E17">
            <v>5.0176999999999996</v>
          </cell>
          <cell r="F17">
            <v>4.4450000000000003</v>
          </cell>
          <cell r="G17">
            <v>0.94640000000000013</v>
          </cell>
          <cell r="H17">
            <v>2.9180000000000001</v>
          </cell>
          <cell r="I17">
            <v>2.657</v>
          </cell>
          <cell r="J17">
            <v>1.883</v>
          </cell>
          <cell r="K17">
            <v>3.2450000000000001</v>
          </cell>
          <cell r="L17">
            <v>2.2334230000000002</v>
          </cell>
          <cell r="M17">
            <v>0.2641</v>
          </cell>
          <cell r="Q17">
            <v>7.1239999999999997</v>
          </cell>
          <cell r="R17">
            <v>8.6479999999999997</v>
          </cell>
          <cell r="S17">
            <v>8.8700740853958457</v>
          </cell>
          <cell r="T17">
            <v>9.091825937530734</v>
          </cell>
          <cell r="U17">
            <v>9.819121585968988</v>
          </cell>
          <cell r="V17">
            <v>10.5645996256182</v>
          </cell>
          <cell r="W17">
            <v>11.328714616258655</v>
          </cell>
          <cell r="X17">
            <v>12.11193248166512</v>
          </cell>
          <cell r="Y17">
            <v>12.914730793706747</v>
          </cell>
          <cell r="Z17">
            <v>13.737599063549414</v>
          </cell>
          <cell r="AA17">
            <v>14.581039040138148</v>
          </cell>
          <cell r="AB17">
            <v>15.4455650161416</v>
          </cell>
          <cell r="AC17">
            <v>16.331704141545138</v>
          </cell>
          <cell r="AD17">
            <v>17.239996745083765</v>
          </cell>
          <cell r="AE17">
            <v>18.170996663710859</v>
          </cell>
          <cell r="AF17">
            <v>19.125271580303629</v>
          </cell>
        </row>
        <row r="19">
          <cell r="A19" t="str">
            <v>Total expenditures</v>
          </cell>
          <cell r="B19" t="str">
            <v>Dépenses totales</v>
          </cell>
          <cell r="C19">
            <v>-78.209999999999994</v>
          </cell>
          <cell r="D19">
            <v>-79.465813001864973</v>
          </cell>
          <cell r="E19">
            <v>-81.480453128396675</v>
          </cell>
          <cell r="F19">
            <v>-79.820670234401092</v>
          </cell>
          <cell r="G19">
            <v>-89.933121651984635</v>
          </cell>
          <cell r="H19">
            <v>-91.045369888772427</v>
          </cell>
          <cell r="I19">
            <v>-89.32528145050577</v>
          </cell>
          <cell r="J19">
            <v>-78.012693456662788</v>
          </cell>
          <cell r="K19">
            <v>-105.86408914766352</v>
          </cell>
          <cell r="L19">
            <v>-129.13565134846101</v>
          </cell>
          <cell r="M19">
            <v>-73.426338428085899</v>
          </cell>
          <cell r="Q19">
            <v>-119.73240855514169</v>
          </cell>
          <cell r="R19">
            <v>-143.8122006244904</v>
          </cell>
          <cell r="S19">
            <v>-154.19266298818192</v>
          </cell>
          <cell r="T19">
            <v>-165.79154556172438</v>
          </cell>
          <cell r="U19">
            <v>-179.01120747510893</v>
          </cell>
          <cell r="V19">
            <v>-192.80794641118382</v>
          </cell>
          <cell r="W19">
            <v>-204.75619944361682</v>
          </cell>
          <cell r="X19">
            <v>-215.59466989042386</v>
          </cell>
          <cell r="Y19">
            <v>-228.1557806076114</v>
          </cell>
          <cell r="Z19">
            <v>-242.80795751686588</v>
          </cell>
          <cell r="AA19">
            <v>-258.96147907824849</v>
          </cell>
          <cell r="AB19">
            <v>-276.88702870073803</v>
          </cell>
          <cell r="AC19">
            <v>-296.75235810254532</v>
          </cell>
          <cell r="AD19">
            <v>-318.71824166379008</v>
          </cell>
          <cell r="AE19">
            <v>-341.66832706786846</v>
          </cell>
          <cell r="AF19">
            <v>-367.06671614603056</v>
          </cell>
        </row>
        <row r="20">
          <cell r="A20" t="str">
            <v xml:space="preserve">   Current expenditures</v>
          </cell>
          <cell r="B20" t="str">
            <v xml:space="preserve">  Dépenses courantes</v>
          </cell>
          <cell r="C20">
            <v>-37.81</v>
          </cell>
          <cell r="D20">
            <v>-43.365813001864979</v>
          </cell>
          <cell r="E20">
            <v>-49.580453128396684</v>
          </cell>
          <cell r="F20">
            <v>-46.420670234401101</v>
          </cell>
          <cell r="G20">
            <v>-52.663121651984646</v>
          </cell>
          <cell r="H20">
            <v>-52.445369888772426</v>
          </cell>
          <cell r="I20">
            <v>-53.338281450505761</v>
          </cell>
          <cell r="J20">
            <v>-45.964693456662786</v>
          </cell>
          <cell r="K20">
            <v>-57.064089147663523</v>
          </cell>
          <cell r="L20">
            <v>-57.346651348460995</v>
          </cell>
          <cell r="M20">
            <v>-47.347763428085891</v>
          </cell>
          <cell r="Q20">
            <v>-63.118408555141677</v>
          </cell>
          <cell r="R20">
            <v>-64.241200624490375</v>
          </cell>
          <cell r="S20">
            <v>-66.824367230831584</v>
          </cell>
          <cell r="T20">
            <v>-70.193671943849779</v>
          </cell>
          <cell r="U20">
            <v>-74.477041519686438</v>
          </cell>
          <cell r="V20">
            <v>-78.802756437757324</v>
          </cell>
          <cell r="W20">
            <v>-83.259076947582059</v>
          </cell>
          <cell r="X20">
            <v>-88.531394905385824</v>
          </cell>
          <cell r="Y20">
            <v>-94.700241299971978</v>
          </cell>
          <cell r="Z20">
            <v>-101.96756509897494</v>
          </cell>
          <cell r="AA20">
            <v>-109.94577350818037</v>
          </cell>
          <cell r="AB20">
            <v>-118.80823073234188</v>
          </cell>
          <cell r="AC20">
            <v>-128.63334418564114</v>
          </cell>
          <cell r="AD20">
            <v>-139.45930090722408</v>
          </cell>
          <cell r="AE20">
            <v>-150.64676974371625</v>
          </cell>
          <cell r="AF20">
            <v>-163.02121601337515</v>
          </cell>
        </row>
        <row r="21">
          <cell r="A21" t="str">
            <v xml:space="preserve">      Wages and salaries</v>
          </cell>
          <cell r="B21" t="str">
            <v xml:space="preserve">    Salaires</v>
          </cell>
          <cell r="C21">
            <v>-24.88</v>
          </cell>
          <cell r="D21">
            <v>-25.44</v>
          </cell>
          <cell r="E21">
            <v>-25.36</v>
          </cell>
          <cell r="F21">
            <v>-25</v>
          </cell>
          <cell r="G21">
            <v>-23.84</v>
          </cell>
          <cell r="H21">
            <v>-25.2</v>
          </cell>
          <cell r="I21">
            <v>-24.4</v>
          </cell>
          <cell r="J21">
            <v>-23</v>
          </cell>
          <cell r="K21">
            <v>-25.65</v>
          </cell>
          <cell r="L21">
            <v>-25.988</v>
          </cell>
          <cell r="M21">
            <v>-25.269599999999993</v>
          </cell>
          <cell r="Q21">
            <v>-28.9</v>
          </cell>
          <cell r="R21">
            <v>-30.242000000000001</v>
          </cell>
          <cell r="S21">
            <v>-30.84684</v>
          </cell>
          <cell r="T21">
            <v>-31.463776800000002</v>
          </cell>
          <cell r="U21">
            <v>-32.093052336</v>
          </cell>
          <cell r="V21">
            <v>-32.734913382720002</v>
          </cell>
          <cell r="W21">
            <v>-33.716960784201603</v>
          </cell>
          <cell r="X21">
            <v>-35.065639215569668</v>
          </cell>
          <cell r="Y21">
            <v>-36.468264784192456</v>
          </cell>
          <cell r="Z21">
            <v>-37.926995375560153</v>
          </cell>
          <cell r="AA21">
            <v>-39.444075190582559</v>
          </cell>
          <cell r="AB21">
            <v>-41.021838198205863</v>
          </cell>
          <cell r="AC21">
            <v>-42.662711726134098</v>
          </cell>
          <cell r="AD21">
            <v>-44.369220195179466</v>
          </cell>
          <cell r="AE21">
            <v>-46.143989002986643</v>
          </cell>
          <cell r="AF21">
            <v>-47.989748563106112</v>
          </cell>
        </row>
        <row r="22">
          <cell r="A22" t="str">
            <v xml:space="preserve">      Goods and services</v>
          </cell>
          <cell r="B22" t="str">
            <v xml:space="preserve">    Autres biens et services</v>
          </cell>
          <cell r="C22">
            <v>-6.74</v>
          </cell>
          <cell r="D22">
            <v>-7.48</v>
          </cell>
          <cell r="E22">
            <v>-8.2799999999999994</v>
          </cell>
          <cell r="F22">
            <v>-9.1999999999999993</v>
          </cell>
          <cell r="G22">
            <v>-11.34</v>
          </cell>
          <cell r="H22">
            <v>-10.61</v>
          </cell>
          <cell r="I22">
            <v>-15.04</v>
          </cell>
          <cell r="J22">
            <v>-11</v>
          </cell>
          <cell r="K22">
            <v>-14.786799999999999</v>
          </cell>
          <cell r="L22">
            <v>-10.478</v>
          </cell>
          <cell r="M22">
            <v>-6.6378386666666671</v>
          </cell>
          <cell r="Q22">
            <v>-14.5</v>
          </cell>
          <cell r="R22">
            <v>-15.73</v>
          </cell>
          <cell r="S22">
            <v>-17.86716230093484</v>
          </cell>
          <cell r="T22">
            <v>-20.235441127155891</v>
          </cell>
          <cell r="U22">
            <v>-22.931309708763646</v>
          </cell>
          <cell r="V22">
            <v>-25.798153547041032</v>
          </cell>
          <cell r="W22">
            <v>-28.150127991879788</v>
          </cell>
          <cell r="X22">
            <v>-30.931671382535324</v>
          </cell>
          <cell r="Y22">
            <v>-34.302367766816694</v>
          </cell>
          <cell r="Z22">
            <v>-38.398447661582878</v>
          </cell>
          <cell r="AA22">
            <v>-43.002539447861409</v>
          </cell>
          <cell r="AB22">
            <v>-48.182849245899398</v>
          </cell>
          <cell r="AC22">
            <v>-54.005558725276934</v>
          </cell>
          <cell r="AD22">
            <v>-60.557895008971713</v>
          </cell>
          <cell r="AE22">
            <v>-67.340630481362766</v>
          </cell>
          <cell r="AF22">
            <v>-74.931368867894307</v>
          </cell>
        </row>
        <row r="23">
          <cell r="A23" t="str">
            <v xml:space="preserve">      Transfers</v>
          </cell>
          <cell r="B23" t="str">
            <v xml:space="preserve">    Transfers</v>
          </cell>
          <cell r="C23">
            <v>-1.79</v>
          </cell>
          <cell r="D23">
            <v>-4.83</v>
          </cell>
          <cell r="E23">
            <v>-9.68</v>
          </cell>
          <cell r="F23">
            <v>-6.5</v>
          </cell>
          <cell r="G23">
            <v>-12.521000000000003</v>
          </cell>
          <cell r="H23">
            <v>-10.96</v>
          </cell>
          <cell r="I23">
            <v>-6.74</v>
          </cell>
          <cell r="J23">
            <v>-4.2699999999999996</v>
          </cell>
          <cell r="K23">
            <v>-5.4995000000000003</v>
          </cell>
          <cell r="L23">
            <v>-8.152000000000001</v>
          </cell>
          <cell r="M23">
            <v>-5.0397610000000004</v>
          </cell>
          <cell r="Q23">
            <v>-8.1999999999999993</v>
          </cell>
          <cell r="R23">
            <v>-8.5399999999999991</v>
          </cell>
          <cell r="S23">
            <v>-8.7593007272526044</v>
          </cell>
          <cell r="T23">
            <v>-8.9782832454339108</v>
          </cell>
          <cell r="U23">
            <v>-9.7307248836976523</v>
          </cell>
          <cell r="V23">
            <v>-10.522905706416253</v>
          </cell>
          <cell r="W23">
            <v>-11.482261392931177</v>
          </cell>
          <cell r="X23">
            <v>-12.616835569521063</v>
          </cell>
          <cell r="Y23">
            <v>-13.991721572586167</v>
          </cell>
          <cell r="Z23">
            <v>-15.662486979109444</v>
          </cell>
          <cell r="AA23">
            <v>-17.540467263332207</v>
          </cell>
          <cell r="AB23">
            <v>-19.65348327571385</v>
          </cell>
          <cell r="AC23">
            <v>-22.028530105930642</v>
          </cell>
          <cell r="AD23">
            <v>-24.701187152657862</v>
          </cell>
          <cell r="AE23">
            <v>-27.467822589468884</v>
          </cell>
          <cell r="AF23">
            <v>-30.564037368479966</v>
          </cell>
        </row>
        <row r="24">
          <cell r="A24" t="str">
            <v xml:space="preserve">      Interest payments</v>
          </cell>
          <cell r="B24" t="str">
            <v xml:space="preserve">      Interets</v>
          </cell>
          <cell r="C24">
            <v>-4.4000000000000004</v>
          </cell>
          <cell r="D24">
            <v>-5.6158130018649794</v>
          </cell>
          <cell r="E24">
            <v>-6.2604531283966862</v>
          </cell>
          <cell r="F24">
            <v>-5.7206702344010996</v>
          </cell>
          <cell r="G24">
            <v>-4.9621216519846403</v>
          </cell>
          <cell r="H24">
            <v>-5.6753698887724306</v>
          </cell>
          <cell r="I24">
            <v>-7.158281450505763</v>
          </cell>
          <cell r="J24">
            <v>-7.6946934566627903</v>
          </cell>
          <cell r="K24">
            <v>-11.12778914766352</v>
          </cell>
          <cell r="L24">
            <v>-12.728651348460996</v>
          </cell>
          <cell r="M24">
            <v>-10.400563761419228</v>
          </cell>
          <cell r="Q24">
            <v>-11.518408555141683</v>
          </cell>
          <cell r="R24">
            <v>-9.7292006244903675</v>
          </cell>
          <cell r="S24">
            <v>-9.3510642026441371</v>
          </cell>
          <cell r="T24">
            <v>-9.5161707712599846</v>
          </cell>
          <cell r="U24">
            <v>-9.7219545912251402</v>
          </cell>
          <cell r="V24">
            <v>-9.7467838015800332</v>
          </cell>
          <cell r="W24">
            <v>-9.9097267785694871</v>
          </cell>
          <cell r="X24">
            <v>-9.9172487377597651</v>
          </cell>
          <cell r="Y24">
            <v>-9.937887176376659</v>
          </cell>
          <cell r="Z24">
            <v>-9.97963508272246</v>
          </cell>
          <cell r="AA24">
            <v>-9.9586916064041926</v>
          </cell>
          <cell r="AB24">
            <v>-9.9500600125227834</v>
          </cell>
          <cell r="AC24">
            <v>-9.9365436282994608</v>
          </cell>
          <cell r="AD24">
            <v>-9.8309985504150177</v>
          </cell>
          <cell r="AE24">
            <v>-9.6943276698979322</v>
          </cell>
          <cell r="AF24">
            <v>-9.5360612138947776</v>
          </cell>
        </row>
        <row r="25">
          <cell r="A25" t="str">
            <v xml:space="preserve">         Domestic</v>
          </cell>
          <cell r="B25" t="str">
            <v xml:space="preserve">         Interieur</v>
          </cell>
          <cell r="C25">
            <v>0</v>
          </cell>
          <cell r="D25">
            <v>-0.71581300186497931</v>
          </cell>
          <cell r="E25">
            <v>-0.66045312839668657</v>
          </cell>
          <cell r="F25">
            <v>-1.4206702344011002</v>
          </cell>
          <cell r="G25">
            <v>-1.0621216519846399</v>
          </cell>
          <cell r="H25">
            <v>-1.575369888772431</v>
          </cell>
          <cell r="I25">
            <v>-2.144585450505764</v>
          </cell>
          <cell r="J25">
            <v>-3.132126456662792</v>
          </cell>
          <cell r="K25">
            <v>-2.1815691476635197</v>
          </cell>
          <cell r="L25">
            <v>-5.0540155484609945</v>
          </cell>
          <cell r="M25">
            <v>-2.0178797614192279</v>
          </cell>
          <cell r="Q25">
            <v>-1.305171023183384</v>
          </cell>
          <cell r="R25">
            <v>-1.3448419365380788</v>
          </cell>
          <cell r="S25">
            <v>-1.7738841519018465</v>
          </cell>
          <cell r="T25">
            <v>-1.7293530178984535</v>
          </cell>
          <cell r="U25">
            <v>-1.6835908948611276</v>
          </cell>
          <cell r="V25">
            <v>-1.6289656328034265</v>
          </cell>
          <cell r="W25">
            <v>-1.565545560883038</v>
          </cell>
          <cell r="X25">
            <v>-1.5010197671440939</v>
          </cell>
          <cell r="Y25">
            <v>-1.4169312507025471</v>
          </cell>
          <cell r="Z25">
            <v>-1.3312907782610002</v>
          </cell>
          <cell r="AA25">
            <v>-1.2549612596889257</v>
          </cell>
          <cell r="AB25">
            <v>-1.2265957569863235</v>
          </cell>
          <cell r="AC25">
            <v>-1.2085392912837212</v>
          </cell>
          <cell r="AD25">
            <v>-1.2085392912837212</v>
          </cell>
          <cell r="AE25">
            <v>-1.2085392912837212</v>
          </cell>
          <cell r="AF25">
            <v>-1.2085392912837212</v>
          </cell>
        </row>
        <row r="26">
          <cell r="A26" t="str">
            <v xml:space="preserve">         External</v>
          </cell>
          <cell r="B26" t="str">
            <v xml:space="preserve">         Exterieur</v>
          </cell>
          <cell r="C26">
            <v>-4.4000000000000004</v>
          </cell>
          <cell r="D26">
            <v>-4.9000000000000004</v>
          </cell>
          <cell r="E26">
            <v>-5.6</v>
          </cell>
          <cell r="F26">
            <v>-4.3</v>
          </cell>
          <cell r="G26">
            <v>-3.9</v>
          </cell>
          <cell r="H26">
            <v>-4.0999999999999996</v>
          </cell>
          <cell r="I26">
            <v>-5.0136959999999995</v>
          </cell>
          <cell r="J26">
            <v>-4.5625669999999987</v>
          </cell>
          <cell r="K26">
            <v>-8.9462200000000003</v>
          </cell>
          <cell r="L26">
            <v>-7.6746358000000017</v>
          </cell>
          <cell r="M26">
            <v>-8.3826839999999994</v>
          </cell>
          <cell r="Q26">
            <v>-10.213237531958299</v>
          </cell>
          <cell r="R26">
            <v>-8.3843586879522896</v>
          </cell>
          <cell r="S26">
            <v>-7.5771800507422906</v>
          </cell>
          <cell r="T26">
            <v>-7.7868177533615315</v>
          </cell>
          <cell r="U26">
            <v>-8.0383636963640122</v>
          </cell>
          <cell r="V26">
            <v>-8.1178181687766067</v>
          </cell>
          <cell r="W26">
            <v>-8.3441812176864492</v>
          </cell>
          <cell r="X26">
            <v>-8.4162289706156717</v>
          </cell>
          <cell r="Y26">
            <v>-8.5209559256741123</v>
          </cell>
          <cell r="Z26">
            <v>-8.6483443044614603</v>
          </cell>
          <cell r="AA26">
            <v>-8.7037303467152665</v>
          </cell>
          <cell r="AB26">
            <v>-8.7234642555364594</v>
          </cell>
          <cell r="AC26">
            <v>-8.7280043370157401</v>
          </cell>
          <cell r="AD26">
            <v>-8.622459259131297</v>
          </cell>
          <cell r="AE26">
            <v>-8.4857883786142114</v>
          </cell>
          <cell r="AF26">
            <v>-8.3275219226110568</v>
          </cell>
        </row>
        <row r="27">
          <cell r="A27" t="str">
            <v xml:space="preserve">      Extrabudgetary expenditures</v>
          </cell>
          <cell r="B27" t="str">
            <v xml:space="preserve">      Depenses extrabudgetaire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 xml:space="preserve">  Capital expenditure</v>
          </cell>
          <cell r="B28" t="str">
            <v xml:space="preserve">  Dépenses d'investissement</v>
          </cell>
          <cell r="C28">
            <v>-40.4</v>
          </cell>
          <cell r="D28">
            <v>-36.1</v>
          </cell>
          <cell r="E28">
            <v>-31.9</v>
          </cell>
          <cell r="F28">
            <v>-33.4</v>
          </cell>
          <cell r="G28">
            <v>-37.270000000000003</v>
          </cell>
          <cell r="H28">
            <v>-38.6</v>
          </cell>
          <cell r="I28">
            <v>-35.987000000000002</v>
          </cell>
          <cell r="J28">
            <v>-32.048000000000002</v>
          </cell>
          <cell r="K28">
            <v>-48.8</v>
          </cell>
          <cell r="L28">
            <v>-71.789000000000001</v>
          </cell>
          <cell r="M28">
            <v>-26.078575000000001</v>
          </cell>
          <cell r="Q28">
            <v>-56.614000000000004</v>
          </cell>
          <cell r="R28">
            <v>-79.571000000000012</v>
          </cell>
          <cell r="S28">
            <v>-87.368295757350339</v>
          </cell>
          <cell r="T28">
            <v>-95.597873617874598</v>
          </cell>
          <cell r="U28">
            <v>-104.53416595542249</v>
          </cell>
          <cell r="V28">
            <v>-114.0051899734265</v>
          </cell>
          <cell r="W28">
            <v>-121.49712249603475</v>
          </cell>
          <cell r="X28">
            <v>-127.06327498503802</v>
          </cell>
          <cell r="Y28">
            <v>-133.45553930763941</v>
          </cell>
          <cell r="Z28">
            <v>-140.84039241789094</v>
          </cell>
          <cell r="AA28">
            <v>-149.01570557006812</v>
          </cell>
          <cell r="AB28">
            <v>-158.07879796839615</v>
          </cell>
          <cell r="AC28">
            <v>-168.11901391690418</v>
          </cell>
          <cell r="AD28">
            <v>-179.25894075656598</v>
          </cell>
          <cell r="AE28">
            <v>-191.02155732415221</v>
          </cell>
          <cell r="AF28">
            <v>-204.04550013265543</v>
          </cell>
        </row>
        <row r="29">
          <cell r="A29" t="str">
            <v xml:space="preserve">    Budget financing</v>
          </cell>
          <cell r="B29" t="str">
            <v xml:space="preserve">    Financées sur le budget</v>
          </cell>
          <cell r="C29">
            <v>-3.9</v>
          </cell>
          <cell r="D29">
            <v>-3.6</v>
          </cell>
          <cell r="E29">
            <v>-3.9</v>
          </cell>
          <cell r="F29">
            <v>-4.0999999999999996</v>
          </cell>
          <cell r="G29">
            <v>-8.4700000000000006</v>
          </cell>
          <cell r="H29">
            <v>-8.4</v>
          </cell>
          <cell r="I29">
            <v>-5.58</v>
          </cell>
          <cell r="J29">
            <v>-5.2</v>
          </cell>
          <cell r="K29">
            <v>-5.77</v>
          </cell>
          <cell r="L29">
            <v>-7.1370000000000005</v>
          </cell>
          <cell r="M29">
            <v>-1.9390000000000001</v>
          </cell>
          <cell r="Q29">
            <v>-10.3</v>
          </cell>
          <cell r="R29">
            <v>-12.76</v>
          </cell>
          <cell r="S29">
            <v>-14.727356120493525</v>
          </cell>
          <cell r="T29">
            <v>-18.792396630122788</v>
          </cell>
          <cell r="U29">
            <v>-23.278138915579191</v>
          </cell>
          <cell r="V29">
            <v>-28.085590354011416</v>
          </cell>
          <cell r="W29">
            <v>-33.160626286669299</v>
          </cell>
          <cell r="X29">
            <v>-36.160553488182309</v>
          </cell>
          <cell r="Y29">
            <v>-39.780726306206674</v>
          </cell>
          <cell r="Z29">
            <v>-44.163510028241312</v>
          </cell>
          <cell r="AA29">
            <v>-49.084473288991852</v>
          </cell>
          <cell r="AB29">
            <v>-54.615494007690003</v>
          </cell>
          <cell r="AC29">
            <v>-60.826098093023106</v>
          </cell>
          <cell r="AD29">
            <v>-67.808128004434849</v>
          </cell>
          <cell r="AE29">
            <v>-75.045592217810821</v>
          </cell>
          <cell r="AF29">
            <v>-83.139217083792744</v>
          </cell>
        </row>
        <row r="30">
          <cell r="A30" t="str">
            <v xml:space="preserve">    External financing</v>
          </cell>
          <cell r="B30" t="str">
            <v xml:space="preserve">    Financées de l'extérieur</v>
          </cell>
          <cell r="C30">
            <v>36.5</v>
          </cell>
          <cell r="D30">
            <v>32.5</v>
          </cell>
          <cell r="E30">
            <v>28</v>
          </cell>
          <cell r="F30">
            <v>29.3</v>
          </cell>
          <cell r="G30">
            <v>28.8</v>
          </cell>
          <cell r="H30">
            <v>30.2</v>
          </cell>
          <cell r="I30">
            <v>30.407</v>
          </cell>
          <cell r="J30">
            <v>26.847999999999999</v>
          </cell>
          <cell r="K30">
            <v>43.03</v>
          </cell>
          <cell r="L30">
            <v>64.652000000000001</v>
          </cell>
          <cell r="M30">
            <v>24.139575000000001</v>
          </cell>
          <cell r="Q30">
            <v>46.314000000000007</v>
          </cell>
          <cell r="R30">
            <v>66.811000000000007</v>
          </cell>
          <cell r="S30">
            <v>72.640939636856814</v>
          </cell>
          <cell r="T30">
            <v>76.805476987751817</v>
          </cell>
          <cell r="U30">
            <v>81.256027039843303</v>
          </cell>
          <cell r="V30">
            <v>85.919599619415081</v>
          </cell>
          <cell r="W30">
            <v>88.33649620936545</v>
          </cell>
          <cell r="X30">
            <v>90.902721496855719</v>
          </cell>
          <cell r="Y30">
            <v>93.674813001432739</v>
          </cell>
          <cell r="Z30">
            <v>96.67688238964962</v>
          </cell>
          <cell r="AA30">
            <v>99.931232281076277</v>
          </cell>
          <cell r="AB30">
            <v>103.46330396070613</v>
          </cell>
          <cell r="AC30">
            <v>107.29291582388109</v>
          </cell>
          <cell r="AD30">
            <v>111.45081275213113</v>
          </cell>
          <cell r="AE30">
            <v>115.97596510634139</v>
          </cell>
          <cell r="AF30">
            <v>120.9062830488627</v>
          </cell>
        </row>
        <row r="31">
          <cell r="A31" t="str">
            <v xml:space="preserve">      Grants</v>
          </cell>
          <cell r="B31" t="str">
            <v xml:space="preserve">      Dons</v>
          </cell>
          <cell r="C31">
            <v>19.600000000000001</v>
          </cell>
          <cell r="D31">
            <v>21.5</v>
          </cell>
          <cell r="E31">
            <v>22.3</v>
          </cell>
          <cell r="F31">
            <v>19.3</v>
          </cell>
          <cell r="G31">
            <v>16.899999999999999</v>
          </cell>
          <cell r="H31">
            <v>18.2</v>
          </cell>
          <cell r="I31">
            <v>21.824999999999999</v>
          </cell>
          <cell r="J31">
            <v>19.448</v>
          </cell>
          <cell r="K31">
            <v>23.25</v>
          </cell>
          <cell r="L31">
            <v>49.435000000000002</v>
          </cell>
          <cell r="M31">
            <v>21.266491666666667</v>
          </cell>
          <cell r="Q31">
            <v>45.614000000000004</v>
          </cell>
          <cell r="R31">
            <v>59.651000000000003</v>
          </cell>
          <cell r="S31">
            <v>63.963324756075288</v>
          </cell>
          <cell r="T31">
            <v>65.463324756075295</v>
          </cell>
          <cell r="U31">
            <v>66.963324756075281</v>
          </cell>
          <cell r="V31">
            <v>68.463324756075281</v>
          </cell>
          <cell r="W31">
            <v>68.463324756075281</v>
          </cell>
          <cell r="X31">
            <v>68.463324756075281</v>
          </cell>
          <cell r="Y31">
            <v>68.463324756075281</v>
          </cell>
          <cell r="Z31">
            <v>68.463324756075281</v>
          </cell>
          <cell r="AA31">
            <v>68.463324756075281</v>
          </cell>
          <cell r="AB31">
            <v>68.463324756075281</v>
          </cell>
          <cell r="AC31">
            <v>68.463324756075281</v>
          </cell>
          <cell r="AD31">
            <v>68.463324756075281</v>
          </cell>
          <cell r="AE31">
            <v>68.463324756075281</v>
          </cell>
          <cell r="AF31">
            <v>68.463324756075281</v>
          </cell>
        </row>
        <row r="32">
          <cell r="A32" t="str">
            <v xml:space="preserve">      Loans</v>
          </cell>
          <cell r="B32" t="str">
            <v xml:space="preserve">      Prêts</v>
          </cell>
          <cell r="C32">
            <v>16.899999999999999</v>
          </cell>
          <cell r="D32">
            <v>11</v>
          </cell>
          <cell r="E32">
            <v>5.7</v>
          </cell>
          <cell r="F32">
            <v>10</v>
          </cell>
          <cell r="G32">
            <v>11.9</v>
          </cell>
          <cell r="H32">
            <v>12</v>
          </cell>
          <cell r="I32">
            <v>8.5820000000000007</v>
          </cell>
          <cell r="J32">
            <v>7.4</v>
          </cell>
          <cell r="K32">
            <v>19.78</v>
          </cell>
          <cell r="L32">
            <v>15.217000000000001</v>
          </cell>
          <cell r="M32">
            <v>2.8730833333333332</v>
          </cell>
          <cell r="Q32">
            <v>0.7</v>
          </cell>
          <cell r="R32">
            <v>7.16</v>
          </cell>
          <cell r="S32">
            <v>8.6776148807815296</v>
          </cell>
          <cell r="T32">
            <v>11.34215223167652</v>
          </cell>
          <cell r="U32">
            <v>14.292702283768019</v>
          </cell>
          <cell r="V32">
            <v>17.456274863339797</v>
          </cell>
          <cell r="W32">
            <v>19.873171453290166</v>
          </cell>
          <cell r="X32">
            <v>22.439396740780431</v>
          </cell>
          <cell r="Y32">
            <v>25.211488245357458</v>
          </cell>
          <cell r="Z32">
            <v>28.213557633574347</v>
          </cell>
          <cell r="AA32">
            <v>31.467907525000999</v>
          </cell>
          <cell r="AB32">
            <v>34.999979204630854</v>
          </cell>
          <cell r="AC32">
            <v>38.829591067805801</v>
          </cell>
          <cell r="AD32">
            <v>42.987487996055847</v>
          </cell>
          <cell r="AE32">
            <v>47.512640350266118</v>
          </cell>
          <cell r="AF32">
            <v>52.442958292787424</v>
          </cell>
        </row>
        <row r="33">
          <cell r="A33" t="str">
            <v xml:space="preserve">   Restructuring operations</v>
          </cell>
          <cell r="B33" t="str">
            <v xml:space="preserve">   Operations de restructuration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-10.35</v>
          </cell>
          <cell r="I33">
            <v>-0.8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Solde primaire</v>
          </cell>
          <cell r="B34" t="str">
            <v>Solde primaire</v>
          </cell>
          <cell r="C34">
            <v>3.6898000000000053</v>
          </cell>
          <cell r="D34">
            <v>-4.1541869981350246</v>
          </cell>
          <cell r="E34">
            <v>-0.95954687160331176</v>
          </cell>
          <cell r="F34">
            <v>3.8000000000007361E-2</v>
          </cell>
          <cell r="G34">
            <v>-8.5168999999999997</v>
          </cell>
          <cell r="H34">
            <v>-15.782999999999998</v>
          </cell>
          <cell r="I34">
            <v>-16.716000000000012</v>
          </cell>
          <cell r="J34">
            <v>-14.650999999999996</v>
          </cell>
          <cell r="K34">
            <v>-16.342299999999994</v>
          </cell>
          <cell r="L34">
            <v>-0.25171000000000276</v>
          </cell>
          <cell r="M34">
            <v>-5.6472916666666677</v>
          </cell>
          <cell r="Q34">
            <v>-1.3539999999999921</v>
          </cell>
          <cell r="R34">
            <v>5.3799999999999741</v>
          </cell>
          <cell r="S34">
            <v>10.731338521182806</v>
          </cell>
          <cell r="T34">
            <v>15.839908435693111</v>
          </cell>
          <cell r="U34">
            <v>18.997616975995555</v>
          </cell>
          <cell r="V34">
            <v>21.286146069796132</v>
          </cell>
          <cell r="W34">
            <v>23.942258150602953</v>
          </cell>
          <cell r="X34">
            <v>28.201732329851779</v>
          </cell>
          <cell r="Y34">
            <v>31.653539403845812</v>
          </cell>
          <cell r="Z34">
            <v>34.280106443231254</v>
          </cell>
          <cell r="AA34">
            <v>36.715198004092166</v>
          </cell>
          <cell r="AB34">
            <v>38.936138815124991</v>
          </cell>
          <cell r="AC34">
            <v>40.55885913586576</v>
          </cell>
          <cell r="AD34">
            <v>41.521809936478235</v>
          </cell>
          <cell r="AE34">
            <v>43.404111598666489</v>
          </cell>
          <cell r="AF34">
            <v>44.941995660089148</v>
          </cell>
        </row>
        <row r="35">
          <cell r="A35" t="str">
            <v>Overall balance, commitments basis</v>
          </cell>
          <cell r="B35" t="str">
            <v>Solde global, base ordonnancement (déficit -)</v>
          </cell>
          <cell r="C35">
            <v>-39.000199999999992</v>
          </cell>
          <cell r="D35">
            <v>-47.1</v>
          </cell>
          <cell r="E35">
            <v>-44.9</v>
          </cell>
          <cell r="F35">
            <v>-39.082670234401093</v>
          </cell>
          <cell r="G35">
            <v>-46.720021651984638</v>
          </cell>
          <cell r="H35">
            <v>-54.758369888772428</v>
          </cell>
          <cell r="I35">
            <v>-55.58128145050577</v>
          </cell>
          <cell r="J35">
            <v>-49.643693456662788</v>
          </cell>
          <cell r="K35">
            <v>-70.500089147663516</v>
          </cell>
          <cell r="L35">
            <v>-77.632361348461004</v>
          </cell>
          <cell r="M35">
            <v>-40.187430428085896</v>
          </cell>
          <cell r="Q35">
            <v>-59.186408555141682</v>
          </cell>
          <cell r="R35">
            <v>-71.1602006244904</v>
          </cell>
          <cell r="S35">
            <v>-71.260665318318146</v>
          </cell>
          <cell r="T35">
            <v>-70.481739323318692</v>
          </cell>
          <cell r="U35">
            <v>-71.98036465507289</v>
          </cell>
          <cell r="V35">
            <v>-74.380237351198986</v>
          </cell>
          <cell r="W35">
            <v>-74.303964837331989</v>
          </cell>
          <cell r="X35">
            <v>-72.618237904763703</v>
          </cell>
          <cell r="Y35">
            <v>-71.959160773963589</v>
          </cell>
          <cell r="Z35">
            <v>-72.376411029140826</v>
          </cell>
          <cell r="AA35">
            <v>-73.174725883388305</v>
          </cell>
          <cell r="AB35">
            <v>-74.47722515810392</v>
          </cell>
          <cell r="AC35">
            <v>-76.67060031631479</v>
          </cell>
          <cell r="AD35">
            <v>-79.760001366067911</v>
          </cell>
          <cell r="AE35">
            <v>-82.266181177572832</v>
          </cell>
          <cell r="AF35">
            <v>-85.500348602668339</v>
          </cell>
        </row>
        <row r="36">
          <cell r="A36" t="str">
            <v>Overall balance (cash basis)</v>
          </cell>
          <cell r="B36" t="str">
            <v>Overall balance (cash basis)</v>
          </cell>
          <cell r="C36">
            <v>-39.505553480419998</v>
          </cell>
          <cell r="D36">
            <v>-52.306336606330007</v>
          </cell>
          <cell r="E36">
            <v>-53.030037572438999</v>
          </cell>
          <cell r="F36">
            <v>-39.167467947725001</v>
          </cell>
          <cell r="G36">
            <v>-45.480383499920634</v>
          </cell>
          <cell r="H36">
            <v>-46.866484448922719</v>
          </cell>
          <cell r="I36">
            <v>-40.185459664697035</v>
          </cell>
          <cell r="J36">
            <v>-4.4412780685159916</v>
          </cell>
          <cell r="K36">
            <v>-82.500244143711555</v>
          </cell>
          <cell r="L36">
            <v>-52.566072466167</v>
          </cell>
          <cell r="M36">
            <v>-62.087579292841042</v>
          </cell>
          <cell r="Q36">
            <v>-62.053141076793295</v>
          </cell>
          <cell r="R36">
            <v>-107.96116434909381</v>
          </cell>
          <cell r="S36">
            <v>-72.760665318318146</v>
          </cell>
          <cell r="T36">
            <v>-71.981739323318692</v>
          </cell>
          <cell r="U36">
            <v>-73.48036465507289</v>
          </cell>
          <cell r="V36">
            <v>-75.880237351198986</v>
          </cell>
          <cell r="W36">
            <v>-74.303964837331989</v>
          </cell>
          <cell r="X36">
            <v>-72.618237904763703</v>
          </cell>
          <cell r="Y36">
            <v>-71.959160773963589</v>
          </cell>
          <cell r="Z36">
            <v>-72.376411029140826</v>
          </cell>
          <cell r="AA36">
            <v>-73.174725883388305</v>
          </cell>
          <cell r="AB36">
            <v>-74.47722515810392</v>
          </cell>
          <cell r="AC36">
            <v>-76.67060031631479</v>
          </cell>
          <cell r="AD36">
            <v>-79.760001366067911</v>
          </cell>
          <cell r="AE36">
            <v>-82.266181177572832</v>
          </cell>
          <cell r="AF36">
            <v>-85.500348602668339</v>
          </cell>
        </row>
        <row r="37">
          <cell r="A37" t="str">
            <v>Financing (net)</v>
          </cell>
          <cell r="B37" t="str">
            <v>Financements (nets)</v>
          </cell>
          <cell r="C37">
            <v>30.075553480419998</v>
          </cell>
          <cell r="D37">
            <v>35.216336606330003</v>
          </cell>
          <cell r="E37">
            <v>30.974037572438998</v>
          </cell>
          <cell r="F37">
            <v>19.887467947725</v>
          </cell>
          <cell r="G37">
            <v>27.78138349992064</v>
          </cell>
          <cell r="H37">
            <v>36.366484448922719</v>
          </cell>
          <cell r="I37">
            <v>23.685459664697039</v>
          </cell>
          <cell r="J37">
            <v>-2.5417219314840054</v>
          </cell>
          <cell r="K37">
            <v>37.701694080341923</v>
          </cell>
          <cell r="L37">
            <v>47.743872466166998</v>
          </cell>
          <cell r="M37">
            <v>43.063579292841041</v>
          </cell>
          <cell r="Q37">
            <v>39.23608631381174</v>
          </cell>
          <cell r="R37">
            <v>50.792090677890663</v>
          </cell>
          <cell r="S37">
            <v>52.252733433569688</v>
          </cell>
          <cell r="T37">
            <v>55.639359212601192</v>
          </cell>
          <cell r="U37">
            <v>57.879419940409484</v>
          </cell>
          <cell r="V37">
            <v>63.689013480446377</v>
          </cell>
          <cell r="W37">
            <v>64.992656781801273</v>
          </cell>
          <cell r="X37">
            <v>62.777468911225348</v>
          </cell>
          <cell r="Y37">
            <v>62.93399776731286</v>
          </cell>
          <cell r="Z37">
            <v>65.069760823843552</v>
          </cell>
          <cell r="AA37">
            <v>67.499413567830629</v>
          </cell>
          <cell r="AB37">
            <v>68.319217810367178</v>
          </cell>
          <cell r="AC37">
            <v>73.807867454565425</v>
          </cell>
          <cell r="AD37">
            <v>77.45018249784988</v>
          </cell>
          <cell r="AE37">
            <v>80.017261650273895</v>
          </cell>
          <cell r="AF37">
            <v>83.463831460610436</v>
          </cell>
        </row>
        <row r="38">
          <cell r="A38" t="str">
            <v xml:space="preserve">  External (net)</v>
          </cell>
          <cell r="B38" t="str">
            <v xml:space="preserve">  Extérieurs (nets)</v>
          </cell>
          <cell r="C38">
            <v>30.65</v>
          </cell>
          <cell r="D38">
            <v>25.72</v>
          </cell>
          <cell r="E38">
            <v>18.47</v>
          </cell>
          <cell r="F38">
            <v>20.9</v>
          </cell>
          <cell r="G38">
            <v>21.9</v>
          </cell>
          <cell r="H38">
            <v>24.6</v>
          </cell>
          <cell r="I38">
            <v>24.807000000000002</v>
          </cell>
          <cell r="J38">
            <v>20.547999999999998</v>
          </cell>
          <cell r="K38">
            <v>34.07</v>
          </cell>
          <cell r="L38">
            <v>52.852000000000004</v>
          </cell>
          <cell r="M38">
            <v>12.289575000000001</v>
          </cell>
          <cell r="Q38">
            <v>30.454410299846685</v>
          </cell>
          <cell r="R38">
            <v>51.764984138890668</v>
          </cell>
          <cell r="S38">
            <v>53.70474627956969</v>
          </cell>
          <cell r="T38">
            <v>57.135424953601188</v>
          </cell>
          <cell r="U38">
            <v>60.915736258683296</v>
          </cell>
          <cell r="V38">
            <v>68.259681575171115</v>
          </cell>
          <cell r="W38">
            <v>69.604769355590136</v>
          </cell>
          <cell r="X38">
            <v>69.364467599534692</v>
          </cell>
          <cell r="Y38">
            <v>69.520996455622196</v>
          </cell>
          <cell r="Z38">
            <v>70.16853928918141</v>
          </cell>
          <cell r="AA38">
            <v>71.110706708351103</v>
          </cell>
          <cell r="AB38">
            <v>71.930510950887651</v>
          </cell>
          <cell r="AC38">
            <v>73.808093160386704</v>
          </cell>
          <cell r="AD38">
            <v>77.45018249784988</v>
          </cell>
          <cell r="AE38">
            <v>80.017261650273895</v>
          </cell>
          <cell r="AF38">
            <v>83.463831460610436</v>
          </cell>
        </row>
        <row r="39">
          <cell r="A39" t="str">
            <v xml:space="preserve">    Projects</v>
          </cell>
          <cell r="B39" t="str">
            <v xml:space="preserve">    Projets</v>
          </cell>
          <cell r="C39">
            <v>36.5</v>
          </cell>
          <cell r="D39">
            <v>32.5</v>
          </cell>
          <cell r="E39">
            <v>28</v>
          </cell>
          <cell r="F39">
            <v>29.3</v>
          </cell>
          <cell r="G39">
            <v>28.8</v>
          </cell>
          <cell r="H39">
            <v>30.2</v>
          </cell>
          <cell r="I39">
            <v>30.407</v>
          </cell>
          <cell r="J39">
            <v>26.847999999999999</v>
          </cell>
          <cell r="K39">
            <v>43.03</v>
          </cell>
          <cell r="L39">
            <v>64.652000000000001</v>
          </cell>
          <cell r="M39">
            <v>24.139575000000001</v>
          </cell>
          <cell r="Q39">
            <v>46.314000000000007</v>
          </cell>
          <cell r="R39">
            <v>66.811000000000007</v>
          </cell>
          <cell r="S39">
            <v>72.640939636856814</v>
          </cell>
          <cell r="T39">
            <v>76.805476987751817</v>
          </cell>
          <cell r="U39">
            <v>81.256027039843303</v>
          </cell>
          <cell r="V39">
            <v>85.919599619415081</v>
          </cell>
          <cell r="W39">
            <v>88.33649620936545</v>
          </cell>
          <cell r="X39">
            <v>90.902721496855719</v>
          </cell>
          <cell r="Y39">
            <v>93.674813001432739</v>
          </cell>
          <cell r="Z39">
            <v>96.67688238964962</v>
          </cell>
          <cell r="AA39">
            <v>99.931232281076277</v>
          </cell>
          <cell r="AB39">
            <v>103.46330396070613</v>
          </cell>
          <cell r="AC39">
            <v>107.29291582388109</v>
          </cell>
          <cell r="AD39">
            <v>111.45081275213113</v>
          </cell>
          <cell r="AE39">
            <v>115.97596510634139</v>
          </cell>
          <cell r="AF39">
            <v>120.9062830488627</v>
          </cell>
        </row>
        <row r="40">
          <cell r="A40" t="str">
            <v xml:space="preserve">      Grants</v>
          </cell>
          <cell r="B40" t="str">
            <v xml:space="preserve">      Dons</v>
          </cell>
          <cell r="C40">
            <v>19.600000000000001</v>
          </cell>
          <cell r="D40">
            <v>21.5</v>
          </cell>
          <cell r="E40">
            <v>22.3</v>
          </cell>
          <cell r="F40">
            <v>19.3</v>
          </cell>
          <cell r="G40">
            <v>16.899999999999999</v>
          </cell>
          <cell r="H40">
            <v>18.2</v>
          </cell>
          <cell r="I40">
            <v>21.824999999999999</v>
          </cell>
          <cell r="J40">
            <v>19.448</v>
          </cell>
          <cell r="K40">
            <v>23.25</v>
          </cell>
          <cell r="L40">
            <v>49.435000000000002</v>
          </cell>
          <cell r="M40">
            <v>21.266491666666667</v>
          </cell>
          <cell r="Q40">
            <v>45.614000000000004</v>
          </cell>
          <cell r="R40">
            <v>59.651000000000003</v>
          </cell>
          <cell r="S40">
            <v>63.963324756075288</v>
          </cell>
          <cell r="T40">
            <v>65.463324756075295</v>
          </cell>
          <cell r="U40">
            <v>66.963324756075281</v>
          </cell>
          <cell r="V40">
            <v>68.463324756075281</v>
          </cell>
          <cell r="W40">
            <v>68.463324756075281</v>
          </cell>
          <cell r="X40">
            <v>68.463324756075281</v>
          </cell>
          <cell r="Y40">
            <v>68.463324756075281</v>
          </cell>
          <cell r="Z40">
            <v>68.463324756075281</v>
          </cell>
          <cell r="AA40">
            <v>68.463324756075281</v>
          </cell>
          <cell r="AB40">
            <v>68.463324756075281</v>
          </cell>
          <cell r="AC40">
            <v>68.463324756075281</v>
          </cell>
          <cell r="AD40">
            <v>68.463324756075281</v>
          </cell>
          <cell r="AE40">
            <v>68.463324756075281</v>
          </cell>
          <cell r="AF40">
            <v>68.463324756075281</v>
          </cell>
        </row>
        <row r="41">
          <cell r="A41" t="str">
            <v xml:space="preserve">      Loans</v>
          </cell>
          <cell r="B41" t="str">
            <v xml:space="preserve">      Projets</v>
          </cell>
          <cell r="C41">
            <v>16.899999999999999</v>
          </cell>
          <cell r="D41">
            <v>11</v>
          </cell>
          <cell r="E41">
            <v>5.7</v>
          </cell>
          <cell r="F41">
            <v>10</v>
          </cell>
          <cell r="G41">
            <v>11.9</v>
          </cell>
          <cell r="H41">
            <v>12</v>
          </cell>
          <cell r="I41">
            <v>8.5820000000000007</v>
          </cell>
          <cell r="J41">
            <v>7.4</v>
          </cell>
          <cell r="K41">
            <v>19.78</v>
          </cell>
          <cell r="L41">
            <v>15.217000000000001</v>
          </cell>
          <cell r="M41">
            <v>2.8730833333333332</v>
          </cell>
          <cell r="Q41">
            <v>0.7</v>
          </cell>
          <cell r="R41">
            <v>7.16</v>
          </cell>
          <cell r="S41">
            <v>8.6776148807815296</v>
          </cell>
          <cell r="T41">
            <v>11.34215223167652</v>
          </cell>
          <cell r="U41">
            <v>14.292702283768019</v>
          </cell>
          <cell r="V41">
            <v>17.456274863339797</v>
          </cell>
          <cell r="W41">
            <v>19.873171453290166</v>
          </cell>
          <cell r="X41">
            <v>22.439396740780431</v>
          </cell>
          <cell r="Y41">
            <v>25.211488245357458</v>
          </cell>
          <cell r="Z41">
            <v>28.213557633574347</v>
          </cell>
          <cell r="AA41">
            <v>31.467907525000999</v>
          </cell>
          <cell r="AB41">
            <v>34.999979204630854</v>
          </cell>
          <cell r="AC41">
            <v>38.829591067805801</v>
          </cell>
          <cell r="AD41">
            <v>42.987487996055847</v>
          </cell>
          <cell r="AE41">
            <v>47.512640350266118</v>
          </cell>
          <cell r="AF41">
            <v>52.442958292787424</v>
          </cell>
        </row>
        <row r="42">
          <cell r="A42" t="str">
            <v xml:space="preserve">    Amortisation</v>
          </cell>
          <cell r="B42" t="str">
            <v xml:space="preserve">    Amortissements</v>
          </cell>
          <cell r="C42">
            <v>-5.85</v>
          </cell>
          <cell r="D42">
            <v>-6.78</v>
          </cell>
          <cell r="E42">
            <v>-9.5299999999999994</v>
          </cell>
          <cell r="F42">
            <v>-8.4</v>
          </cell>
          <cell r="G42">
            <v>-6.9</v>
          </cell>
          <cell r="H42">
            <v>-5.6</v>
          </cell>
          <cell r="I42">
            <v>-5.6</v>
          </cell>
          <cell r="J42">
            <v>-6.3</v>
          </cell>
          <cell r="K42">
            <v>-8.9600000000000009</v>
          </cell>
          <cell r="L42">
            <v>-11.8</v>
          </cell>
          <cell r="M42">
            <v>-11.85</v>
          </cell>
          <cell r="Q42">
            <v>-15.859589700153322</v>
          </cell>
          <cell r="R42">
            <v>-15.046015861109337</v>
          </cell>
          <cell r="S42">
            <v>-18.936193357287124</v>
          </cell>
          <cell r="T42">
            <v>-19.670052034150626</v>
          </cell>
          <cell r="U42">
            <v>-20.340290781160007</v>
          </cell>
          <cell r="V42">
            <v>-17.659918044243966</v>
          </cell>
          <cell r="W42">
            <v>-18.73172685377531</v>
          </cell>
          <cell r="X42">
            <v>-21.538253897321027</v>
          </cell>
          <cell r="Y42">
            <v>-24.153816545810539</v>
          </cell>
          <cell r="Z42">
            <v>-26.508343100468217</v>
          </cell>
          <cell r="AA42">
            <v>-28.820525572725174</v>
          </cell>
          <cell r="AB42">
            <v>-31.532793009818484</v>
          </cell>
          <cell r="AC42">
            <v>-33.484822663494384</v>
          </cell>
          <cell r="AD42">
            <v>-34.000630254281248</v>
          </cell>
          <cell r="AE42">
            <v>-35.958703456067497</v>
          </cell>
          <cell r="AF42">
            <v>-37.442451588252268</v>
          </cell>
        </row>
        <row r="43">
          <cell r="A43" t="str">
            <v xml:space="preserve">    Debt relief</v>
          </cell>
          <cell r="B43" t="str">
            <v xml:space="preserve">  Allégements de dette extérieure</v>
          </cell>
          <cell r="C43">
            <v>3.04</v>
          </cell>
          <cell r="D43">
            <v>2.4700000000000002</v>
          </cell>
          <cell r="E43">
            <v>6.82</v>
          </cell>
          <cell r="F43">
            <v>2.2599999999999998</v>
          </cell>
          <cell r="G43">
            <v>1.6990000000000001</v>
          </cell>
          <cell r="H43">
            <v>0</v>
          </cell>
          <cell r="I43">
            <v>0</v>
          </cell>
          <cell r="J43">
            <v>0</v>
          </cell>
          <cell r="K43">
            <v>23.139650063369633</v>
          </cell>
          <cell r="L43">
            <v>3.7831999999999999</v>
          </cell>
          <cell r="M43">
            <v>3.7</v>
          </cell>
          <cell r="Q43">
            <v>12.904193147105037</v>
          </cell>
          <cell r="R43">
            <v>6.251587536423485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Domestic (net)</v>
          </cell>
          <cell r="B44" t="str">
            <v xml:space="preserve">  Intérieurs (nets)</v>
          </cell>
          <cell r="C44">
            <v>-0.57444651958000015</v>
          </cell>
          <cell r="D44">
            <v>9.4963366063300008</v>
          </cell>
          <cell r="E44">
            <v>12.504037572439</v>
          </cell>
          <cell r="F44">
            <v>-1.0125320522750005</v>
          </cell>
          <cell r="G44">
            <v>5.8813834999206414</v>
          </cell>
          <cell r="H44">
            <v>11.766484448922714</v>
          </cell>
          <cell r="I44">
            <v>-1.1215403353029647</v>
          </cell>
          <cell r="J44">
            <v>-23.089721931484004</v>
          </cell>
          <cell r="K44">
            <v>3.6316940803419206</v>
          </cell>
          <cell r="L44">
            <v>-5.1081275338330041</v>
          </cell>
          <cell r="M44">
            <v>30.774004292841038</v>
          </cell>
          <cell r="Q44">
            <v>8.7816760139650523</v>
          </cell>
          <cell r="R44">
            <v>-0.9728934610000024</v>
          </cell>
          <cell r="S44">
            <v>-1.4520128460000024</v>
          </cell>
          <cell r="T44">
            <v>-1.4960657409999953</v>
          </cell>
          <cell r="U44">
            <v>-3.0363163182738147</v>
          </cell>
          <cell r="V44">
            <v>-4.5706680947247387</v>
          </cell>
          <cell r="W44">
            <v>-4.6121125737888633</v>
          </cell>
          <cell r="X44">
            <v>-6.5869986883093423</v>
          </cell>
          <cell r="Y44">
            <v>-6.5869986883093352</v>
          </cell>
          <cell r="Z44">
            <v>-5.0987784653378512</v>
          </cell>
          <cell r="AA44">
            <v>-3.611293140520468</v>
          </cell>
          <cell r="AB44">
            <v>-3.6112931405204716</v>
          </cell>
          <cell r="AC44">
            <v>-2.2570582127912076E-4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Banking system (net)</v>
          </cell>
          <cell r="B45" t="str">
            <v xml:space="preserve">    Système bancaire (net)</v>
          </cell>
          <cell r="C45">
            <v>0.90535348041999986</v>
          </cell>
          <cell r="D45">
            <v>0.66333660633000147</v>
          </cell>
          <cell r="E45">
            <v>-2.7569624275609987</v>
          </cell>
          <cell r="F45">
            <v>-2.2667813998790005</v>
          </cell>
          <cell r="G45">
            <v>1.5190949798400009</v>
          </cell>
          <cell r="H45">
            <v>13.262376339342998</v>
          </cell>
          <cell r="I45">
            <v>0.38231259224999925</v>
          </cell>
          <cell r="J45">
            <v>0.67499999999999805</v>
          </cell>
          <cell r="K45">
            <v>3.6316940803419206</v>
          </cell>
          <cell r="L45">
            <v>-5.1081275338330041</v>
          </cell>
          <cell r="M45">
            <v>-4.5207239151589569</v>
          </cell>
          <cell r="Q45">
            <v>6.8816760139650519</v>
          </cell>
          <cell r="R45">
            <v>-2.5228934610000024</v>
          </cell>
          <cell r="S45">
            <v>-1.4520128460000024</v>
          </cell>
          <cell r="T45">
            <v>-1.4960657409999953</v>
          </cell>
          <cell r="U45">
            <v>-3.0363163182738147</v>
          </cell>
          <cell r="V45">
            <v>-4.5706680947247387</v>
          </cell>
          <cell r="W45">
            <v>-4.6121125737888633</v>
          </cell>
          <cell r="X45">
            <v>-6.5869986883093423</v>
          </cell>
          <cell r="Y45">
            <v>-6.5869986883093352</v>
          </cell>
          <cell r="Z45">
            <v>-5.0987784653378512</v>
          </cell>
          <cell r="AA45">
            <v>-3.611293140520468</v>
          </cell>
          <cell r="AB45">
            <v>-3.6112931405204716</v>
          </cell>
          <cell r="AC45">
            <v>-2.2570582127912076E-4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     Central Bank</v>
          </cell>
          <cell r="C46">
            <v>0.47535348041999992</v>
          </cell>
          <cell r="D46">
            <v>1.6463366063300013</v>
          </cell>
          <cell r="E46">
            <v>-1.6279624275609987</v>
          </cell>
          <cell r="F46">
            <v>-0.1127813998790006</v>
          </cell>
          <cell r="G46">
            <v>-1.0819050201599991</v>
          </cell>
          <cell r="H46">
            <v>11.495376339342998</v>
          </cell>
          <cell r="I46">
            <v>0.33731259224999932</v>
          </cell>
          <cell r="J46">
            <v>-1.5018308827823621</v>
          </cell>
          <cell r="K46">
            <v>4.8596940803419209</v>
          </cell>
          <cell r="L46">
            <v>-3.3631275338330044</v>
          </cell>
          <cell r="M46">
            <v>-2.6577239151589573</v>
          </cell>
          <cell r="Q46">
            <v>1.4406760139650521</v>
          </cell>
          <cell r="R46">
            <v>-0.52289346100000245</v>
          </cell>
          <cell r="S46">
            <v>-1.4520128460000024</v>
          </cell>
          <cell r="T46">
            <v>-1.4960657409999953</v>
          </cell>
          <cell r="U46">
            <v>-3.0363163182738147</v>
          </cell>
          <cell r="V46">
            <v>-4.5706680947247387</v>
          </cell>
          <cell r="W46">
            <v>-4.6121125737888633</v>
          </cell>
          <cell r="X46">
            <v>-6.5869986883093423</v>
          </cell>
          <cell r="Y46">
            <v>-6.5869986883093352</v>
          </cell>
          <cell r="Z46">
            <v>-5.0987784653378512</v>
          </cell>
          <cell r="AA46">
            <v>-3.611293140520468</v>
          </cell>
          <cell r="AB46">
            <v>-3.6112931405204716</v>
          </cell>
          <cell r="AC46">
            <v>-2.2570582127912076E-4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Non Banking system </v>
          </cell>
          <cell r="B47" t="str">
            <v xml:space="preserve">    Non Banking system </v>
          </cell>
          <cell r="C47">
            <v>-1.4798</v>
          </cell>
          <cell r="D47">
            <v>8.8330000000000002</v>
          </cell>
          <cell r="E47">
            <v>15.260999999999999</v>
          </cell>
          <cell r="F47">
            <v>1.254249347604</v>
          </cell>
          <cell r="G47">
            <v>4.3622885200806403</v>
          </cell>
          <cell r="H47">
            <v>-1.4958918904202829</v>
          </cell>
          <cell r="I47">
            <v>-1.503852927552964</v>
          </cell>
          <cell r="J47">
            <v>-23.764721931484001</v>
          </cell>
          <cell r="K47">
            <v>0</v>
          </cell>
          <cell r="L47">
            <v>0</v>
          </cell>
          <cell r="M47">
            <v>35.294728207999995</v>
          </cell>
          <cell r="Q47">
            <v>1.9</v>
          </cell>
          <cell r="R47">
            <v>1.55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Change in domestic arrears</v>
          </cell>
          <cell r="B48" t="str">
            <v>Variation des arrieres interieurs</v>
          </cell>
          <cell r="C48">
            <v>-1.6353534804200081</v>
          </cell>
          <cell r="D48">
            <v>-9.6263366063300069</v>
          </cell>
          <cell r="E48">
            <v>-9.7600375724390034</v>
          </cell>
          <cell r="F48">
            <v>-5.8907364769788657</v>
          </cell>
          <cell r="G48">
            <v>-2.9235432459226303</v>
          </cell>
          <cell r="H48">
            <v>-0.31905984750000727</v>
          </cell>
          <cell r="I48">
            <v>9.2566874077500003</v>
          </cell>
          <cell r="J48">
            <v>36.009162363468008</v>
          </cell>
          <cell r="K48">
            <v>1.8838036568995022</v>
          </cell>
          <cell r="L48">
            <v>12.952247824113627</v>
          </cell>
          <cell r="M48">
            <v>-34.881140536506045</v>
          </cell>
          <cell r="Q48">
            <v>-8.74</v>
          </cell>
          <cell r="R48">
            <v>-11.564</v>
          </cell>
          <cell r="S48">
            <v>-1.5</v>
          </cell>
          <cell r="T48">
            <v>-1.5</v>
          </cell>
          <cell r="U48">
            <v>-1.5</v>
          </cell>
          <cell r="V48">
            <v>-1.5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 xml:space="preserve"> Change in external arrears</v>
          </cell>
          <cell r="B49" t="str">
            <v xml:space="preserve">  Change in external arrears</v>
          </cell>
          <cell r="C49">
            <v>1.1299999999999999</v>
          </cell>
          <cell r="D49">
            <v>4.42</v>
          </cell>
          <cell r="E49">
            <v>1.63</v>
          </cell>
          <cell r="F49">
            <v>5.80593876365496</v>
          </cell>
          <cell r="G49">
            <v>4.1631813979866301</v>
          </cell>
          <cell r="H49">
            <v>8.2109452873497126</v>
          </cell>
          <cell r="I49">
            <v>6.1391343780587366</v>
          </cell>
          <cell r="J49">
            <v>9.1932530246787891</v>
          </cell>
          <cell r="K49">
            <v>-13.883958652947538</v>
          </cell>
          <cell r="L49">
            <v>12.114041058180376</v>
          </cell>
          <cell r="M49">
            <v>12.980991671750896</v>
          </cell>
          <cell r="Q49">
            <v>5.8732674783483869</v>
          </cell>
          <cell r="R49">
            <v>-25.23696372460341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-4.4408920985006262E-16</v>
          </cell>
          <cell r="AF49">
            <v>-4.4408920985006262E-16</v>
          </cell>
        </row>
        <row r="50">
          <cell r="A50" t="str">
            <v xml:space="preserve">  Adjustment program</v>
          </cell>
          <cell r="B50" t="str">
            <v xml:space="preserve">    Programmes d'ajustement</v>
          </cell>
          <cell r="C50">
            <v>6.39</v>
          </cell>
          <cell r="D50">
            <v>14.62</v>
          </cell>
          <cell r="E50">
            <v>15.236000000000001</v>
          </cell>
          <cell r="F50">
            <v>17.02</v>
          </cell>
          <cell r="G50">
            <v>16</v>
          </cell>
          <cell r="H50">
            <v>10.5</v>
          </cell>
          <cell r="I50">
            <v>16.5</v>
          </cell>
          <cell r="J50">
            <v>6.9829999999999997</v>
          </cell>
          <cell r="K50">
            <v>21.658900000000003</v>
          </cell>
          <cell r="L50">
            <v>1.0389999999999999</v>
          </cell>
          <cell r="M50">
            <v>15.324</v>
          </cell>
          <cell r="Q50">
            <v>9.9081281893023103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Grants</v>
          </cell>
          <cell r="B51" t="str">
            <v xml:space="preserve">      Dons</v>
          </cell>
          <cell r="C51">
            <v>4.0999999999999996</v>
          </cell>
          <cell r="D51">
            <v>4</v>
          </cell>
          <cell r="E51">
            <v>4.4000000000000004</v>
          </cell>
          <cell r="F51">
            <v>5.9</v>
          </cell>
          <cell r="G51">
            <v>2.2999999999999998</v>
          </cell>
          <cell r="H51">
            <v>3.5</v>
          </cell>
          <cell r="I51">
            <v>4</v>
          </cell>
          <cell r="J51">
            <v>6.9829999999999997</v>
          </cell>
          <cell r="K51">
            <v>11.379</v>
          </cell>
          <cell r="L51">
            <v>1.0389999999999999</v>
          </cell>
          <cell r="M51">
            <v>13.401999999999999</v>
          </cell>
          <cell r="Q51">
            <v>1.2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 xml:space="preserve">    Loans</v>
          </cell>
          <cell r="B52" t="str">
            <v xml:space="preserve">      Prêts</v>
          </cell>
          <cell r="C52">
            <v>2.29</v>
          </cell>
          <cell r="D52">
            <v>10.62</v>
          </cell>
          <cell r="E52">
            <v>10.836</v>
          </cell>
          <cell r="F52">
            <v>11.12</v>
          </cell>
          <cell r="G52">
            <v>13.7</v>
          </cell>
          <cell r="H52">
            <v>7</v>
          </cell>
          <cell r="I52">
            <v>12.5</v>
          </cell>
          <cell r="J52">
            <v>0</v>
          </cell>
          <cell r="K52">
            <v>10.279900000000001</v>
          </cell>
          <cell r="L52">
            <v>0</v>
          </cell>
          <cell r="M52">
            <v>1.9220000000000002</v>
          </cell>
          <cell r="Q52">
            <v>8.708128189302311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 Of which: Multilateral (excl.IMF)</v>
          </cell>
          <cell r="B53" t="str">
            <v xml:space="preserve">    Of which: Multilateral (excl.IMF)</v>
          </cell>
          <cell r="C53">
            <v>0</v>
          </cell>
          <cell r="D53">
            <v>7.3</v>
          </cell>
          <cell r="E53">
            <v>9.4760000000000009</v>
          </cell>
          <cell r="F53">
            <v>3.5449999999999999</v>
          </cell>
          <cell r="G53">
            <v>6.1</v>
          </cell>
          <cell r="H53">
            <v>4.5999999999999996</v>
          </cell>
          <cell r="I53">
            <v>8.6999999999999993</v>
          </cell>
          <cell r="J53">
            <v>0</v>
          </cell>
          <cell r="K53">
            <v>10.279900000000001</v>
          </cell>
          <cell r="L53">
            <v>0</v>
          </cell>
          <cell r="M53">
            <v>0</v>
          </cell>
          <cell r="Q53">
            <v>8.708128189302311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>Remaining financing gap (+)</v>
          </cell>
          <cell r="B54" t="str">
            <v>Besoin résiduel de financement (+)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4.7334265742087211E-3</v>
          </cell>
          <cell r="R54">
            <v>50.917486134779658</v>
          </cell>
          <cell r="S54">
            <v>20.507931884748459</v>
          </cell>
          <cell r="T54">
            <v>16.3423801107175</v>
          </cell>
          <cell r="U54">
            <v>15.600944714663406</v>
          </cell>
          <cell r="V54">
            <v>12.191223870752609</v>
          </cell>
          <cell r="W54">
            <v>9.3113080555307164</v>
          </cell>
          <cell r="X54">
            <v>9.8407689935383544</v>
          </cell>
          <cell r="Y54">
            <v>9.0251630066507289</v>
          </cell>
          <cell r="Z54">
            <v>7.3066502052972737</v>
          </cell>
          <cell r="AA54">
            <v>5.6753123155576759</v>
          </cell>
          <cell r="AB54">
            <v>6.1580073477367421</v>
          </cell>
          <cell r="AC54">
            <v>2.8627328617493646</v>
          </cell>
          <cell r="AD54">
            <v>2.3098188682180307</v>
          </cell>
          <cell r="AE54">
            <v>2.2489195272989377</v>
          </cell>
          <cell r="AF54">
            <v>2.0365171420579031</v>
          </cell>
        </row>
        <row r="55">
          <cell r="A55" t="str">
            <v>Deferral of arrears</v>
          </cell>
          <cell r="R55">
            <v>10</v>
          </cell>
          <cell r="S55">
            <v>-10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 excl. external post-93 interest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15.796996691800686</v>
          </cell>
          <cell r="V56">
            <v>12.772103784018391</v>
          </cell>
          <cell r="W56">
            <v>12.740404348221849</v>
          </cell>
          <cell r="X56">
            <v>14.978457209360752</v>
          </cell>
          <cell r="Y56">
            <v>16.188715714995187</v>
          </cell>
          <cell r="Z56">
            <v>16.096183788988952</v>
          </cell>
          <cell r="AA56">
            <v>16.105455208112481</v>
          </cell>
          <cell r="AB56">
            <v>18.293589869601462</v>
          </cell>
          <cell r="AC56">
            <v>16.718730297440239</v>
          </cell>
          <cell r="AD56">
            <v>17.980780922272004</v>
          </cell>
          <cell r="AE56">
            <v>19.803563172577519</v>
          </cell>
          <cell r="AF56">
            <v>21.53044452686132</v>
          </cell>
        </row>
        <row r="58">
          <cell r="A58" t="str">
            <v>Program financing program</v>
          </cell>
          <cell r="B58" t="str">
            <v>Tableau des financements programes</v>
          </cell>
          <cell r="C58">
            <v>6.39</v>
          </cell>
          <cell r="D58">
            <v>14.62</v>
          </cell>
          <cell r="E58">
            <v>15.236000000000001</v>
          </cell>
          <cell r="F58">
            <v>17.02</v>
          </cell>
          <cell r="G58">
            <v>16</v>
          </cell>
          <cell r="H58">
            <v>10.5</v>
          </cell>
          <cell r="I58">
            <v>16.5</v>
          </cell>
          <cell r="J58">
            <v>6.9829999999999997</v>
          </cell>
          <cell r="K58">
            <v>21.658900000000003</v>
          </cell>
          <cell r="L58">
            <v>1.0389999999999999</v>
          </cell>
          <cell r="M58">
            <v>15.324</v>
          </cell>
          <cell r="Q58">
            <v>9.9081281893023103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Grants</v>
          </cell>
          <cell r="B59" t="str">
            <v xml:space="preserve">  Dons</v>
          </cell>
          <cell r="C59">
            <v>4.0999999999999996</v>
          </cell>
          <cell r="D59">
            <v>4</v>
          </cell>
          <cell r="E59">
            <v>4.4000000000000004</v>
          </cell>
          <cell r="F59">
            <v>5.9</v>
          </cell>
          <cell r="G59">
            <v>2.2999999999999998</v>
          </cell>
          <cell r="H59">
            <v>3.5</v>
          </cell>
          <cell r="I59">
            <v>4</v>
          </cell>
          <cell r="J59">
            <v>6.9829999999999997</v>
          </cell>
          <cell r="K59">
            <v>11.379</v>
          </cell>
          <cell r="L59">
            <v>1.0389999999999999</v>
          </cell>
          <cell r="M59">
            <v>13.401999999999999</v>
          </cell>
          <cell r="Q59">
            <v>1.2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Loans (excluding IMF)</v>
          </cell>
          <cell r="B60" t="str">
            <v xml:space="preserve">  Prêts (y compris FMI)</v>
          </cell>
          <cell r="C60">
            <v>2.29</v>
          </cell>
          <cell r="D60">
            <v>10.62</v>
          </cell>
          <cell r="E60">
            <v>10.836</v>
          </cell>
          <cell r="F60">
            <v>11.12</v>
          </cell>
          <cell r="G60">
            <v>13.7</v>
          </cell>
          <cell r="H60">
            <v>7</v>
          </cell>
          <cell r="I60">
            <v>12.5</v>
          </cell>
          <cell r="J60">
            <v>0</v>
          </cell>
          <cell r="K60">
            <v>10.279900000000001</v>
          </cell>
          <cell r="L60">
            <v>0</v>
          </cell>
          <cell r="M60">
            <v>1.9220000000000002</v>
          </cell>
          <cell r="Q60">
            <v>8.708128189302311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>Military expenditure in percent of GDP</v>
          </cell>
        </row>
        <row r="62">
          <cell r="A62" t="str">
            <v>For Consistency Checks:</v>
          </cell>
          <cell r="B62" t="str">
            <v>For Consistency Checks:</v>
          </cell>
        </row>
        <row r="63">
          <cell r="A63" t="str">
            <v>External non-IMF interest</v>
          </cell>
          <cell r="B63" t="str">
            <v>External non-IMF interest</v>
          </cell>
          <cell r="C63">
            <v>-4.4000000000000004</v>
          </cell>
          <cell r="D63">
            <v>-4.9000000000000004</v>
          </cell>
          <cell r="E63">
            <v>-5.6</v>
          </cell>
          <cell r="F63">
            <v>-4.3</v>
          </cell>
          <cell r="G63">
            <v>-3.9</v>
          </cell>
          <cell r="H63">
            <v>-4.0999999999999996</v>
          </cell>
          <cell r="I63">
            <v>-5.0136959999999995</v>
          </cell>
          <cell r="J63">
            <v>-4.5625669999999987</v>
          </cell>
          <cell r="K63">
            <v>-8.9462200000000003</v>
          </cell>
          <cell r="L63">
            <v>-7.6746358000000017</v>
          </cell>
          <cell r="M63">
            <v>-8.3826839999999994</v>
          </cell>
          <cell r="Q63">
            <v>-10.213237531958299</v>
          </cell>
          <cell r="R63">
            <v>-8.3843586879522896</v>
          </cell>
          <cell r="S63">
            <v>-7.5771800507422906</v>
          </cell>
          <cell r="T63">
            <v>-7.7868177533615315</v>
          </cell>
          <cell r="U63">
            <v>-8.0383636963640122</v>
          </cell>
          <cell r="V63">
            <v>-8.1178181687766067</v>
          </cell>
          <cell r="W63">
            <v>-8.3441812176864492</v>
          </cell>
          <cell r="X63">
            <v>-8.4162289706156717</v>
          </cell>
          <cell r="Y63">
            <v>-8.5209559256741123</v>
          </cell>
          <cell r="Z63">
            <v>-8.6483443044614603</v>
          </cell>
          <cell r="AA63">
            <v>-8.7037303467152665</v>
          </cell>
          <cell r="AB63">
            <v>-8.7234642555364594</v>
          </cell>
          <cell r="AC63">
            <v>-8.7280043370157401</v>
          </cell>
          <cell r="AD63">
            <v>-8.622459259131297</v>
          </cell>
          <cell r="AE63">
            <v>-8.4857883786142114</v>
          </cell>
          <cell r="AF63">
            <v>-8.3275219226110568</v>
          </cell>
        </row>
        <row r="64">
          <cell r="A64" t="str">
            <v>External non-IMF amortization</v>
          </cell>
          <cell r="B64" t="str">
            <v>External non-IMF amortization</v>
          </cell>
          <cell r="C64">
            <v>-5.85</v>
          </cell>
          <cell r="D64">
            <v>-6.78</v>
          </cell>
          <cell r="E64">
            <v>-9.5299999999999994</v>
          </cell>
          <cell r="F64">
            <v>-8.4</v>
          </cell>
          <cell r="G64">
            <v>-6.9</v>
          </cell>
          <cell r="H64">
            <v>-5.6</v>
          </cell>
          <cell r="I64">
            <v>-5.6</v>
          </cell>
          <cell r="J64">
            <v>-6.3</v>
          </cell>
          <cell r="K64">
            <v>-8.9600000000000009</v>
          </cell>
          <cell r="L64">
            <v>-11.8</v>
          </cell>
          <cell r="M64">
            <v>-11.85</v>
          </cell>
          <cell r="Q64">
            <v>-15.859589700153322</v>
          </cell>
          <cell r="R64">
            <v>-15.046015861109337</v>
          </cell>
          <cell r="S64">
            <v>-18.936193357287124</v>
          </cell>
          <cell r="T64">
            <v>-19.670052034150626</v>
          </cell>
          <cell r="U64">
            <v>-20.340290781160007</v>
          </cell>
          <cell r="V64">
            <v>-17.659918044243966</v>
          </cell>
          <cell r="W64">
            <v>-18.73172685377531</v>
          </cell>
          <cell r="X64">
            <v>-21.538253897321027</v>
          </cell>
          <cell r="Y64">
            <v>-24.153816545810539</v>
          </cell>
          <cell r="Z64">
            <v>-26.508343100468217</v>
          </cell>
          <cell r="AA64">
            <v>-28.820525572725174</v>
          </cell>
          <cell r="AB64">
            <v>-31.532793009818484</v>
          </cell>
          <cell r="AC64">
            <v>-33.484822663494384</v>
          </cell>
          <cell r="AD64">
            <v>-34.000630254281248</v>
          </cell>
          <cell r="AE64">
            <v>-35.958703456067497</v>
          </cell>
          <cell r="AF64">
            <v>-37.442451588252268</v>
          </cell>
        </row>
        <row r="65">
          <cell r="A65" t="str">
            <v>IMF interest</v>
          </cell>
          <cell r="B65" t="str">
            <v>IMF interest</v>
          </cell>
          <cell r="C65">
            <v>0</v>
          </cell>
          <cell r="D65">
            <v>-0.71581300186497931</v>
          </cell>
          <cell r="E65">
            <v>-0.66045312839668657</v>
          </cell>
          <cell r="F65">
            <v>-0.62067023440110003</v>
          </cell>
          <cell r="G65">
            <v>-0.26212165198464005</v>
          </cell>
          <cell r="H65">
            <v>-0.19536988877243103</v>
          </cell>
          <cell r="I65">
            <v>-7.2585450505763996E-2</v>
          </cell>
          <cell r="J65">
            <v>-6.0126456662791997E-2</v>
          </cell>
          <cell r="K65">
            <v>-0.36751507866351996</v>
          </cell>
          <cell r="L65">
            <v>-0.50518223446099497</v>
          </cell>
          <cell r="M65">
            <v>-0.42702598041922768</v>
          </cell>
          <cell r="Q65">
            <v>-8.0004267183384048E-2</v>
          </cell>
          <cell r="R65">
            <v>-7.5370579538078908E-2</v>
          </cell>
          <cell r="S65">
            <v>-0.16630087790184658</v>
          </cell>
          <cell r="T65">
            <v>-0.16582263889845361</v>
          </cell>
          <cell r="U65">
            <v>-0.16544993986112788</v>
          </cell>
          <cell r="V65">
            <v>-0.15759117980342666</v>
          </cell>
          <cell r="W65">
            <v>-0.14235646688303802</v>
          </cell>
          <cell r="X65">
            <v>-0.12747793914409372</v>
          </cell>
          <cell r="Y65">
            <v>-9.4542945702547024E-2</v>
          </cell>
          <cell r="Z65">
            <v>-6.1607952261000361E-2</v>
          </cell>
          <cell r="AA65">
            <v>-3.6112222688925853E-2</v>
          </cell>
          <cell r="AB65">
            <v>-1.8055756986323512E-2</v>
          </cell>
          <cell r="AC65">
            <v>7.0871627882998054E-7</v>
          </cell>
          <cell r="AD65">
            <v>7.0871627882998054E-7</v>
          </cell>
          <cell r="AE65">
            <v>7.0871627882998054E-7</v>
          </cell>
          <cell r="AF65">
            <v>7.0871627882998054E-7</v>
          </cell>
        </row>
        <row r="66">
          <cell r="A66" t="str">
            <v>IMF purchases</v>
          </cell>
          <cell r="B66" t="str">
            <v>IMF purchases</v>
          </cell>
          <cell r="C66">
            <v>2.640852669</v>
          </cell>
          <cell r="D66">
            <v>2.7514424041799992</v>
          </cell>
          <cell r="E66">
            <v>3.65049792696</v>
          </cell>
          <cell r="F66">
            <v>0</v>
          </cell>
          <cell r="G66">
            <v>2.2460076441600001</v>
          </cell>
          <cell r="H66">
            <v>0</v>
          </cell>
          <cell r="I66">
            <v>0</v>
          </cell>
          <cell r="J66">
            <v>0</v>
          </cell>
          <cell r="K66">
            <v>8.5131630863999987</v>
          </cell>
          <cell r="L66">
            <v>0</v>
          </cell>
          <cell r="M66">
            <v>0</v>
          </cell>
          <cell r="Q66">
            <v>0</v>
          </cell>
          <cell r="R66">
            <v>18.294004266443295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>IMF repurchases</v>
          </cell>
          <cell r="B67" t="str">
            <v>IMF repurchases</v>
          </cell>
          <cell r="C67">
            <v>0.47535348041999992</v>
          </cell>
          <cell r="D67">
            <v>1.9353366063299993</v>
          </cell>
          <cell r="E67">
            <v>1.2240375724389998</v>
          </cell>
          <cell r="F67">
            <v>-3.6927813998790007</v>
          </cell>
          <cell r="G67">
            <v>-0.12190502016000027</v>
          </cell>
          <cell r="H67">
            <v>-0.94062366065700009</v>
          </cell>
          <cell r="I67">
            <v>-0.44268740775000004</v>
          </cell>
          <cell r="J67">
            <v>-0.44783088278236</v>
          </cell>
          <cell r="K67">
            <v>5.86769408034192</v>
          </cell>
          <cell r="L67">
            <v>-3.682127533833</v>
          </cell>
          <cell r="M67">
            <v>-3.160723915158961</v>
          </cell>
          <cell r="Q67">
            <v>-0.56932398603495482</v>
          </cell>
          <cell r="R67">
            <v>0</v>
          </cell>
          <cell r="S67">
            <v>0</v>
          </cell>
          <cell r="T67">
            <v>0</v>
          </cell>
          <cell r="U67">
            <v>-1.4948611532738163</v>
          </cell>
          <cell r="V67">
            <v>-2.982446427724736</v>
          </cell>
          <cell r="W67">
            <v>-2.9757055477888663</v>
          </cell>
          <cell r="X67">
            <v>-6.5869986883093352</v>
          </cell>
          <cell r="Y67">
            <v>-6.5869986883093352</v>
          </cell>
          <cell r="Z67">
            <v>-5.0991459144149012</v>
          </cell>
          <cell r="AA67">
            <v>-3.611293140520468</v>
          </cell>
          <cell r="AB67">
            <v>-3.611293140520468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Change in external arrears (-reduction)</v>
          </cell>
          <cell r="B68" t="str">
            <v>Variation des arrieres exterieurs</v>
          </cell>
          <cell r="C68">
            <v>1.1299999999999999</v>
          </cell>
          <cell r="D68">
            <v>4.42</v>
          </cell>
          <cell r="E68">
            <v>1.63</v>
          </cell>
          <cell r="F68">
            <v>5.80593876365496</v>
          </cell>
          <cell r="G68">
            <v>4.1631813979866301</v>
          </cell>
          <cell r="H68">
            <v>8.2109452873497126</v>
          </cell>
          <cell r="I68">
            <v>6.1391343780587366</v>
          </cell>
          <cell r="J68">
            <v>9.1932530246787891</v>
          </cell>
          <cell r="K68">
            <v>-13.883958652947538</v>
          </cell>
          <cell r="L68">
            <v>12.114041058180376</v>
          </cell>
          <cell r="M68">
            <v>12.980991671750896</v>
          </cell>
          <cell r="Q68">
            <v>5.8732674783483869</v>
          </cell>
          <cell r="R68">
            <v>-25.23696372460341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-4.4408920985006262E-16</v>
          </cell>
          <cell r="AF68">
            <v>-4.4408920985006262E-16</v>
          </cell>
        </row>
        <row r="69">
          <cell r="A69" t="str">
            <v>Change in domestic arrears (-reduction)</v>
          </cell>
          <cell r="B69" t="str">
            <v>Variation des arrieres interieurs</v>
          </cell>
          <cell r="C69">
            <v>-1.6353534804200081</v>
          </cell>
          <cell r="D69">
            <v>-9.6263366063300069</v>
          </cell>
          <cell r="E69">
            <v>-9.7600375724390034</v>
          </cell>
          <cell r="F69">
            <v>-5.8907364769788657</v>
          </cell>
          <cell r="G69">
            <v>-2.9235432459226303</v>
          </cell>
          <cell r="H69">
            <v>-0.31905984750000727</v>
          </cell>
          <cell r="I69">
            <v>9.2566874077500003</v>
          </cell>
          <cell r="J69">
            <v>36.009162363468008</v>
          </cell>
          <cell r="K69">
            <v>1.8838036568995022</v>
          </cell>
          <cell r="L69">
            <v>12.952247824113627</v>
          </cell>
          <cell r="M69">
            <v>-34.881140536506045</v>
          </cell>
          <cell r="Q69">
            <v>-8.74</v>
          </cell>
          <cell r="R69">
            <v>-11.564</v>
          </cell>
          <cell r="S69">
            <v>-1.5</v>
          </cell>
          <cell r="T69">
            <v>-1.5</v>
          </cell>
          <cell r="U69">
            <v>-1.5</v>
          </cell>
          <cell r="V69">
            <v>-1.5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Financing of the remaining  gap </v>
          </cell>
          <cell r="B70" t="str">
            <v xml:space="preserve">Financing of the remaining  gap </v>
          </cell>
        </row>
        <row r="71">
          <cell r="A71" t="str">
            <v>IMF</v>
          </cell>
          <cell r="B71" t="str">
            <v>IMF</v>
          </cell>
          <cell r="Q71">
            <v>0</v>
          </cell>
          <cell r="R71">
            <v>18.294004266443295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>Other multilaterals</v>
          </cell>
          <cell r="B72" t="str">
            <v>Other multilaterals</v>
          </cell>
          <cell r="Q72">
            <v>3.5500699306565409E-3</v>
          </cell>
          <cell r="R72">
            <v>16.96761140125227</v>
          </cell>
          <cell r="S72">
            <v>22.880948913561344</v>
          </cell>
          <cell r="T72">
            <v>12.256785083038125</v>
          </cell>
          <cell r="U72">
            <v>11.700708535997554</v>
          </cell>
          <cell r="V72">
            <v>9.1434179030644565</v>
          </cell>
          <cell r="W72">
            <v>6.9834810416480373</v>
          </cell>
          <cell r="X72">
            <v>7.3805767451537658</v>
          </cell>
          <cell r="Y72">
            <v>6.7688722549880467</v>
          </cell>
          <cell r="Z72">
            <v>5.4799876539729553</v>
          </cell>
          <cell r="AA72">
            <v>4.2564842366682569</v>
          </cell>
          <cell r="AB72">
            <v>4.6185055108025566</v>
          </cell>
          <cell r="AC72">
            <v>2.1470496463120234</v>
          </cell>
          <cell r="AD72">
            <v>1.732364151163523</v>
          </cell>
          <cell r="AE72">
            <v>1.6866896454742033</v>
          </cell>
          <cell r="AF72">
            <v>1.5273878565434273</v>
          </cell>
        </row>
        <row r="73">
          <cell r="A73" t="str">
            <v>Bilateral - Non Paris Club</v>
          </cell>
          <cell r="B73" t="str">
            <v>Bilateral - Non Paris Club</v>
          </cell>
          <cell r="Q73">
            <v>5.9167832177609014E-4</v>
          </cell>
          <cell r="R73">
            <v>2.8279352335420453</v>
          </cell>
          <cell r="S73">
            <v>3.8134914855935573</v>
          </cell>
          <cell r="T73">
            <v>2.0427975138396874</v>
          </cell>
          <cell r="U73">
            <v>1.9501180893329257</v>
          </cell>
          <cell r="V73">
            <v>1.5239029838440761</v>
          </cell>
          <cell r="W73">
            <v>1.1639135069413395</v>
          </cell>
          <cell r="X73">
            <v>1.2300961241922943</v>
          </cell>
          <cell r="Y73">
            <v>1.1281453758313411</v>
          </cell>
          <cell r="Z73">
            <v>0.91333127566215921</v>
          </cell>
          <cell r="AA73">
            <v>0.70941403944470949</v>
          </cell>
          <cell r="AB73">
            <v>0.76975091846709276</v>
          </cell>
          <cell r="AC73">
            <v>0.35784160771867057</v>
          </cell>
          <cell r="AD73">
            <v>0.28872735852725384</v>
          </cell>
          <cell r="AE73">
            <v>0.28111494091236722</v>
          </cell>
          <cell r="AF73">
            <v>0.25456464275723789</v>
          </cell>
        </row>
        <row r="74">
          <cell r="A74" t="str">
            <v>Bilateral -Paris Club</v>
          </cell>
          <cell r="B74" t="str">
            <v>Bilateral -Paris Club</v>
          </cell>
          <cell r="Q74">
            <v>5.9167832177609014E-4</v>
          </cell>
          <cell r="R74">
            <v>14.139676167710224</v>
          </cell>
          <cell r="S74">
            <v>19.067457427967788</v>
          </cell>
          <cell r="T74">
            <v>10.213987569198437</v>
          </cell>
          <cell r="U74">
            <v>9.7505904466646278</v>
          </cell>
          <cell r="V74">
            <v>7.6195149192203804</v>
          </cell>
          <cell r="W74">
            <v>5.8195675347066977</v>
          </cell>
          <cell r="X74">
            <v>6.1504806209614715</v>
          </cell>
          <cell r="Y74">
            <v>5.6407268791567056</v>
          </cell>
          <cell r="Z74">
            <v>4.5666563783107961</v>
          </cell>
          <cell r="AA74">
            <v>3.5470701972235474</v>
          </cell>
          <cell r="AB74">
            <v>3.8487545923354638</v>
          </cell>
          <cell r="AC74">
            <v>1.7892080385933529</v>
          </cell>
          <cell r="AD74">
            <v>1.4436367926362692</v>
          </cell>
          <cell r="AE74">
            <v>1.4055747045618361</v>
          </cell>
          <cell r="AF74">
            <v>1.2728232137861895</v>
          </cell>
        </row>
        <row r="75">
          <cell r="A75" t="str">
            <v>Others</v>
          </cell>
          <cell r="B75" t="str">
            <v>Others</v>
          </cell>
        </row>
        <row r="77">
          <cell r="A77" t="str">
            <v>Debt Relief</v>
          </cell>
          <cell r="B77" t="str">
            <v xml:space="preserve">  Allégements de dette extérieure</v>
          </cell>
          <cell r="C77">
            <v>3.04</v>
          </cell>
          <cell r="D77">
            <v>2.4700000000000002</v>
          </cell>
          <cell r="E77">
            <v>6.82</v>
          </cell>
          <cell r="F77">
            <v>2.2599999999999998</v>
          </cell>
          <cell r="G77">
            <v>1.6990000000000001</v>
          </cell>
          <cell r="H77">
            <v>0</v>
          </cell>
          <cell r="I77">
            <v>0</v>
          </cell>
          <cell r="J77">
            <v>0</v>
          </cell>
          <cell r="K77">
            <v>23.139650063369633</v>
          </cell>
          <cell r="L77">
            <v>3.7831999999999999</v>
          </cell>
          <cell r="M77">
            <v>3.7</v>
          </cell>
          <cell r="Q77">
            <v>12.904193147105037</v>
          </cell>
          <cell r="R77">
            <v>6.251587536423485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 xml:space="preserve">    Système bancaire </v>
          </cell>
          <cell r="B79" t="str">
            <v xml:space="preserve">    Système bancaire </v>
          </cell>
          <cell r="C79">
            <v>0.90535348041999986</v>
          </cell>
          <cell r="D79">
            <v>0.66333660633000147</v>
          </cell>
          <cell r="E79">
            <v>-2.7569624275609987</v>
          </cell>
          <cell r="F79">
            <v>-2.2667813998790005</v>
          </cell>
          <cell r="G79">
            <v>1.5190949798400009</v>
          </cell>
          <cell r="H79">
            <v>13.262376339342998</v>
          </cell>
          <cell r="I79">
            <v>0.38231259224999925</v>
          </cell>
          <cell r="J79">
            <v>0.67499999999999805</v>
          </cell>
          <cell r="K79">
            <v>3.6316940803419206</v>
          </cell>
          <cell r="L79">
            <v>-5.1081275338330041</v>
          </cell>
          <cell r="M79">
            <v>-4.5207239151589569</v>
          </cell>
          <cell r="Q79">
            <v>6.8816760139650519</v>
          </cell>
          <cell r="R79">
            <v>-2.5228934610000024</v>
          </cell>
          <cell r="S79">
            <v>-1.4520128460000024</v>
          </cell>
          <cell r="T79">
            <v>-1.4960657409999953</v>
          </cell>
          <cell r="U79">
            <v>-3.0363163182738147</v>
          </cell>
          <cell r="V79">
            <v>-4.5706680947247387</v>
          </cell>
          <cell r="W79">
            <v>-4.6121125737888633</v>
          </cell>
          <cell r="X79">
            <v>-6.5869986883093423</v>
          </cell>
          <cell r="Y79">
            <v>-6.5869986883093352</v>
          </cell>
          <cell r="Z79">
            <v>-5.0987784653378512</v>
          </cell>
          <cell r="AA79">
            <v>-3.611293140520468</v>
          </cell>
          <cell r="AB79">
            <v>-3.6112931405204716</v>
          </cell>
          <cell r="AC79">
            <v>-2.2570582127912076E-4</v>
          </cell>
          <cell r="AD79">
            <v>0</v>
          </cell>
          <cell r="AE79">
            <v>0</v>
          </cell>
          <cell r="AF79">
            <v>0</v>
          </cell>
        </row>
        <row r="80">
          <cell r="A80" t="str">
            <v xml:space="preserve">     BEAC</v>
          </cell>
          <cell r="B80" t="str">
            <v xml:space="preserve">     BEAC</v>
          </cell>
          <cell r="C80">
            <v>0.47535348041999992</v>
          </cell>
          <cell r="D80">
            <v>1.6463366063300013</v>
          </cell>
          <cell r="E80">
            <v>-1.6279624275609987</v>
          </cell>
          <cell r="F80">
            <v>-0.1127813998790006</v>
          </cell>
          <cell r="G80">
            <v>-1.0819050201599991</v>
          </cell>
          <cell r="H80">
            <v>11.495376339342998</v>
          </cell>
          <cell r="I80">
            <v>0.33731259224999932</v>
          </cell>
          <cell r="J80">
            <v>-1.5018308827823621</v>
          </cell>
          <cell r="K80">
            <v>4.8596940803419209</v>
          </cell>
          <cell r="L80">
            <v>-3.3631275338330044</v>
          </cell>
          <cell r="M80">
            <v>-2.6577239151589573</v>
          </cell>
          <cell r="Q80">
            <v>1.4406760139650521</v>
          </cell>
          <cell r="R80">
            <v>-0.52289346100000245</v>
          </cell>
          <cell r="S80">
            <v>-1.4520128460000024</v>
          </cell>
          <cell r="T80">
            <v>-1.4960657409999953</v>
          </cell>
          <cell r="U80">
            <v>-3.0363163182738147</v>
          </cell>
          <cell r="V80">
            <v>-4.5706680947247387</v>
          </cell>
          <cell r="W80">
            <v>-4.6121125737888633</v>
          </cell>
          <cell r="X80">
            <v>-6.5869986883093423</v>
          </cell>
          <cell r="Y80">
            <v>-6.5869986883093352</v>
          </cell>
          <cell r="Z80">
            <v>-5.0987784653378512</v>
          </cell>
          <cell r="AA80">
            <v>-3.611293140520468</v>
          </cell>
          <cell r="AB80">
            <v>-3.6112931405204716</v>
          </cell>
          <cell r="AC80">
            <v>-2.2570582127912076E-4</v>
          </cell>
          <cell r="AD80">
            <v>0</v>
          </cell>
          <cell r="AE80">
            <v>0</v>
          </cell>
          <cell r="AF80">
            <v>0</v>
          </cell>
        </row>
        <row r="81">
          <cell r="A81" t="str">
            <v xml:space="preserve">        of which FMI (net) </v>
          </cell>
          <cell r="B81" t="str">
            <v xml:space="preserve">        of which FMI (net) </v>
          </cell>
          <cell r="C81">
            <v>0.47535348041999992</v>
          </cell>
          <cell r="D81">
            <v>1.9353366063299993</v>
          </cell>
          <cell r="E81">
            <v>1.2240375724389998</v>
          </cell>
          <cell r="F81">
            <v>-3.6927813998790007</v>
          </cell>
          <cell r="G81">
            <v>-0.12190502016000027</v>
          </cell>
          <cell r="H81">
            <v>-0.94062366065700009</v>
          </cell>
          <cell r="I81">
            <v>-0.44268740775000004</v>
          </cell>
          <cell r="J81">
            <v>-0.44783088278236</v>
          </cell>
          <cell r="K81">
            <v>5.86769408034192</v>
          </cell>
          <cell r="L81">
            <v>-3.682127533833</v>
          </cell>
          <cell r="M81">
            <v>-3.160723915158961</v>
          </cell>
          <cell r="Q81">
            <v>-0.56932398603495482</v>
          </cell>
          <cell r="R81">
            <v>0</v>
          </cell>
          <cell r="S81">
            <v>0</v>
          </cell>
          <cell r="T81">
            <v>0</v>
          </cell>
          <cell r="U81">
            <v>-1.4948611532738163</v>
          </cell>
          <cell r="V81">
            <v>-2.982446427724736</v>
          </cell>
          <cell r="W81">
            <v>-2.9757055477888663</v>
          </cell>
          <cell r="X81">
            <v>-6.5869986883093352</v>
          </cell>
          <cell r="Y81">
            <v>-6.5869986883093352</v>
          </cell>
          <cell r="Z81">
            <v>-5.0991459144149012</v>
          </cell>
          <cell r="AA81">
            <v>-3.611293140520468</v>
          </cell>
          <cell r="AB81">
            <v>-3.611293140520468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A82" t="str">
            <v xml:space="preserve">      Banques commerciales</v>
          </cell>
          <cell r="B82" t="str">
            <v xml:space="preserve">      Banques commerciales</v>
          </cell>
          <cell r="C82">
            <v>0.43</v>
          </cell>
          <cell r="D82">
            <v>-0.98299999999999987</v>
          </cell>
          <cell r="E82">
            <v>-1.1289999999999998</v>
          </cell>
          <cell r="F82">
            <v>-2.1539999999999999</v>
          </cell>
          <cell r="G82">
            <v>2.601</v>
          </cell>
          <cell r="H82">
            <v>1.7669999999999999</v>
          </cell>
          <cell r="I82">
            <v>4.4999999999999929E-2</v>
          </cell>
          <cell r="J82">
            <v>1.6070000000000002</v>
          </cell>
          <cell r="K82">
            <v>-1.2280000000000002</v>
          </cell>
          <cell r="L82">
            <v>-1.7450000000000001</v>
          </cell>
          <cell r="M82">
            <v>-1.863</v>
          </cell>
          <cell r="Q82">
            <v>5.4409999999999998</v>
          </cell>
          <cell r="R82">
            <v>-2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 xml:space="preserve">    Non-bancaire</v>
          </cell>
          <cell r="B84" t="str">
            <v xml:space="preserve">    Non-bancaire</v>
          </cell>
          <cell r="C84">
            <v>-1.4798</v>
          </cell>
          <cell r="D84">
            <v>8.8330000000000002</v>
          </cell>
          <cell r="E84">
            <v>15.260999999999999</v>
          </cell>
          <cell r="F84">
            <v>1.254249347604</v>
          </cell>
          <cell r="G84">
            <v>4.3622885200806403</v>
          </cell>
          <cell r="H84">
            <v>-1.4958918904202829</v>
          </cell>
          <cell r="I84">
            <v>-1.503852927552964</v>
          </cell>
          <cell r="J84">
            <v>-23.764721931484001</v>
          </cell>
          <cell r="K84">
            <v>0</v>
          </cell>
          <cell r="L84">
            <v>0</v>
          </cell>
          <cell r="M84">
            <v>35.294728207999995</v>
          </cell>
          <cell r="Q84">
            <v>1.9</v>
          </cell>
          <cell r="R84">
            <v>1.55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7">
          <cell r="A87" t="str">
            <v>Military expenditure</v>
          </cell>
          <cell r="B87" t="str">
            <v>Military expenditure</v>
          </cell>
          <cell r="C87">
            <v>0</v>
          </cell>
          <cell r="D87">
            <v>0</v>
          </cell>
          <cell r="E87">
            <v>0</v>
          </cell>
          <cell r="F87">
            <v>-1.7</v>
          </cell>
          <cell r="G87">
            <v>-1.6</v>
          </cell>
          <cell r="H87">
            <v>-1.7</v>
          </cell>
          <cell r="I87">
            <v>-1.7</v>
          </cell>
          <cell r="J87">
            <v>-1.473695086504814</v>
          </cell>
          <cell r="K87">
            <v>-1.1659786521954876</v>
          </cell>
          <cell r="L87">
            <v>-1.1598932049731991</v>
          </cell>
          <cell r="M87">
            <v>-1.1775503723279293</v>
          </cell>
          <cell r="Q87">
            <v>-1</v>
          </cell>
          <cell r="R87">
            <v>-1</v>
          </cell>
          <cell r="S87">
            <v>-1</v>
          </cell>
          <cell r="T87">
            <v>-1</v>
          </cell>
          <cell r="U87">
            <v>-1</v>
          </cell>
          <cell r="V87">
            <v>-1</v>
          </cell>
          <cell r="W87">
            <v>-1</v>
          </cell>
          <cell r="X87">
            <v>-1</v>
          </cell>
          <cell r="Y87">
            <v>-1</v>
          </cell>
          <cell r="Z87">
            <v>-1</v>
          </cell>
          <cell r="AA87">
            <v>-1</v>
          </cell>
          <cell r="AB87">
            <v>-1</v>
          </cell>
          <cell r="AC87">
            <v>-1</v>
          </cell>
          <cell r="AD87">
            <v>-1</v>
          </cell>
          <cell r="AE87">
            <v>-1</v>
          </cell>
          <cell r="AF87">
            <v>-1</v>
          </cell>
        </row>
        <row r="88">
          <cell r="A88" t="str">
            <v>Domestic financing</v>
          </cell>
          <cell r="B88" t="str">
            <v>Domestic financing</v>
          </cell>
        </row>
        <row r="89">
          <cell r="A89" t="str">
            <v>Principal repayments</v>
          </cell>
          <cell r="B89" t="str">
            <v>Principal repayments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-0.50527179200000005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Bond issues and securitization</v>
          </cell>
          <cell r="B90" t="str">
            <v>Bond issues and securitization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35.799999999999997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>Privatization proceeds</v>
          </cell>
          <cell r="B91" t="str">
            <v>Privatization proceeds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Restructuration expenditure</v>
          </cell>
          <cell r="B92" t="str">
            <v>Restructuration expenditure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-10.35</v>
          </cell>
          <cell r="I92">
            <v>-0.8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Q92">
            <v>-0.02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Net Changes in arrears</v>
          </cell>
          <cell r="B93" t="str">
            <v>Net Changes in arrears</v>
          </cell>
        </row>
        <row r="94">
          <cell r="A94" t="str">
            <v>Of which: Current expenditure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Q94">
            <v>-5.6</v>
          </cell>
          <cell r="R94">
            <v>-10.3</v>
          </cell>
          <cell r="S94">
            <v>-1.5</v>
          </cell>
          <cell r="T94">
            <v>-1.5</v>
          </cell>
          <cell r="U94">
            <v>-1.5</v>
          </cell>
          <cell r="V94">
            <v>-1.5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>Cash payments (-)</v>
          </cell>
          <cell r="B95" t="str">
            <v>Cash payments (-)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1.4</v>
          </cell>
          <cell r="L95">
            <v>12.5</v>
          </cell>
          <cell r="M95">
            <v>-41.001999999999995</v>
          </cell>
          <cell r="Q95">
            <v>0</v>
          </cell>
          <cell r="R95">
            <v>-10.3</v>
          </cell>
          <cell r="S95">
            <v>-1.5</v>
          </cell>
          <cell r="T95">
            <v>-1.5</v>
          </cell>
          <cell r="U95">
            <v>-1.5</v>
          </cell>
          <cell r="V95">
            <v>-1.5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Bond issues and cancellations</v>
          </cell>
          <cell r="B96" t="str">
            <v>Bond issues and cancellations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Q96">
            <v>-3.3679999999999999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Accumulation</v>
          </cell>
          <cell r="B97" t="str">
            <v>Accumulation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3.98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101">
          <cell r="AI101">
            <v>9999</v>
          </cell>
        </row>
        <row r="102">
          <cell r="AI102" t="str">
            <v>range end</v>
          </cell>
        </row>
        <row r="103">
          <cell r="AI103">
            <v>9999</v>
          </cell>
        </row>
        <row r="104">
          <cell r="AI104" t="str">
            <v>range end</v>
          </cell>
        </row>
      </sheetData>
      <sheetData sheetId="9" refreshError="1">
        <row r="13">
          <cell r="A13" t="str">
            <v>CFAF/SDR (average)</v>
          </cell>
          <cell r="B13" t="str">
            <v xml:space="preserve">  CFAF/DTS (moyenne)</v>
          </cell>
          <cell r="C13">
            <v>406.28502600000002</v>
          </cell>
          <cell r="D13">
            <v>388.62180849999993</v>
          </cell>
          <cell r="E13">
            <v>400.27389550000004</v>
          </cell>
          <cell r="F13">
            <v>408.90060900000003</v>
          </cell>
          <cell r="G13">
            <v>369.40915200000001</v>
          </cell>
          <cell r="H13">
            <v>385.97606100000007</v>
          </cell>
          <cell r="I13">
            <v>372.78939600000001</v>
          </cell>
          <cell r="J13">
            <v>395.37630799999999</v>
          </cell>
          <cell r="K13">
            <v>794.87983999999983</v>
          </cell>
          <cell r="L13">
            <v>757.10974499999998</v>
          </cell>
          <cell r="M13">
            <v>742.65129585501904</v>
          </cell>
          <cell r="Q13">
            <v>936.38813492591248</v>
          </cell>
          <cell r="R13">
            <v>914.7002133221647</v>
          </cell>
          <cell r="S13">
            <v>911.74119308488559</v>
          </cell>
          <cell r="T13">
            <v>909.11925744008056</v>
          </cell>
          <cell r="U13">
            <v>907.07594252051956</v>
          </cell>
          <cell r="V13">
            <v>904.86845501357277</v>
          </cell>
          <cell r="W13">
            <v>902.82328513011703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4">
          <cell r="A14" t="str">
            <v>CFAF/SDR (e.o.p.)</v>
          </cell>
          <cell r="B14" t="str">
            <v xml:space="preserve">  CFAF/DTS (fin de période)</v>
          </cell>
          <cell r="C14">
            <v>394.81837999999999</v>
          </cell>
          <cell r="D14">
            <v>378.79290000000003</v>
          </cell>
          <cell r="E14">
            <v>407.67981499999996</v>
          </cell>
          <cell r="F14">
            <v>380.32948000000005</v>
          </cell>
          <cell r="G14">
            <v>364.85141500000003</v>
          </cell>
          <cell r="H14">
            <v>370.47359999999998</v>
          </cell>
          <cell r="I14">
            <v>387.76773000000003</v>
          </cell>
          <cell r="J14">
            <v>404.90294</v>
          </cell>
          <cell r="K14">
            <v>780.43581000000006</v>
          </cell>
          <cell r="L14">
            <v>728.38010000000008</v>
          </cell>
          <cell r="M14">
            <v>758.81149200000004</v>
          </cell>
          <cell r="Q14">
            <v>952.88089496478085</v>
          </cell>
          <cell r="R14">
            <v>913.34062074362726</v>
          </cell>
          <cell r="S14">
            <v>910.44936650215459</v>
          </cell>
          <cell r="T14">
            <v>908.20403552118057</v>
          </cell>
          <cell r="U14">
            <v>906.05119519667392</v>
          </cell>
          <cell r="V14">
            <v>903.91272381167278</v>
          </cell>
          <cell r="W14">
            <v>901.90804582378382</v>
          </cell>
          <cell r="X14">
            <v>902.82328513011703</v>
          </cell>
          <cell r="Y14">
            <v>902.82328513011703</v>
          </cell>
          <cell r="Z14">
            <v>902.82328513011703</v>
          </cell>
          <cell r="AA14">
            <v>902.82328513011703</v>
          </cell>
          <cell r="AB14">
            <v>902.82328513011703</v>
          </cell>
          <cell r="AC14">
            <v>902.82328513011703</v>
          </cell>
          <cell r="AD14">
            <v>902.82328513011703</v>
          </cell>
          <cell r="AE14">
            <v>902.82328513011703</v>
          </cell>
          <cell r="AF14">
            <v>902.82328513011703</v>
          </cell>
        </row>
        <row r="16">
          <cell r="A16" t="str">
            <v>Nominal GDP</v>
          </cell>
          <cell r="B16" t="str">
            <v>PIB nominal</v>
          </cell>
          <cell r="C16">
            <v>387.91899999999998</v>
          </cell>
          <cell r="D16">
            <v>364.17830000000004</v>
          </cell>
          <cell r="E16">
            <v>382.10609999999997</v>
          </cell>
          <cell r="F16">
            <v>404.714</v>
          </cell>
          <cell r="G16">
            <v>404.9957</v>
          </cell>
          <cell r="H16">
            <v>396.16799999999995</v>
          </cell>
          <cell r="I16">
            <v>379.60699999999997</v>
          </cell>
          <cell r="J16">
            <v>367.78300000000002</v>
          </cell>
          <cell r="K16">
            <v>473.58499999999998</v>
          </cell>
          <cell r="L16">
            <v>560.0343180000001</v>
          </cell>
          <cell r="M16">
            <v>535.00895996027498</v>
          </cell>
          <cell r="Q16">
            <v>685.34357202764113</v>
          </cell>
          <cell r="R16">
            <v>725.23075043743518</v>
          </cell>
          <cell r="S16">
            <v>777.65955329033636</v>
          </cell>
          <cell r="T16">
            <v>837.21322403300474</v>
          </cell>
          <cell r="U16">
            <v>907.37742721603956</v>
          </cell>
          <cell r="V16">
            <v>981.24725761403386</v>
          </cell>
          <cell r="W16">
            <v>1060.893453844124</v>
          </cell>
          <cell r="X16">
            <v>1144.5035690514455</v>
          </cell>
          <cell r="Y16">
            <v>1234.8876856614104</v>
          </cell>
          <cell r="Z16">
            <v>1332.951346532614</v>
          </cell>
          <cell r="AA16">
            <v>1439.4582522678863</v>
          </cell>
          <cell r="AB16">
            <v>1555.2845578995814</v>
          </cell>
          <cell r="AC16">
            <v>1681.0232507690803</v>
          </cell>
          <cell r="AD16">
            <v>1817.7359488414297</v>
          </cell>
          <cell r="AE16">
            <v>1966.7978377330253</v>
          </cell>
          <cell r="AF16">
            <v>2129.4943491029203</v>
          </cell>
        </row>
        <row r="17">
          <cell r="A17" t="str">
            <v>(Growth rate)</v>
          </cell>
          <cell r="B17" t="str">
            <v xml:space="preserve">  (Taux de croissance)</v>
          </cell>
          <cell r="C17">
            <v>0</v>
          </cell>
          <cell r="D17">
            <v>-6.1200147453463138</v>
          </cell>
          <cell r="E17">
            <v>4.9228084155480856</v>
          </cell>
          <cell r="F17">
            <v>5.9166550861135203</v>
          </cell>
          <cell r="G17">
            <v>6.9604708510206947E-2</v>
          </cell>
          <cell r="H17">
            <v>-2.1797021548623952</v>
          </cell>
          <cell r="I17">
            <v>-4.1802972476323141</v>
          </cell>
          <cell r="J17">
            <v>-3.1148003066329033</v>
          </cell>
          <cell r="K17">
            <v>28.767506926638788</v>
          </cell>
          <cell r="L17">
            <v>18.254234825849668</v>
          </cell>
          <cell r="M17">
            <v>-4.4685400939528002</v>
          </cell>
          <cell r="Q17">
            <v>5.8778942975374449</v>
          </cell>
          <cell r="R17">
            <v>5.820026631574704</v>
          </cell>
          <cell r="S17">
            <v>7.2292581114738796</v>
          </cell>
          <cell r="T17">
            <v>7.65806457217586</v>
          </cell>
          <cell r="U17">
            <v>8.3806850117633669</v>
          </cell>
          <cell r="V17">
            <v>8.1410257939342081</v>
          </cell>
          <cell r="W17">
            <v>8.1168324917161971</v>
          </cell>
          <cell r="X17">
            <v>7.8811038850661319</v>
          </cell>
          <cell r="Y17">
            <v>7.8972332681211732</v>
          </cell>
          <cell r="Z17">
            <v>7.9410995841844745</v>
          </cell>
          <cell r="AA17">
            <v>7.9903070740223958</v>
          </cell>
          <cell r="AB17">
            <v>8.0465206579773287</v>
          </cell>
          <cell r="AC17">
            <v>8.0846101268638328</v>
          </cell>
          <cell r="AD17">
            <v>8.1327071478519031</v>
          </cell>
          <cell r="AE17">
            <v>8.2004148614986292</v>
          </cell>
          <cell r="AF17">
            <v>8.2721522389623168</v>
          </cell>
        </row>
        <row r="18">
          <cell r="A18" t="str">
            <v>Nominal secondary sector GDP</v>
          </cell>
          <cell r="B18" t="str">
            <v>PIB nominal du secteur secondaire</v>
          </cell>
          <cell r="C18">
            <v>49.098999999999997</v>
          </cell>
          <cell r="D18">
            <v>52.353999999999999</v>
          </cell>
          <cell r="E18">
            <v>59.838000000000008</v>
          </cell>
          <cell r="F18">
            <v>71.016000000000005</v>
          </cell>
          <cell r="G18">
            <v>73.358000000000004</v>
          </cell>
          <cell r="H18">
            <v>77.347999999999999</v>
          </cell>
          <cell r="I18">
            <v>73.801000000000002</v>
          </cell>
          <cell r="J18">
            <v>74.933999999999997</v>
          </cell>
          <cell r="K18">
            <v>99.084000000000003</v>
          </cell>
          <cell r="L18">
            <v>111.956</v>
          </cell>
          <cell r="M18">
            <v>97.635375898186766</v>
          </cell>
          <cell r="Q18">
            <v>120.86461034438371</v>
          </cell>
          <cell r="R18">
            <v>129.95305940702428</v>
          </cell>
          <cell r="S18">
            <v>141.82114315530558</v>
          </cell>
          <cell r="T18">
            <v>155.04592802055825</v>
          </cell>
          <cell r="U18">
            <v>167.34278067192207</v>
          </cell>
          <cell r="V18">
            <v>180.61162989203135</v>
          </cell>
          <cell r="W18">
            <v>194.9467602468408</v>
          </cell>
          <cell r="X18">
            <v>208.07328708450058</v>
          </cell>
          <cell r="Y18">
            <v>222.11405779686513</v>
          </cell>
          <cell r="Z18">
            <v>237.13501089924677</v>
          </cell>
          <cell r="AA18">
            <v>253.20700441515993</v>
          </cell>
          <cell r="AB18">
            <v>270.406194413153</v>
          </cell>
          <cell r="AC18">
            <v>288.81444345530986</v>
          </cell>
          <cell r="AD18">
            <v>308.5197613731512</v>
          </cell>
          <cell r="AE18">
            <v>329.61678098515131</v>
          </cell>
          <cell r="AF18">
            <v>352.20727158509942</v>
          </cell>
        </row>
        <row r="19">
          <cell r="A19" t="str">
            <v>(Growth rate)</v>
          </cell>
          <cell r="B19" t="str">
            <v xml:space="preserve">  (Taux de croissance)</v>
          </cell>
          <cell r="C19">
            <v>0</v>
          </cell>
          <cell r="D19">
            <v>6.6294629218517809</v>
          </cell>
          <cell r="E19">
            <v>14.294991786682987</v>
          </cell>
          <cell r="F19">
            <v>18.680437180387031</v>
          </cell>
          <cell r="G19">
            <v>3.2978483721978202</v>
          </cell>
          <cell r="H19">
            <v>5.4390795823223037</v>
          </cell>
          <cell r="I19">
            <v>-4.5857682163727542</v>
          </cell>
          <cell r="J19">
            <v>1.5352095500061003</v>
          </cell>
          <cell r="K19">
            <v>32.228360957642742</v>
          </cell>
          <cell r="L19">
            <v>12.990997537442972</v>
          </cell>
          <cell r="M19">
            <v>-12.791296671740005</v>
          </cell>
          <cell r="Q19">
            <v>8.5729601191513183</v>
          </cell>
          <cell r="R19">
            <v>7.5195286997116417</v>
          </cell>
          <cell r="S19">
            <v>9.1325928011509294</v>
          </cell>
          <cell r="T19">
            <v>9.3249740983757832</v>
          </cell>
          <cell r="U19">
            <v>7.9311032597601194</v>
          </cell>
          <cell r="V19">
            <v>7.9291435022363244</v>
          </cell>
          <cell r="W19">
            <v>7.936991855606923</v>
          </cell>
          <cell r="X19">
            <v>6.7333906042034375</v>
          </cell>
          <cell r="Y19">
            <v>6.7479929351346613</v>
          </cell>
          <cell r="Z19">
            <v>6.7627205821070069</v>
          </cell>
          <cell r="AA19">
            <v>6.7775709099074266</v>
          </cell>
          <cell r="AB19">
            <v>6.7925411612204778</v>
          </cell>
          <cell r="AC19">
            <v>6.8076284576642943</v>
          </cell>
          <cell r="AD19">
            <v>6.8228298010623911</v>
          </cell>
          <cell r="AE19">
            <v>6.8381420749523691</v>
          </cell>
          <cell r="AF19">
            <v>6.8535620463345825</v>
          </cell>
        </row>
        <row r="20">
          <cell r="A20" t="str">
            <v>Real GDP</v>
          </cell>
          <cell r="B20" t="str">
            <v>PIB réel (base 1990)</v>
          </cell>
          <cell r="C20">
            <v>402.44699999999995</v>
          </cell>
          <cell r="D20">
            <v>368.5781069333168</v>
          </cell>
          <cell r="E20">
            <v>371.7451996957908</v>
          </cell>
          <cell r="F20">
            <v>389.16493069316829</v>
          </cell>
          <cell r="G20">
            <v>393.49815712290808</v>
          </cell>
          <cell r="H20">
            <v>402.00810998769145</v>
          </cell>
          <cell r="I20">
            <v>367.63630040338575</v>
          </cell>
          <cell r="J20">
            <v>377.75909364002479</v>
          </cell>
          <cell r="K20">
            <v>389.15222180314834</v>
          </cell>
          <cell r="L20">
            <v>421.42861052385422</v>
          </cell>
          <cell r="M20">
            <v>405.39618327131882</v>
          </cell>
          <cell r="Q20">
            <v>466.31662480907596</v>
          </cell>
          <cell r="R20">
            <v>482.03544855545624</v>
          </cell>
          <cell r="S20">
            <v>505.77502092531569</v>
          </cell>
          <cell r="T20">
            <v>532.61760003756046</v>
          </cell>
          <cell r="U20">
            <v>560.55134248678462</v>
          </cell>
          <cell r="V20">
            <v>589.22875271715304</v>
          </cell>
          <cell r="W20">
            <v>619.8432318967109</v>
          </cell>
          <cell r="X20">
            <v>649.45189229797131</v>
          </cell>
          <cell r="Y20">
            <v>680.45453826642461</v>
          </cell>
          <cell r="Z20">
            <v>713.04239261604437</v>
          </cell>
          <cell r="AA20">
            <v>747.31886123747427</v>
          </cell>
          <cell r="AB20">
            <v>783.40989324715451</v>
          </cell>
          <cell r="AC20">
            <v>821.32382960570703</v>
          </cell>
          <cell r="AD20">
            <v>861.14039461357311</v>
          </cell>
          <cell r="AE20">
            <v>903.10132105004493</v>
          </cell>
          <cell r="AF20">
            <v>947.34249831653813</v>
          </cell>
        </row>
        <row r="21">
          <cell r="A21" t="str">
            <v>(Growth rate)</v>
          </cell>
          <cell r="B21" t="str">
            <v xml:space="preserve">  (Taux de croissance)</v>
          </cell>
          <cell r="C21">
            <v>0</v>
          </cell>
          <cell r="D21">
            <v>2.5066809858434791</v>
          </cell>
          <cell r="E21">
            <v>4.0289158584329909</v>
          </cell>
          <cell r="F21">
            <v>1.1756327220074247</v>
          </cell>
          <cell r="G21">
            <v>-1.0323680659165113</v>
          </cell>
          <cell r="H21">
            <v>-4.2504218821501905</v>
          </cell>
          <cell r="I21">
            <v>-8.550028900003559</v>
          </cell>
          <cell r="J21">
            <v>2.7534803351932036</v>
          </cell>
          <cell r="K21">
            <v>3.0159772074157765</v>
          </cell>
          <cell r="L21">
            <v>8.2940265819766665</v>
          </cell>
          <cell r="M21">
            <v>-3.8043044188685649</v>
          </cell>
          <cell r="Q21">
            <v>2.3384084513673908</v>
          </cell>
          <cell r="R21">
            <v>3.3708478124313102</v>
          </cell>
          <cell r="S21">
            <v>4.9248602858983137</v>
          </cell>
          <cell r="T21">
            <v>5.3072172412026664</v>
          </cell>
          <cell r="U21">
            <v>5.2446149821662402</v>
          </cell>
          <cell r="V21">
            <v>5.1159292747647855</v>
          </cell>
          <cell r="W21">
            <v>5.1956865713669087</v>
          </cell>
          <cell r="X21">
            <v>4.776798209227584</v>
          </cell>
          <cell r="Y21">
            <v>4.7736631975550781</v>
          </cell>
          <cell r="Z21">
            <v>4.7891302823320103</v>
          </cell>
          <cell r="AA21">
            <v>4.8070730403103612</v>
          </cell>
          <cell r="AB21">
            <v>4.8294019971498736</v>
          </cell>
          <cell r="AC21">
            <v>4.8396039781171352</v>
          </cell>
          <cell r="AD21">
            <v>4.8478521592367319</v>
          </cell>
          <cell r="AE21">
            <v>4.8727160749788334</v>
          </cell>
          <cell r="AF21">
            <v>4.8988055088938998</v>
          </cell>
        </row>
        <row r="22">
          <cell r="A22" t="str">
            <v>CPI Annual average</v>
          </cell>
          <cell r="C22">
            <v>150.30000000000001</v>
          </cell>
          <cell r="D22">
            <v>139.80000000000001</v>
          </cell>
          <cell r="E22">
            <v>134.30000000000001</v>
          </cell>
          <cell r="F22">
            <v>135.16666666666669</v>
          </cell>
          <cell r="G22">
            <v>134.89166666666668</v>
          </cell>
          <cell r="H22">
            <v>131.05000000000001</v>
          </cell>
          <cell r="I22">
            <v>130.05833333333334</v>
          </cell>
          <cell r="J22">
            <v>126.27500000000001</v>
          </cell>
          <cell r="K22">
            <v>157.27500000000001</v>
          </cell>
          <cell r="L22">
            <v>187.4725</v>
          </cell>
          <cell r="M22">
            <v>194.43333333333331</v>
          </cell>
          <cell r="Q22">
            <v>196.81873666666664</v>
          </cell>
          <cell r="R22">
            <v>202.96501859778479</v>
          </cell>
          <cell r="S22">
            <v>208.17700644150054</v>
          </cell>
          <cell r="T22">
            <v>213.38143160253784</v>
          </cell>
          <cell r="U22">
            <v>218.71596739260096</v>
          </cell>
          <cell r="V22">
            <v>224.18386657741573</v>
          </cell>
          <cell r="W22">
            <v>229.7884632418511</v>
          </cell>
          <cell r="X22">
            <v>235.53317482289737</v>
          </cell>
          <cell r="Y22">
            <v>241.42150419346979</v>
          </cell>
          <cell r="Z22">
            <v>247.45704179830651</v>
          </cell>
          <cell r="AA22">
            <v>253.64346784326415</v>
          </cell>
          <cell r="AB22">
            <v>259.98455453934571</v>
          </cell>
          <cell r="AC22">
            <v>266.48416840282931</v>
          </cell>
          <cell r="AD22">
            <v>273.14627261290002</v>
          </cell>
          <cell r="AE22">
            <v>279.97492942822248</v>
          </cell>
          <cell r="AF22">
            <v>286.97430266392803</v>
          </cell>
        </row>
        <row r="23">
          <cell r="A23" t="str">
            <v>(growth rate)</v>
          </cell>
          <cell r="C23">
            <v>2.2448979591836782</v>
          </cell>
          <cell r="D23">
            <v>-6.9860279441117719</v>
          </cell>
          <cell r="E23">
            <v>-3.9341917024320439</v>
          </cell>
          <cell r="F23">
            <v>0.64532141970712331</v>
          </cell>
          <cell r="G23">
            <v>-0.20345252774353062</v>
          </cell>
          <cell r="H23">
            <v>-2.8479644158892925</v>
          </cell>
          <cell r="I23">
            <v>-0.75670863538089828</v>
          </cell>
          <cell r="J23">
            <v>-2.9089511116806688</v>
          </cell>
          <cell r="K23">
            <v>24.54959413977431</v>
          </cell>
          <cell r="L23">
            <v>19.200445080273386</v>
          </cell>
          <cell r="M23">
            <v>3.7129890161668122</v>
          </cell>
          <cell r="Q23">
            <v>3.0720920996931911</v>
          </cell>
          <cell r="R23">
            <v>3.1228134247846207</v>
          </cell>
          <cell r="S23">
            <v>2.5679242067049746</v>
          </cell>
          <cell r="T23">
            <v>2.4999999999999023</v>
          </cell>
          <cell r="U23">
            <v>2.4999999999998357</v>
          </cell>
          <cell r="V23">
            <v>2.4999999999998801</v>
          </cell>
          <cell r="W23">
            <v>2.5</v>
          </cell>
          <cell r="X23">
            <v>2.5</v>
          </cell>
          <cell r="Y23">
            <v>2.5</v>
          </cell>
          <cell r="Z23">
            <v>2.5</v>
          </cell>
          <cell r="AA23">
            <v>2.5</v>
          </cell>
          <cell r="AB23">
            <v>2.5</v>
          </cell>
          <cell r="AC23">
            <v>2.5</v>
          </cell>
          <cell r="AD23">
            <v>2.5</v>
          </cell>
          <cell r="AE23">
            <v>2.5</v>
          </cell>
          <cell r="AF23">
            <v>2.5</v>
          </cell>
        </row>
        <row r="25">
          <cell r="A25" t="str">
            <v>Exports of goods (f.o.b. value)</v>
          </cell>
          <cell r="B25" t="str">
            <v xml:space="preserve">     Exports, f.o.b.</v>
          </cell>
          <cell r="C25">
            <v>0</v>
          </cell>
          <cell r="D25">
            <v>38.732093999999996</v>
          </cell>
          <cell r="E25">
            <v>39.391096443000002</v>
          </cell>
          <cell r="F25">
            <v>46.912450392000004</v>
          </cell>
          <cell r="G25">
            <v>40.616168000000002</v>
          </cell>
          <cell r="H25">
            <v>35.049928569999999</v>
          </cell>
          <cell r="I25">
            <v>30.675575976000001</v>
          </cell>
          <cell r="J25">
            <v>37.486103176</v>
          </cell>
          <cell r="K25">
            <v>92.734217799999996</v>
          </cell>
          <cell r="L25">
            <v>92.948599999999999</v>
          </cell>
          <cell r="M25">
            <v>80.601359000000002</v>
          </cell>
          <cell r="Q25">
            <v>105.52822999999999</v>
          </cell>
          <cell r="R25">
            <v>104.52315056107425</v>
          </cell>
          <cell r="S25">
            <v>113.97440436314503</v>
          </cell>
          <cell r="T25">
            <v>125.18355039809025</v>
          </cell>
          <cell r="U25">
            <v>137.54203837899104</v>
          </cell>
          <cell r="V25">
            <v>149.3336214592415</v>
          </cell>
          <cell r="W25">
            <v>159.09776730450176</v>
          </cell>
          <cell r="X25">
            <v>171.21934451572389</v>
          </cell>
          <cell r="Y25">
            <v>184.40082543776143</v>
          </cell>
          <cell r="Z25">
            <v>198.59794790204757</v>
          </cell>
          <cell r="AA25">
            <v>214.03408084132403</v>
          </cell>
          <cell r="AB25">
            <v>231.20289469490339</v>
          </cell>
          <cell r="AC25">
            <v>251.90083377944691</v>
          </cell>
          <cell r="AD25">
            <v>272.45154797817906</v>
          </cell>
          <cell r="AE25">
            <v>294.86397849277171</v>
          </cell>
          <cell r="AF25">
            <v>319.3246524328647</v>
          </cell>
        </row>
        <row r="26">
          <cell r="A26" t="str">
            <v>Imports of goods (f.o.b. value)</v>
          </cell>
          <cell r="B26" t="str">
            <v>Importations (valeurs)</v>
          </cell>
          <cell r="C26">
            <v>0</v>
          </cell>
          <cell r="D26">
            <v>-59.41</v>
          </cell>
          <cell r="E26">
            <v>-53.064999999999998</v>
          </cell>
          <cell r="F26">
            <v>-59.334000000000003</v>
          </cell>
          <cell r="G26">
            <v>-65.778000000000006</v>
          </cell>
          <cell r="H26">
            <v>-50.399000000000001</v>
          </cell>
          <cell r="I26">
            <v>-50.111789999999999</v>
          </cell>
          <cell r="J26">
            <v>-44.810827500000002</v>
          </cell>
          <cell r="K26">
            <v>-83.777786000000006</v>
          </cell>
          <cell r="L26">
            <v>-90.412649999999999</v>
          </cell>
          <cell r="M26">
            <v>-74.969229999999996</v>
          </cell>
          <cell r="Q26">
            <v>-82.906931999999998</v>
          </cell>
          <cell r="R26">
            <v>-97.996000000000009</v>
          </cell>
          <cell r="S26">
            <v>-119.85564866052925</v>
          </cell>
          <cell r="T26">
            <v>-127.72971236177881</v>
          </cell>
          <cell r="U26">
            <v>-137.67435033770488</v>
          </cell>
          <cell r="V26">
            <v>-148.13410803836396</v>
          </cell>
          <cell r="W26">
            <v>-158.55454680720385</v>
          </cell>
          <cell r="X26">
            <v>-168.47217764487027</v>
          </cell>
          <cell r="Y26">
            <v>-179.26220768710635</v>
          </cell>
          <cell r="Z26">
            <v>-191.05345870723374</v>
          </cell>
          <cell r="AA26">
            <v>-204.46909798422192</v>
          </cell>
          <cell r="AB26">
            <v>-218.74331480113639</v>
          </cell>
          <cell r="AC26">
            <v>-234.20746682763331</v>
          </cell>
          <cell r="AD26">
            <v>-250.96838545163513</v>
          </cell>
          <cell r="AE26">
            <v>-268.93092710066321</v>
          </cell>
          <cell r="AF26">
            <v>-288.4299206113717</v>
          </cell>
        </row>
        <row r="27">
          <cell r="A27" t="str">
            <v xml:space="preserve">  Petroleum products</v>
          </cell>
          <cell r="B27" t="str">
            <v xml:space="preserve">  Produits pétroliers</v>
          </cell>
          <cell r="C27">
            <v>0</v>
          </cell>
          <cell r="D27">
            <v>-2.94</v>
          </cell>
          <cell r="E27">
            <v>-4.28</v>
          </cell>
          <cell r="F27">
            <v>-6.3330000000000002</v>
          </cell>
          <cell r="G27">
            <v>-6.2460426199999999</v>
          </cell>
          <cell r="H27">
            <v>-4.3989716739999993</v>
          </cell>
          <cell r="I27">
            <v>-4.1457900000000008</v>
          </cell>
          <cell r="J27">
            <v>-4.1668275000000001</v>
          </cell>
          <cell r="K27">
            <v>-6.0777859999999997</v>
          </cell>
          <cell r="L27">
            <v>-8.3626500000000021</v>
          </cell>
          <cell r="M27">
            <v>-6.7092299999999998</v>
          </cell>
          <cell r="Q27">
            <v>-9.7069320000000001</v>
          </cell>
          <cell r="R27">
            <v>-12.696</v>
          </cell>
          <cell r="S27">
            <v>-13.159967340218445</v>
          </cell>
          <cell r="T27">
            <v>-12.258593682549479</v>
          </cell>
          <cell r="U27">
            <v>-12.695793211796117</v>
          </cell>
          <cell r="V27">
            <v>-13.128519371091501</v>
          </cell>
          <cell r="W27">
            <v>-13.76365434818727</v>
          </cell>
          <cell r="X27">
            <v>-14.421116342615301</v>
          </cell>
          <cell r="Y27">
            <v>-15.109531866138521</v>
          </cell>
          <cell r="Z27">
            <v>-15.833147032257461</v>
          </cell>
          <cell r="AA27">
            <v>-17.248808743490933</v>
          </cell>
          <cell r="AB27">
            <v>-18.497704987753455</v>
          </cell>
          <cell r="AC27">
            <v>-19.8389578292465</v>
          </cell>
          <cell r="AD27">
            <v>-21.279137761759412</v>
          </cell>
          <cell r="AE27">
            <v>-22.829277951838332</v>
          </cell>
          <cell r="AF27">
            <v>-24.498435594971298</v>
          </cell>
        </row>
        <row r="28">
          <cell r="A28" t="str">
            <v xml:space="preserve">  PIP</v>
          </cell>
          <cell r="B28" t="str">
            <v xml:space="preserve">  PIP</v>
          </cell>
          <cell r="C28">
            <v>0</v>
          </cell>
          <cell r="D28">
            <v>-12.474</v>
          </cell>
          <cell r="E28">
            <v>-9.282</v>
          </cell>
          <cell r="F28">
            <v>-5.894000000000001</v>
          </cell>
          <cell r="G28">
            <v>-7.9660000000000002</v>
          </cell>
          <cell r="H28">
            <v>-9.2119999999999997</v>
          </cell>
          <cell r="I28">
            <v>-11.1</v>
          </cell>
          <cell r="J28">
            <v>-12.9</v>
          </cell>
          <cell r="K28">
            <v>-20.100000000000001</v>
          </cell>
          <cell r="L28">
            <v>-28.6</v>
          </cell>
          <cell r="M28">
            <v>-9.4499999999999993</v>
          </cell>
          <cell r="Q28">
            <v>-14.2</v>
          </cell>
          <cell r="R28">
            <v>-20.5</v>
          </cell>
          <cell r="S28">
            <v>-34.94731830294014</v>
          </cell>
          <cell r="T28">
            <v>-38.239149447149842</v>
          </cell>
          <cell r="U28">
            <v>-41.813666382169004</v>
          </cell>
          <cell r="V28">
            <v>-45.602075989370604</v>
          </cell>
          <cell r="W28">
            <v>-48.598848998413899</v>
          </cell>
          <cell r="X28">
            <v>-50.825309994015214</v>
          </cell>
          <cell r="Y28">
            <v>-53.382215744950486</v>
          </cell>
          <cell r="Z28">
            <v>-56.336157016187045</v>
          </cell>
          <cell r="AA28">
            <v>-59.606282310232928</v>
          </cell>
          <cell r="AB28">
            <v>-63.231519309518831</v>
          </cell>
          <cell r="AC28">
            <v>-67.247605736449302</v>
          </cell>
          <cell r="AD28">
            <v>-71.703576527515452</v>
          </cell>
          <cell r="AE28">
            <v>-76.408623216844646</v>
          </cell>
          <cell r="AF28">
            <v>-81.618200411226582</v>
          </cell>
        </row>
        <row r="29">
          <cell r="A29" t="str">
            <v xml:space="preserve">  Others</v>
          </cell>
          <cell r="B29" t="str">
            <v xml:space="preserve">  Autres</v>
          </cell>
          <cell r="C29">
            <v>0</v>
          </cell>
          <cell r="D29">
            <v>-43.995999999999995</v>
          </cell>
          <cell r="E29">
            <v>-39.503</v>
          </cell>
          <cell r="F29">
            <v>-47.107000000000006</v>
          </cell>
          <cell r="G29">
            <v>-51.565957380000008</v>
          </cell>
          <cell r="H29">
            <v>-36.788028326000003</v>
          </cell>
          <cell r="I29">
            <v>-34.866</v>
          </cell>
          <cell r="J29">
            <v>-27.744000000000007</v>
          </cell>
          <cell r="K29">
            <v>-57.6</v>
          </cell>
          <cell r="L29">
            <v>-53.45</v>
          </cell>
          <cell r="M29">
            <v>-58.81</v>
          </cell>
          <cell r="Q29">
            <v>-59</v>
          </cell>
          <cell r="R29">
            <v>-64.8</v>
          </cell>
          <cell r="S29">
            <v>-71.748363017370679</v>
          </cell>
          <cell r="T29">
            <v>-77.231969232079493</v>
          </cell>
          <cell r="U29">
            <v>-83.164890743739761</v>
          </cell>
          <cell r="V29">
            <v>-89.403512677901858</v>
          </cell>
          <cell r="W29">
            <v>-96.19204346060269</v>
          </cell>
          <cell r="X29">
            <v>-103.22575130823975</v>
          </cell>
          <cell r="Y29">
            <v>-110.77046007601734</v>
          </cell>
          <cell r="Z29">
            <v>-118.88415465878923</v>
          </cell>
          <cell r="AA29">
            <v>-127.61400693049805</v>
          </cell>
          <cell r="AB29">
            <v>-137.01409050386411</v>
          </cell>
          <cell r="AC29">
            <v>-147.12090326193749</v>
          </cell>
          <cell r="AD29">
            <v>-157.98567116236026</v>
          </cell>
          <cell r="AE29">
            <v>-169.69302593198023</v>
          </cell>
          <cell r="AF29">
            <v>-182.31328460517383</v>
          </cell>
        </row>
        <row r="30">
          <cell r="A30" t="str">
            <v>Imports of goods (c.i.f. value)</v>
          </cell>
          <cell r="C30">
            <v>0</v>
          </cell>
          <cell r="D30">
            <v>-77.86019801980197</v>
          </cell>
          <cell r="E30">
            <v>-70.361999999999995</v>
          </cell>
          <cell r="F30">
            <v>-78.306160000000006</v>
          </cell>
          <cell r="G30">
            <v>-86.719000000000008</v>
          </cell>
          <cell r="H30">
            <v>-65.843482266080002</v>
          </cell>
          <cell r="I30">
            <v>-65.4584428</v>
          </cell>
          <cell r="J30">
            <v>-57.9642123</v>
          </cell>
          <cell r="K30">
            <v>-106.47778600000001</v>
          </cell>
          <cell r="L30">
            <v>-117.51265000000001</v>
          </cell>
          <cell r="M30">
            <v>-83.981999000000002</v>
          </cell>
          <cell r="Q30">
            <v>-110.3190116</v>
          </cell>
          <cell r="R30">
            <v>-126.66376250000002</v>
          </cell>
          <cell r="S30">
            <v>-155.71272597269473</v>
          </cell>
          <cell r="T30">
            <v>-166.00348186602292</v>
          </cell>
          <cell r="U30">
            <v>-178.9917437263457</v>
          </cell>
          <cell r="V30">
            <v>-192.65573594394033</v>
          </cell>
          <cell r="W30">
            <v>-206.16190132616876</v>
          </cell>
          <cell r="X30">
            <v>-218.92510265892483</v>
          </cell>
          <cell r="Y30">
            <v>-232.82986802393512</v>
          </cell>
          <cell r="Z30">
            <v>-248.04741995687152</v>
          </cell>
          <cell r="AA30">
            <v>-265.37742762009663</v>
          </cell>
          <cell r="AB30">
            <v>-283.82552094563624</v>
          </cell>
          <cell r="AC30">
            <v>-303.82421025639837</v>
          </cell>
          <cell r="AD30">
            <v>-325.51471360396931</v>
          </cell>
          <cell r="AE30">
            <v>-348.75002373568543</v>
          </cell>
          <cell r="AF30">
            <v>-373.98744095545976</v>
          </cell>
        </row>
        <row r="31">
          <cell r="A31" t="str">
            <v>Imports (volume)</v>
          </cell>
          <cell r="B31" t="str">
            <v>Importations (volume)</v>
          </cell>
          <cell r="C31">
            <v>0</v>
          </cell>
          <cell r="D31">
            <v>105.58415624322114</v>
          </cell>
          <cell r="E31">
            <v>85.376764573122003</v>
          </cell>
          <cell r="F31">
            <v>86.900258136001582</v>
          </cell>
          <cell r="G31">
            <v>100</v>
          </cell>
          <cell r="H31">
            <v>78.31609052112529</v>
          </cell>
          <cell r="I31">
            <v>78.633514614006216</v>
          </cell>
          <cell r="J31">
            <v>71.900460852321274</v>
          </cell>
          <cell r="K31">
            <v>67.612252719686296</v>
          </cell>
          <cell r="L31">
            <v>70.910362956380339</v>
          </cell>
          <cell r="M31">
            <v>59.715851224675198</v>
          </cell>
          <cell r="Q31">
            <v>54.712308440937115</v>
          </cell>
          <cell r="R31">
            <v>65.39234883271142</v>
          </cell>
          <cell r="S31">
            <v>80.652080949191443</v>
          </cell>
          <cell r="T31">
            <v>85.997103479659927</v>
          </cell>
          <cell r="U31">
            <v>91.788884187668543</v>
          </cell>
          <cell r="V31">
            <v>97.772318348173556</v>
          </cell>
          <cell r="W31">
            <v>103.4377836020706</v>
          </cell>
          <cell r="X31">
            <v>108.26171158228776</v>
          </cell>
          <cell r="Y31">
            <v>113.46769005743525</v>
          </cell>
          <cell r="Z31">
            <v>119.11411301455118</v>
          </cell>
          <cell r="AA31">
            <v>125.15711219577172</v>
          </cell>
          <cell r="AB31">
            <v>131.63147977481739</v>
          </cell>
          <cell r="AC31">
            <v>138.55517949396886</v>
          </cell>
          <cell r="AD31">
            <v>145.96157201530923</v>
          </cell>
          <cell r="AE31">
            <v>153.7653918348156</v>
          </cell>
          <cell r="AF31">
            <v>162.12778651857676</v>
          </cell>
        </row>
        <row r="32">
          <cell r="A32" t="str">
            <v xml:space="preserve">  Petroleum products</v>
          </cell>
          <cell r="B32" t="str">
            <v xml:space="preserve">  Produits pétroliers</v>
          </cell>
          <cell r="C32">
            <v>0</v>
          </cell>
          <cell r="D32">
            <v>67.00962664900932</v>
          </cell>
          <cell r="E32">
            <v>81.928385880914774</v>
          </cell>
          <cell r="F32">
            <v>89.543116181938572</v>
          </cell>
          <cell r="G32">
            <v>100</v>
          </cell>
          <cell r="H32">
            <v>88.200478785717905</v>
          </cell>
          <cell r="I32">
            <v>75.281413945907403</v>
          </cell>
          <cell r="J32">
            <v>75.663423827229664</v>
          </cell>
          <cell r="K32">
            <v>71.247389599144299</v>
          </cell>
          <cell r="L32">
            <v>86.487037131360452</v>
          </cell>
          <cell r="M32">
            <v>76.707584169510511</v>
          </cell>
          <cell r="Q32">
            <v>52.992410737024393</v>
          </cell>
          <cell r="R32">
            <v>81.495441348749551</v>
          </cell>
          <cell r="S32">
            <v>96.180120764906036</v>
          </cell>
          <cell r="T32">
            <v>101.28460871675067</v>
          </cell>
          <cell r="U32">
            <v>106.59659648013785</v>
          </cell>
          <cell r="V32">
            <v>112.05000296536811</v>
          </cell>
          <cell r="W32">
            <v>117.87176992265353</v>
          </cell>
          <cell r="X32">
            <v>123.50226651749983</v>
          </cell>
          <cell r="Y32">
            <v>129.39784876238519</v>
          </cell>
          <cell r="Z32">
            <v>135.59488032214298</v>
          </cell>
          <cell r="AA32">
            <v>142.11302525814125</v>
          </cell>
          <cell r="AB32">
            <v>148.97623453815868</v>
          </cell>
          <cell r="AC32">
            <v>156.18609431130653</v>
          </cell>
          <cell r="AD32">
            <v>163.75776525679441</v>
          </cell>
          <cell r="AE32">
            <v>171.73721620847797</v>
          </cell>
          <cell r="AF32">
            <v>180.15028841690955</v>
          </cell>
        </row>
        <row r="33">
          <cell r="A33" t="str">
            <v xml:space="preserve">  PIP</v>
          </cell>
          <cell r="B33" t="str">
            <v xml:space="preserve">  PIP</v>
          </cell>
          <cell r="C33">
            <v>0</v>
          </cell>
          <cell r="D33">
            <v>246.91313952242527</v>
          </cell>
          <cell r="E33">
            <v>121.91056053128682</v>
          </cell>
          <cell r="F33">
            <v>71.989475017732133</v>
          </cell>
          <cell r="G33">
            <v>100</v>
          </cell>
          <cell r="H33">
            <v>115.65578111844984</v>
          </cell>
          <cell r="I33">
            <v>142.54169746153869</v>
          </cell>
          <cell r="J33">
            <v>169.606897729129</v>
          </cell>
          <cell r="K33">
            <v>129.97312096463068</v>
          </cell>
          <cell r="L33">
            <v>180.45983646215629</v>
          </cell>
          <cell r="M33">
            <v>59.002037511268568</v>
          </cell>
          <cell r="Q33">
            <v>81.207317290597359</v>
          </cell>
          <cell r="R33">
            <v>116.76414017288037</v>
          </cell>
          <cell r="S33">
            <v>195.67035200087821</v>
          </cell>
          <cell r="T33">
            <v>210.3117494221178</v>
          </cell>
          <cell r="U33">
            <v>225.36756052230305</v>
          </cell>
          <cell r="V33">
            <v>241.1361209369968</v>
          </cell>
          <cell r="W33">
            <v>252.06232078933022</v>
          </cell>
          <cell r="X33">
            <v>257.68334494945378</v>
          </cell>
          <cell r="Y33">
            <v>264.56188462377673</v>
          </cell>
          <cell r="Z33">
            <v>272.92433697375765</v>
          </cell>
          <cell r="AA33">
            <v>282.2743704292148</v>
          </cell>
          <cell r="AB33">
            <v>292.70988924985409</v>
          </cell>
          <cell r="AC33">
            <v>304.30211516218947</v>
          </cell>
          <cell r="AD33">
            <v>317.17089628099671</v>
          </cell>
          <cell r="AE33">
            <v>330.38418608686874</v>
          </cell>
          <cell r="AF33">
            <v>344.97550441661167</v>
          </cell>
        </row>
        <row r="34">
          <cell r="A34" t="str">
            <v xml:space="preserve">  Others</v>
          </cell>
          <cell r="B34" t="str">
            <v xml:space="preserve">  Autres</v>
          </cell>
          <cell r="C34">
            <v>0</v>
          </cell>
          <cell r="D34">
            <v>88.423832458493962</v>
          </cell>
          <cell r="E34">
            <v>80.150651997815913</v>
          </cell>
          <cell r="F34">
            <v>88.883580070140027</v>
          </cell>
          <cell r="G34">
            <v>100</v>
          </cell>
          <cell r="H34">
            <v>71.350520522596113</v>
          </cell>
          <cell r="I34">
            <v>69.166896602308043</v>
          </cell>
          <cell r="J34">
            <v>56.350800882459012</v>
          </cell>
          <cell r="K34">
            <v>57.53832172506204</v>
          </cell>
          <cell r="L34">
            <v>52.100207458365816</v>
          </cell>
          <cell r="M34">
            <v>56.723575335101103</v>
          </cell>
          <cell r="Q34">
            <v>52.123797354474291</v>
          </cell>
          <cell r="R34">
            <v>57.017457455626406</v>
          </cell>
          <cell r="S34">
            <v>62.058372839057746</v>
          </cell>
          <cell r="T34">
            <v>65.619004500602529</v>
          </cell>
          <cell r="U34">
            <v>69.2453144785582</v>
          </cell>
          <cell r="V34">
            <v>73.031371356313301</v>
          </cell>
          <cell r="W34">
            <v>77.072299112251528</v>
          </cell>
          <cell r="X34">
            <v>80.848428452423562</v>
          </cell>
          <cell r="Y34">
            <v>84.807030304963988</v>
          </cell>
          <cell r="Z34">
            <v>88.972590703493921</v>
          </cell>
          <cell r="AA34">
            <v>93.358738350558539</v>
          </cell>
          <cell r="AB34">
            <v>97.981983601602309</v>
          </cell>
          <cell r="AC34">
            <v>102.8441857322495</v>
          </cell>
          <cell r="AD34">
            <v>107.95615971703313</v>
          </cell>
          <cell r="AE34">
            <v>113.34910307840364</v>
          </cell>
          <cell r="AF34">
            <v>119.04105735620654</v>
          </cell>
        </row>
        <row r="36">
          <cell r="A36" t="str">
            <v>Domestic debt service</v>
          </cell>
          <cell r="B36" t="str">
            <v>Dette service int.</v>
          </cell>
        </row>
        <row r="37">
          <cell r="A37" t="str">
            <v xml:space="preserve">  BEAC</v>
          </cell>
          <cell r="B37" t="str">
            <v xml:space="preserve">  BEAC</v>
          </cell>
        </row>
        <row r="38">
          <cell r="A38" t="str">
            <v xml:space="preserve">    Principal</v>
          </cell>
          <cell r="B38" t="str">
            <v xml:space="preserve">    Principal</v>
          </cell>
          <cell r="C38">
            <v>-2.1654991885800001</v>
          </cell>
          <cell r="D38">
            <v>-0.9132612499749998</v>
          </cell>
          <cell r="E38">
            <v>-2.4500765143555006</v>
          </cell>
          <cell r="F38">
            <v>-3.6801054810000005</v>
          </cell>
          <cell r="G38">
            <v>-2.262631056</v>
          </cell>
          <cell r="H38">
            <v>-0.94062366065700009</v>
          </cell>
          <cell r="I38">
            <v>-0.68910119850600005</v>
          </cell>
          <cell r="J38">
            <v>-0.81407981817200004</v>
          </cell>
          <cell r="K38">
            <v>-2.3552289659199994</v>
          </cell>
          <cell r="L38">
            <v>-2.76193634976</v>
          </cell>
          <cell r="M38">
            <v>-3.6659957071589613</v>
          </cell>
          <cell r="Q38">
            <v>-0.56932398603495482</v>
          </cell>
          <cell r="R38">
            <v>-0.70989346100000006</v>
          </cell>
          <cell r="S38">
            <v>-1.4520128459999999</v>
          </cell>
          <cell r="T38">
            <v>-1.496065741</v>
          </cell>
          <cell r="U38">
            <v>-3.0363163182738164</v>
          </cell>
          <cell r="V38">
            <v>-4.570668094724736</v>
          </cell>
          <cell r="W38">
            <v>-4.6121125737888669</v>
          </cell>
          <cell r="X38">
            <v>-8.2730529803093358</v>
          </cell>
          <cell r="Y38">
            <v>-8.3242065033093358</v>
          </cell>
          <cell r="Z38">
            <v>-6.8890592084149009</v>
          </cell>
          <cell r="AA38">
            <v>-4.5265121655204679</v>
          </cell>
          <cell r="AB38">
            <v>-3.611293140520468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   IMF</v>
          </cell>
          <cell r="B39" t="str">
            <v xml:space="preserve">      FMI</v>
          </cell>
          <cell r="C39">
            <v>-2.1654991885800001</v>
          </cell>
          <cell r="D39">
            <v>-0.9132612499749998</v>
          </cell>
          <cell r="E39">
            <v>-2.4500765143555006</v>
          </cell>
          <cell r="F39">
            <v>-3.6801054810000005</v>
          </cell>
          <cell r="G39">
            <v>-2.262631056</v>
          </cell>
          <cell r="H39">
            <v>-0.94062366065700009</v>
          </cell>
          <cell r="I39">
            <v>-0.68910119850600005</v>
          </cell>
          <cell r="J39">
            <v>-0.81407981817200004</v>
          </cell>
          <cell r="K39">
            <v>-2.3552289659199994</v>
          </cell>
          <cell r="L39">
            <v>-2.76193634976</v>
          </cell>
          <cell r="M39">
            <v>-3.160723915158961</v>
          </cell>
          <cell r="Q39">
            <v>-0.56932398603495482</v>
          </cell>
          <cell r="R39">
            <v>0</v>
          </cell>
          <cell r="S39">
            <v>0</v>
          </cell>
          <cell r="T39">
            <v>0</v>
          </cell>
          <cell r="U39">
            <v>-1.4948611532738163</v>
          </cell>
          <cell r="V39">
            <v>-2.982446427724736</v>
          </cell>
          <cell r="W39">
            <v>-2.9757055477888663</v>
          </cell>
          <cell r="X39">
            <v>-6.5869986883093352</v>
          </cell>
          <cell r="Y39">
            <v>-6.5869986883093352</v>
          </cell>
          <cell r="Z39">
            <v>-5.0991459144149012</v>
          </cell>
          <cell r="AA39">
            <v>-3.611293140520468</v>
          </cell>
          <cell r="AB39">
            <v>-3.611293140520468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   Loans</v>
          </cell>
          <cell r="B40" t="str">
            <v xml:space="preserve">      Prêts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-0.50527179200000005</v>
          </cell>
          <cell r="Q40">
            <v>0</v>
          </cell>
          <cell r="R40">
            <v>-0.70989346100000006</v>
          </cell>
          <cell r="S40">
            <v>-1.4520128459999999</v>
          </cell>
          <cell r="T40">
            <v>-1.496065741</v>
          </cell>
          <cell r="U40">
            <v>-1.5414551649999999</v>
          </cell>
          <cell r="V40">
            <v>-1.588221667</v>
          </cell>
          <cell r="W40">
            <v>-1.6364070260000001</v>
          </cell>
          <cell r="X40">
            <v>-1.6860542919999999</v>
          </cell>
          <cell r="Y40">
            <v>-1.7372078149999999</v>
          </cell>
          <cell r="Z40">
            <v>-1.789913294</v>
          </cell>
          <cell r="AA40">
            <v>-0.91521902499999996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Interest</v>
          </cell>
          <cell r="B41" t="str">
            <v xml:space="preserve">    Intérêts</v>
          </cell>
          <cell r="C41">
            <v>-0.69856362970921804</v>
          </cell>
          <cell r="D41">
            <v>-0.71581300186497931</v>
          </cell>
          <cell r="E41">
            <v>-0.66045312839668657</v>
          </cell>
          <cell r="F41">
            <v>-1.4206702344011002</v>
          </cell>
          <cell r="G41">
            <v>-1.0621216519846399</v>
          </cell>
          <cell r="H41">
            <v>-1.575369888772431</v>
          </cell>
          <cell r="I41">
            <v>-2.144585450505764</v>
          </cell>
          <cell r="J41">
            <v>-2.5321264566627919</v>
          </cell>
          <cell r="K41">
            <v>-1.5815691476635199</v>
          </cell>
          <cell r="L41">
            <v>-1.586015548460995</v>
          </cell>
          <cell r="M41">
            <v>-1.5178797614192279</v>
          </cell>
          <cell r="Q41">
            <v>-1.305171023183384</v>
          </cell>
          <cell r="R41">
            <v>-1.3448419365380788</v>
          </cell>
          <cell r="S41">
            <v>-1.4138841519018466</v>
          </cell>
          <cell r="T41">
            <v>-1.3693530178984534</v>
          </cell>
          <cell r="U41">
            <v>-1.3235908948611277</v>
          </cell>
          <cell r="V41">
            <v>-1.2689656328034267</v>
          </cell>
          <cell r="W41">
            <v>-1.2055455608830381</v>
          </cell>
          <cell r="X41">
            <v>-1.1410197671440938</v>
          </cell>
          <cell r="Y41">
            <v>-1.056931250702547</v>
          </cell>
          <cell r="Z41">
            <v>-0.9712907782610003</v>
          </cell>
          <cell r="AA41">
            <v>-0.89496125968892581</v>
          </cell>
          <cell r="AB41">
            <v>-0.86659575698632352</v>
          </cell>
          <cell r="AC41">
            <v>-0.84853929128372108</v>
          </cell>
          <cell r="AD41">
            <v>-0.84853929128372108</v>
          </cell>
          <cell r="AE41">
            <v>-0.84853929128372108</v>
          </cell>
          <cell r="AF41">
            <v>-0.84853929128372108</v>
          </cell>
        </row>
        <row r="42">
          <cell r="A42" t="str">
            <v xml:space="preserve">      Advances</v>
          </cell>
          <cell r="B42" t="str">
            <v xml:space="preserve">      Avances</v>
          </cell>
          <cell r="C42">
            <v>0</v>
          </cell>
          <cell r="D42">
            <v>0</v>
          </cell>
          <cell r="E42">
            <v>0</v>
          </cell>
          <cell r="F42">
            <v>-0.4</v>
          </cell>
          <cell r="G42">
            <v>-0.4</v>
          </cell>
          <cell r="H42">
            <v>-0.69</v>
          </cell>
          <cell r="I42">
            <v>-1.036</v>
          </cell>
          <cell r="J42">
            <v>-1.236</v>
          </cell>
          <cell r="K42">
            <v>-0.95483306899999998</v>
          </cell>
          <cell r="L42">
            <v>-0.74531131399999995</v>
          </cell>
          <cell r="M42">
            <v>-0.75533178099999998</v>
          </cell>
          <cell r="Q42">
            <v>-1.00688</v>
          </cell>
          <cell r="R42">
            <v>-0.83545000000000003</v>
          </cell>
          <cell r="S42">
            <v>-0.84853999999999996</v>
          </cell>
          <cell r="T42">
            <v>-0.84853999999999996</v>
          </cell>
          <cell r="U42">
            <v>-0.84853999999999996</v>
          </cell>
          <cell r="V42">
            <v>-0.84853999999999996</v>
          </cell>
          <cell r="W42">
            <v>-0.84853999999999996</v>
          </cell>
          <cell r="X42">
            <v>-0.84853999999999996</v>
          </cell>
          <cell r="Y42">
            <v>-0.84853999999999996</v>
          </cell>
          <cell r="Z42">
            <v>-0.84853999999999996</v>
          </cell>
          <cell r="AA42">
            <v>-0.84853999999999996</v>
          </cell>
          <cell r="AB42">
            <v>-0.84853999999999996</v>
          </cell>
          <cell r="AC42">
            <v>-0.84853999999999996</v>
          </cell>
          <cell r="AD42">
            <v>-0.84853999999999996</v>
          </cell>
          <cell r="AE42">
            <v>-0.84853999999999996</v>
          </cell>
          <cell r="AF42">
            <v>-0.84853999999999996</v>
          </cell>
        </row>
        <row r="43">
          <cell r="A43" t="str">
            <v xml:space="preserve">      IMF</v>
          </cell>
          <cell r="B43" t="str">
            <v xml:space="preserve">      FMI</v>
          </cell>
          <cell r="C43">
            <v>-0.69856362970921804</v>
          </cell>
          <cell r="D43">
            <v>-0.71581300186497931</v>
          </cell>
          <cell r="E43">
            <v>-0.66045312839668657</v>
          </cell>
          <cell r="F43">
            <v>-0.62067023440110003</v>
          </cell>
          <cell r="G43">
            <v>-0.26212165198464005</v>
          </cell>
          <cell r="H43">
            <v>-0.19536988877243103</v>
          </cell>
          <cell r="I43">
            <v>-7.2585450505763996E-2</v>
          </cell>
          <cell r="J43">
            <v>-6.0126456662791997E-2</v>
          </cell>
          <cell r="K43">
            <v>-0.36751507866351996</v>
          </cell>
          <cell r="L43">
            <v>-0.50518223446099497</v>
          </cell>
          <cell r="M43">
            <v>-0.42702598041922768</v>
          </cell>
          <cell r="Q43">
            <v>-8.0004267183384048E-2</v>
          </cell>
          <cell r="R43">
            <v>-7.5370579538078908E-2</v>
          </cell>
          <cell r="S43">
            <v>-0.16630087790184658</v>
          </cell>
          <cell r="T43">
            <v>-0.16582263889845361</v>
          </cell>
          <cell r="U43">
            <v>-0.16544993986112788</v>
          </cell>
          <cell r="V43">
            <v>-0.15759117980342666</v>
          </cell>
          <cell r="W43">
            <v>-0.14235646688303802</v>
          </cell>
          <cell r="X43">
            <v>-0.12747793914409372</v>
          </cell>
          <cell r="Y43">
            <v>-9.4542945702547024E-2</v>
          </cell>
          <cell r="Z43">
            <v>-6.1607952261000361E-2</v>
          </cell>
          <cell r="AA43">
            <v>-3.6112222688925853E-2</v>
          </cell>
          <cell r="AB43">
            <v>-1.8055756986323512E-2</v>
          </cell>
          <cell r="AC43">
            <v>7.0871627882998054E-7</v>
          </cell>
          <cell r="AD43">
            <v>7.0871627882998054E-7</v>
          </cell>
          <cell r="AE43">
            <v>7.0871627882998054E-7</v>
          </cell>
          <cell r="AF43">
            <v>7.0871627882998054E-7</v>
          </cell>
        </row>
        <row r="44">
          <cell r="A44" t="str">
            <v xml:space="preserve">      Loans</v>
          </cell>
          <cell r="B44" t="str">
            <v xml:space="preserve">      Prêts</v>
          </cell>
          <cell r="C44">
            <v>0</v>
          </cell>
          <cell r="D44">
            <v>0</v>
          </cell>
          <cell r="E44">
            <v>0</v>
          </cell>
          <cell r="F44">
            <v>-0.4</v>
          </cell>
          <cell r="G44">
            <v>-0.4</v>
          </cell>
          <cell r="H44">
            <v>-0.5</v>
          </cell>
          <cell r="I44">
            <v>-0.7</v>
          </cell>
          <cell r="J44">
            <v>-0.9</v>
          </cell>
          <cell r="K44">
            <v>-0.25922099999999998</v>
          </cell>
          <cell r="L44">
            <v>-0.33552199999999999</v>
          </cell>
          <cell r="M44">
            <v>-0.33552199999999999</v>
          </cell>
          <cell r="Q44">
            <v>-0.218286756</v>
          </cell>
          <cell r="R44">
            <v>-0.434021357</v>
          </cell>
          <cell r="S44">
            <v>-0.399043274</v>
          </cell>
          <cell r="T44">
            <v>-0.35499037899999997</v>
          </cell>
          <cell r="U44">
            <v>-0.30960095499999996</v>
          </cell>
          <cell r="V44">
            <v>-0.26283445299999997</v>
          </cell>
          <cell r="W44">
            <v>-0.21464909399999998</v>
          </cell>
          <cell r="X44">
            <v>-0.16500182799999999</v>
          </cell>
          <cell r="Y44">
            <v>-0.11384830500000001</v>
          </cell>
          <cell r="Z44">
            <v>-6.1142826000000004E-2</v>
          </cell>
          <cell r="AA44">
            <v>-1.0309037E-2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  Deposits</v>
          </cell>
          <cell r="B45" t="str">
            <v xml:space="preserve">      Dépôts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-0.19</v>
          </cell>
          <cell r="I45">
            <v>-0.33600000000000002</v>
          </cell>
          <cell r="J45">
            <v>-0.33600000000000002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Commercial bank</v>
          </cell>
          <cell r="B46" t="str">
            <v xml:space="preserve">  Banque commerciale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-0.50527179200000005</v>
          </cell>
          <cell r="Q46">
            <v>0</v>
          </cell>
          <cell r="R46">
            <v>-0.70989346100000006</v>
          </cell>
          <cell r="S46">
            <v>-1.4520128459999999</v>
          </cell>
          <cell r="T46">
            <v>-1.496065741</v>
          </cell>
          <cell r="U46">
            <v>-1.5414551649999999</v>
          </cell>
          <cell r="V46">
            <v>-1.588221667</v>
          </cell>
          <cell r="W46">
            <v>-1.6364070260000001</v>
          </cell>
          <cell r="X46">
            <v>-1.6860542919999999</v>
          </cell>
          <cell r="Y46">
            <v>-1.7372078149999999</v>
          </cell>
          <cell r="Z46">
            <v>-1.789913294</v>
          </cell>
          <cell r="AA46">
            <v>-0.91521902499999996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Principal</v>
          </cell>
          <cell r="B47" t="str">
            <v xml:space="preserve">    Principal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-0.50527179200000005</v>
          </cell>
          <cell r="Q47">
            <v>0</v>
          </cell>
          <cell r="R47">
            <v>-0.70989346100000006</v>
          </cell>
          <cell r="S47">
            <v>-1.4520128459999999</v>
          </cell>
          <cell r="T47">
            <v>-1.496065741</v>
          </cell>
          <cell r="U47">
            <v>-1.5414551649999999</v>
          </cell>
          <cell r="V47">
            <v>-1.588221667</v>
          </cell>
          <cell r="W47">
            <v>-1.6364070260000001</v>
          </cell>
          <cell r="X47">
            <v>-1.6860542919999999</v>
          </cell>
          <cell r="Y47">
            <v>-1.7372078149999999</v>
          </cell>
          <cell r="Z47">
            <v>-1.789913294</v>
          </cell>
          <cell r="AA47">
            <v>-0.91521902499999996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   Interest</v>
          </cell>
          <cell r="B48" t="str">
            <v xml:space="preserve">    Intérêts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Ext. arrears payments (incl IMF)</v>
          </cell>
          <cell r="C49">
            <v>1.1299999999999999</v>
          </cell>
          <cell r="D49">
            <v>0</v>
          </cell>
          <cell r="E49">
            <v>0</v>
          </cell>
          <cell r="F49">
            <v>0</v>
          </cell>
          <cell r="G49">
            <v>0.3</v>
          </cell>
          <cell r="H49">
            <v>0</v>
          </cell>
          <cell r="I49">
            <v>0</v>
          </cell>
          <cell r="J49">
            <v>0</v>
          </cell>
          <cell r="K49">
            <v>5.6714430000000009</v>
          </cell>
          <cell r="L49">
            <v>2.1654460000000002</v>
          </cell>
          <cell r="M49">
            <v>1.2</v>
          </cell>
          <cell r="Q49">
            <v>0.54436660665819536</v>
          </cell>
          <cell r="R49">
            <v>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Ext. arrears accumulation (excl. IMF)</v>
          </cell>
          <cell r="B50" t="str">
            <v>Accumulation brute d'arriérés extérieurs (FMI exclus)</v>
          </cell>
          <cell r="C50">
            <v>0</v>
          </cell>
          <cell r="D50">
            <v>4.42</v>
          </cell>
          <cell r="E50">
            <v>1.63</v>
          </cell>
          <cell r="F50">
            <v>3.7</v>
          </cell>
          <cell r="G50">
            <v>2.58</v>
          </cell>
          <cell r="H50">
            <v>8.2109452873497126</v>
          </cell>
          <cell r="I50">
            <v>6.1391343780587366</v>
          </cell>
          <cell r="J50">
            <v>9.1932530246787891</v>
          </cell>
          <cell r="K50">
            <v>10.416041347052461</v>
          </cell>
          <cell r="L50">
            <v>16.014041058180375</v>
          </cell>
          <cell r="M50">
            <v>17.880991671750895</v>
          </cell>
          <cell r="Q50">
            <v>6.4176340850065827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-4.4408920985006262E-16</v>
          </cell>
          <cell r="AF50">
            <v>4.4408920985006262E-16</v>
          </cell>
        </row>
        <row r="51">
          <cell r="A51" t="str">
            <v>Ext. Arrears payment (excl. IMF)</v>
          </cell>
          <cell r="B51" t="str">
            <v>Paiements d'arriérés extérieurs</v>
          </cell>
          <cell r="C51">
            <v>1.1299999999999999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4.05</v>
          </cell>
          <cell r="L51">
            <v>0.95</v>
          </cell>
          <cell r="M51">
            <v>1.2</v>
          </cell>
          <cell r="Q51">
            <v>0.54436660665819536</v>
          </cell>
          <cell r="R51">
            <v>25.23696372460341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Ext. Arrears rescheduled or cancelled</v>
          </cell>
          <cell r="B52" t="str">
            <v>Reechelonement et annulation d'arriérés extérieurs</v>
          </cell>
          <cell r="C52">
            <v>0</v>
          </cell>
          <cell r="D52">
            <v>0</v>
          </cell>
          <cell r="E52">
            <v>0</v>
          </cell>
          <cell r="F52">
            <v>2.1059387636549598</v>
          </cell>
          <cell r="G52">
            <v>1.58318139798663</v>
          </cell>
          <cell r="H52">
            <v>0</v>
          </cell>
          <cell r="I52">
            <v>0</v>
          </cell>
          <cell r="J52">
            <v>0</v>
          </cell>
          <cell r="K52">
            <v>20.25</v>
          </cell>
          <cell r="L52">
            <v>2.95</v>
          </cell>
          <cell r="M52">
            <v>3.7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Ext. arrears accumulation (incl IMF)</v>
          </cell>
          <cell r="B53" t="str">
            <v>Ext. arrears accumulation (incl IMF)</v>
          </cell>
          <cell r="C53">
            <v>0</v>
          </cell>
          <cell r="D53">
            <v>4.67</v>
          </cell>
          <cell r="E53">
            <v>1.6890000000000001</v>
          </cell>
          <cell r="F53">
            <v>3.6690000000000005</v>
          </cell>
          <cell r="G53">
            <v>2.2949999999999999</v>
          </cell>
          <cell r="H53">
            <v>8.2109452873497126</v>
          </cell>
          <cell r="I53">
            <v>6.8001343780587362</v>
          </cell>
          <cell r="J53">
            <v>10.119583024678789</v>
          </cell>
          <cell r="K53">
            <v>10.050904347052462</v>
          </cell>
          <cell r="L53">
            <v>14.798641058180374</v>
          </cell>
          <cell r="M53">
            <v>17.880991671750895</v>
          </cell>
          <cell r="Q53">
            <v>6.4176340850065827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-4.4408920985006262E-16</v>
          </cell>
          <cell r="AF53">
            <v>4.4408920985006262E-16</v>
          </cell>
        </row>
        <row r="54">
          <cell r="A54" t="str">
            <v>Banking system financing, annual change</v>
          </cell>
          <cell r="B54" t="str">
            <v>Financement du système bancaire (stock)</v>
          </cell>
          <cell r="D54">
            <v>-0.91299999999999959</v>
          </cell>
          <cell r="E54">
            <v>-2.150999999999998</v>
          </cell>
          <cell r="F54">
            <v>-3.3159999999999989</v>
          </cell>
          <cell r="G54">
            <v>1.110999999999998</v>
          </cell>
          <cell r="H54">
            <v>13.488999999999997</v>
          </cell>
          <cell r="I54">
            <v>0.56399999999999828</v>
          </cell>
          <cell r="J54">
            <v>0.67499999999999805</v>
          </cell>
          <cell r="K54">
            <v>2.910000000000005</v>
          </cell>
          <cell r="L54">
            <v>-6.4430000000000076</v>
          </cell>
          <cell r="M54">
            <v>-2.382999999999996</v>
          </cell>
          <cell r="Q54">
            <v>7.292000000000006</v>
          </cell>
          <cell r="R54">
            <v>15.658628989250062</v>
          </cell>
          <cell r="S54">
            <v>-1.5574853468020109</v>
          </cell>
          <cell r="T54">
            <v>-1.5779750626689619</v>
          </cell>
          <cell r="U54">
            <v>-3.113162811726184</v>
          </cell>
          <cell r="V54">
            <v>-4.6420049042256295</v>
          </cell>
          <cell r="W54">
            <v>-4.6723151553268139</v>
          </cell>
          <cell r="X54">
            <v>-6.5611524739910578</v>
          </cell>
          <cell r="Y54">
            <v>-6.5869986883093361</v>
          </cell>
          <cell r="Z54">
            <v>-5.0987784653378512</v>
          </cell>
          <cell r="AA54">
            <v>-3.6112931405204662</v>
          </cell>
          <cell r="AB54">
            <v>-3.6112931405204716</v>
          </cell>
          <cell r="AC54">
            <v>-2.2570582127912076E-4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 xml:space="preserve">  Central bank annual change (net)</v>
          </cell>
          <cell r="B55" t="str">
            <v xml:space="preserve">  Banque centrale changement annuel (nette)</v>
          </cell>
          <cell r="D55">
            <v>7.0000000000000284E-2</v>
          </cell>
          <cell r="E55">
            <v>-1.0219999999999985</v>
          </cell>
          <cell r="F55">
            <v>-1.161999999999999</v>
          </cell>
          <cell r="G55">
            <v>-1.490000000000002</v>
          </cell>
          <cell r="H55">
            <v>11.721999999999998</v>
          </cell>
          <cell r="I55">
            <v>0.51899999999999835</v>
          </cell>
          <cell r="J55">
            <v>-0.93200000000000216</v>
          </cell>
          <cell r="K55">
            <v>4.1380000000000052</v>
          </cell>
          <cell r="L55">
            <v>-4.6980000000000075</v>
          </cell>
          <cell r="M55">
            <v>-0.51999999999999602</v>
          </cell>
          <cell r="Q55">
            <v>1.8510000000000062</v>
          </cell>
          <cell r="R55">
            <v>17.658628989250062</v>
          </cell>
          <cell r="S55">
            <v>-1.5574853468020109</v>
          </cell>
          <cell r="T55">
            <v>-1.5779750626689619</v>
          </cell>
          <cell r="U55">
            <v>-3.113162811726184</v>
          </cell>
          <cell r="V55">
            <v>-4.6420049042256295</v>
          </cell>
          <cell r="W55">
            <v>-4.6723151553268139</v>
          </cell>
          <cell r="X55">
            <v>-6.5611524739910578</v>
          </cell>
          <cell r="Y55">
            <v>-6.5869986883093361</v>
          </cell>
          <cell r="Z55">
            <v>-5.0987784653378512</v>
          </cell>
          <cell r="AA55">
            <v>-3.6112931405204662</v>
          </cell>
          <cell r="AB55">
            <v>-3.6112931405204716</v>
          </cell>
          <cell r="AC55">
            <v>-2.2570582127912076E-4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 xml:space="preserve">    Credits, annual change</v>
          </cell>
          <cell r="B56" t="str">
            <v xml:space="preserve">    Crédits, changement annuel</v>
          </cell>
          <cell r="D56">
            <v>-0.64099999999999824</v>
          </cell>
          <cell r="E56">
            <v>2.8299999999999983</v>
          </cell>
          <cell r="F56">
            <v>-4.7419999999999973</v>
          </cell>
          <cell r="G56">
            <v>-0.52800000000000225</v>
          </cell>
          <cell r="H56">
            <v>10.248000000000001</v>
          </cell>
          <cell r="I56">
            <v>0.57199999999999918</v>
          </cell>
          <cell r="J56">
            <v>0.122999999999994</v>
          </cell>
          <cell r="K56">
            <v>4.3460000000000036</v>
          </cell>
          <cell r="L56">
            <v>-5.017000000000003</v>
          </cell>
          <cell r="M56">
            <v>0.72100000000000364</v>
          </cell>
          <cell r="Q56">
            <v>0.76000000000000512</v>
          </cell>
          <cell r="R56">
            <v>17.658628989250062</v>
          </cell>
          <cell r="S56">
            <v>-1.5574853468020109</v>
          </cell>
          <cell r="T56">
            <v>-1.5779750626689619</v>
          </cell>
          <cell r="U56">
            <v>-3.113162811726184</v>
          </cell>
          <cell r="V56">
            <v>-4.6420049042256295</v>
          </cell>
          <cell r="W56">
            <v>-4.6723151553268139</v>
          </cell>
          <cell r="X56">
            <v>-6.5611524739910578</v>
          </cell>
          <cell r="Y56">
            <v>-6.5869986883093361</v>
          </cell>
          <cell r="Z56">
            <v>-5.0987784653378512</v>
          </cell>
          <cell r="AA56">
            <v>-3.6112931405204662</v>
          </cell>
          <cell r="AB56">
            <v>-3.6112931405204733</v>
          </cell>
          <cell r="AC56">
            <v>-2.2570582127912076E-4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   Advance, annual change</v>
          </cell>
          <cell r="B57" t="str">
            <v xml:space="preserve">      Avances, changement annuel</v>
          </cell>
          <cell r="D57">
            <v>-1.0000000000000009</v>
          </cell>
          <cell r="E57">
            <v>1.0000000000000009</v>
          </cell>
          <cell r="F57">
            <v>0</v>
          </cell>
          <cell r="G57">
            <v>1.9999999999988916E-3</v>
          </cell>
          <cell r="H57">
            <v>0.6120000000000001</v>
          </cell>
          <cell r="I57">
            <v>0</v>
          </cell>
          <cell r="J57">
            <v>0</v>
          </cell>
          <cell r="K57">
            <v>-0.80000000000000071</v>
          </cell>
          <cell r="L57">
            <v>0</v>
          </cell>
          <cell r="M57">
            <v>1.7439999999999998</v>
          </cell>
          <cell r="Q57">
            <v>-2.4489999999999998</v>
          </cell>
          <cell r="R57">
            <v>0.18699999999999939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 xml:space="preserve">      Other loans, annual change</v>
          </cell>
          <cell r="B58" t="str">
            <v xml:space="preserve">      Autres prêts, changement annuel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10.35</v>
          </cell>
          <cell r="I58">
            <v>0.83300000000000018</v>
          </cell>
          <cell r="J58">
            <v>9.9999999999944578E-4</v>
          </cell>
          <cell r="K58">
            <v>0</v>
          </cell>
          <cell r="L58">
            <v>0</v>
          </cell>
          <cell r="M58">
            <v>0</v>
          </cell>
          <cell r="Q58">
            <v>3.3680000000000003</v>
          </cell>
          <cell r="R58">
            <v>-0.70989346100000006</v>
          </cell>
          <cell r="S58">
            <v>-1.4520128460000006</v>
          </cell>
          <cell r="T58">
            <v>-1.4960657410000007</v>
          </cell>
          <cell r="U58">
            <v>-1.5414551650000003</v>
          </cell>
          <cell r="V58">
            <v>-1.588221667</v>
          </cell>
          <cell r="W58">
            <v>-1.6364070259999997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    IMF, annual change</v>
          </cell>
          <cell r="B59" t="str">
            <v xml:space="preserve">      FMI, changement annuel</v>
          </cell>
          <cell r="D59">
            <v>0.35899999999999821</v>
          </cell>
          <cell r="E59">
            <v>1.8300000000000018</v>
          </cell>
          <cell r="F59">
            <v>-4.7419999999999991</v>
          </cell>
          <cell r="G59">
            <v>-0.53000000000000114</v>
          </cell>
          <cell r="H59">
            <v>-0.71400000000000041</v>
          </cell>
          <cell r="I59">
            <v>-0.26100000000000101</v>
          </cell>
          <cell r="J59">
            <v>0.12199999999999989</v>
          </cell>
          <cell r="K59">
            <v>5.1460000000000043</v>
          </cell>
          <cell r="L59">
            <v>-5.017000000000003</v>
          </cell>
          <cell r="M59">
            <v>-1.0229999999999997</v>
          </cell>
          <cell r="Q59">
            <v>-0.1590000000000007</v>
          </cell>
          <cell r="R59">
            <v>18.181522450250064</v>
          </cell>
          <cell r="S59">
            <v>-0.10547250080200854</v>
          </cell>
          <cell r="T59">
            <v>-8.1909321668966584E-2</v>
          </cell>
          <cell r="U59">
            <v>-1.5717076467261855</v>
          </cell>
          <cell r="V59">
            <v>-3.0537832372256268</v>
          </cell>
          <cell r="W59">
            <v>-3.0359081293268169</v>
          </cell>
          <cell r="X59">
            <v>-6.5611524739910507</v>
          </cell>
          <cell r="Y59">
            <v>-6.5869986883093361</v>
          </cell>
          <cell r="Z59">
            <v>-5.0987784653378547</v>
          </cell>
          <cell r="AA59">
            <v>-3.611293140520468</v>
          </cell>
          <cell r="AB59">
            <v>-3.611293140520468</v>
          </cell>
          <cell r="AC59">
            <v>-2.2570582128270486E-4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  Deposits, annual change</v>
          </cell>
          <cell r="B60" t="str">
            <v xml:space="preserve">    Dépôts, changement annuel</v>
          </cell>
          <cell r="D60">
            <v>-0.71099999999999985</v>
          </cell>
          <cell r="E60">
            <v>3.8519999999999999</v>
          </cell>
          <cell r="F60">
            <v>-3.58</v>
          </cell>
          <cell r="G60">
            <v>0.96199999999999997</v>
          </cell>
          <cell r="H60">
            <v>-1.4740000000000002</v>
          </cell>
          <cell r="I60">
            <v>5.3000000000000047E-2</v>
          </cell>
          <cell r="J60">
            <v>1.0549999999999999</v>
          </cell>
          <cell r="K60">
            <v>0.20799999999999996</v>
          </cell>
          <cell r="L60">
            <v>-0.31899999999999995</v>
          </cell>
          <cell r="M60">
            <v>1.2409999999999999</v>
          </cell>
          <cell r="Q60">
            <v>-1.0910000000000002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 xml:space="preserve">  Commercial bank annual change (net)</v>
          </cell>
          <cell r="B61" t="str">
            <v xml:space="preserve">  Banques commerciales changement annuel (nettes)</v>
          </cell>
          <cell r="D61">
            <v>-0.98299999999999987</v>
          </cell>
          <cell r="E61">
            <v>-1.1289999999999998</v>
          </cell>
          <cell r="F61">
            <v>-2.1539999999999999</v>
          </cell>
          <cell r="G61">
            <v>2.601</v>
          </cell>
          <cell r="H61">
            <v>1.7669999999999999</v>
          </cell>
          <cell r="I61">
            <v>4.4999999999999929E-2</v>
          </cell>
          <cell r="J61">
            <v>1.6070000000000002</v>
          </cell>
          <cell r="K61">
            <v>-1.2280000000000002</v>
          </cell>
          <cell r="L61">
            <v>-1.7450000000000001</v>
          </cell>
          <cell r="M61">
            <v>-1.863</v>
          </cell>
          <cell r="Q61">
            <v>5.4409999999999998</v>
          </cell>
          <cell r="R61">
            <v>-2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A62" t="str">
            <v xml:space="preserve">          Credits change net</v>
          </cell>
          <cell r="B62" t="str">
            <v xml:space="preserve">          Credits change net</v>
          </cell>
          <cell r="D62">
            <v>-1.0359999999999998</v>
          </cell>
          <cell r="E62">
            <v>1.2000000000000011E-2</v>
          </cell>
          <cell r="F62">
            <v>-1.1350000000000002</v>
          </cell>
          <cell r="G62">
            <v>0.11099999999999999</v>
          </cell>
          <cell r="H62">
            <v>1.2000000000000002</v>
          </cell>
          <cell r="I62">
            <v>0.55399999999999983</v>
          </cell>
          <cell r="J62">
            <v>1.1540000000000004</v>
          </cell>
          <cell r="K62">
            <v>-0.43200000000000038</v>
          </cell>
          <cell r="L62">
            <v>-0.88700000000000001</v>
          </cell>
          <cell r="M62">
            <v>-1.5649999999999999</v>
          </cell>
          <cell r="Q62">
            <v>4.968</v>
          </cell>
          <cell r="R62">
            <v>-2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 xml:space="preserve">          Deposits change net</v>
          </cell>
          <cell r="B63" t="str">
            <v xml:space="preserve">          Deposits change net</v>
          </cell>
          <cell r="D63">
            <v>-5.2999999999999936E-2</v>
          </cell>
          <cell r="E63">
            <v>1.1409999999999998</v>
          </cell>
          <cell r="F63">
            <v>1.0190000000000001</v>
          </cell>
          <cell r="G63">
            <v>-2.4900000000000002</v>
          </cell>
          <cell r="H63">
            <v>-0.56700000000000006</v>
          </cell>
          <cell r="I63">
            <v>0.50900000000000001</v>
          </cell>
          <cell r="J63">
            <v>-0.45299999999999996</v>
          </cell>
          <cell r="K63">
            <v>0.79599999999999993</v>
          </cell>
          <cell r="L63">
            <v>0.8580000000000001</v>
          </cell>
          <cell r="M63">
            <v>0.29800000000000004</v>
          </cell>
          <cell r="Q63">
            <v>-0.47299999999999998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5">
          <cell r="A65" t="str">
            <v>Debt relief</v>
          </cell>
          <cell r="B65" t="str">
            <v>Allègement de dette</v>
          </cell>
          <cell r="C65">
            <v>3.04</v>
          </cell>
          <cell r="D65">
            <v>2.4700000000000002</v>
          </cell>
          <cell r="E65">
            <v>6.82</v>
          </cell>
          <cell r="F65">
            <v>2.2599999999999998</v>
          </cell>
          <cell r="G65">
            <v>1.6990000000000001</v>
          </cell>
          <cell r="H65">
            <v>0</v>
          </cell>
          <cell r="I65">
            <v>0</v>
          </cell>
          <cell r="J65">
            <v>0</v>
          </cell>
          <cell r="K65">
            <v>23.139650063369633</v>
          </cell>
          <cell r="L65">
            <v>3.7831999999999999</v>
          </cell>
          <cell r="M65">
            <v>3.7</v>
          </cell>
          <cell r="Q65">
            <v>12.904193147105037</v>
          </cell>
          <cell r="R65">
            <v>6.2515875364234859</v>
          </cell>
          <cell r="S65">
            <v>7.8067462652275594</v>
          </cell>
          <cell r="T65">
            <v>7.8517552113516818</v>
          </cell>
          <cell r="U65">
            <v>7.7622353227960623</v>
          </cell>
          <cell r="V65">
            <v>5.6402727862396791</v>
          </cell>
          <cell r="W65">
            <v>4.1891990392626264</v>
          </cell>
          <cell r="X65">
            <v>4.1539506752069739</v>
          </cell>
          <cell r="Y65">
            <v>4.1487202724325334</v>
          </cell>
          <cell r="Z65">
            <v>3.8653153138003233</v>
          </cell>
          <cell r="AA65">
            <v>3.3981025305713151</v>
          </cell>
          <cell r="AB65">
            <v>3.2885257282693683</v>
          </cell>
          <cell r="AC65">
            <v>3.1783219294773541</v>
          </cell>
          <cell r="AD65">
            <v>2.4036630782524555</v>
          </cell>
          <cell r="AE65">
            <v>2.3341562391212487</v>
          </cell>
          <cell r="AF65">
            <v>2.1000869429411742</v>
          </cell>
        </row>
        <row r="66">
          <cell r="A66" t="str">
            <v xml:space="preserve">  Total rescheduling</v>
          </cell>
          <cell r="B66" t="str">
            <v xml:space="preserve">  Total rééchelonnement</v>
          </cell>
          <cell r="C66">
            <v>3.04</v>
          </cell>
          <cell r="D66">
            <v>2.4700000000000002</v>
          </cell>
          <cell r="E66">
            <v>6.82</v>
          </cell>
          <cell r="F66">
            <v>2.2599999999999998</v>
          </cell>
          <cell r="G66">
            <v>1.6990000000000001</v>
          </cell>
          <cell r="H66">
            <v>0</v>
          </cell>
          <cell r="I66">
            <v>0</v>
          </cell>
          <cell r="J66">
            <v>0</v>
          </cell>
          <cell r="K66">
            <v>16.899999999999999</v>
          </cell>
          <cell r="L66">
            <v>3.3815877226488182</v>
          </cell>
          <cell r="M66">
            <v>3.7</v>
          </cell>
          <cell r="Q66">
            <v>12.444472528265067</v>
          </cell>
          <cell r="R66">
            <v>6.0292004594012241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 xml:space="preserve">    Bilateral Paris Club</v>
          </cell>
          <cell r="B67" t="str">
            <v xml:space="preserve">    Bilateraux Club de Paris</v>
          </cell>
          <cell r="C67">
            <v>3.04</v>
          </cell>
          <cell r="D67">
            <v>2.4700000000000002</v>
          </cell>
          <cell r="E67">
            <v>6.82</v>
          </cell>
          <cell r="F67">
            <v>2.2599999999999998</v>
          </cell>
          <cell r="G67">
            <v>1.6990000000000001</v>
          </cell>
          <cell r="H67">
            <v>0</v>
          </cell>
          <cell r="I67">
            <v>0</v>
          </cell>
          <cell r="J67">
            <v>0</v>
          </cell>
          <cell r="K67">
            <v>16.899999999999999</v>
          </cell>
          <cell r="L67">
            <v>3.3815877226488182</v>
          </cell>
          <cell r="M67">
            <v>3.7</v>
          </cell>
          <cell r="Q67">
            <v>2.3589018511944158</v>
          </cell>
          <cell r="R67">
            <v>1.3504419806144834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Bilateral Outside Paris Club</v>
          </cell>
          <cell r="B68" t="str">
            <v xml:space="preserve">    Reechelonnement hors club de Paris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>
            <v>10.085570677070653</v>
          </cell>
          <cell r="R68">
            <v>4.6787584787867402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A69" t="str">
            <v xml:space="preserve">    Private creditors</v>
          </cell>
          <cell r="B69" t="str">
            <v xml:space="preserve">    Reechelonnement creancier prive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Debt cancellation</v>
          </cell>
          <cell r="B70" t="str">
            <v xml:space="preserve">  Remise de dette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6.2396500633696341</v>
          </cell>
          <cell r="L70">
            <v>0.40161227735118155</v>
          </cell>
          <cell r="M70">
            <v>0</v>
          </cell>
          <cell r="Q70">
            <v>0.45972061883996984</v>
          </cell>
          <cell r="R70">
            <v>0.22238707702226154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Bilateral Paris Club</v>
          </cell>
          <cell r="B71" t="str">
            <v xml:space="preserve">    Bilateraux Club de Paris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6.2396500633696341</v>
          </cell>
          <cell r="L71">
            <v>0.40161227735118155</v>
          </cell>
          <cell r="M71">
            <v>0</v>
          </cell>
          <cell r="Q71">
            <v>0.45972061883996984</v>
          </cell>
          <cell r="R71">
            <v>0.22238707702226154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 xml:space="preserve">    Bilateral Outside Paris Club</v>
          </cell>
          <cell r="B72" t="str">
            <v xml:space="preserve">    Bilateraux hors Club de Paris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A73" t="str">
            <v xml:space="preserve">    Private creditors</v>
          </cell>
          <cell r="B73" t="str">
            <v xml:space="preserve">    Creanciers prives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A74" t="str">
            <v>IMF charges (interest, CFA)</v>
          </cell>
          <cell r="B74" t="str">
            <v>IMF charges (interest, CFA)</v>
          </cell>
          <cell r="C74">
            <v>-0.69856362970921804</v>
          </cell>
          <cell r="D74">
            <v>-0.71581300186497931</v>
          </cell>
          <cell r="E74">
            <v>-0.66045312839668657</v>
          </cell>
          <cell r="F74">
            <v>-0.62067023440110003</v>
          </cell>
          <cell r="G74">
            <v>-0.26212165198464005</v>
          </cell>
          <cell r="H74">
            <v>-0.19536988877243103</v>
          </cell>
          <cell r="I74">
            <v>-7.2585450505763996E-2</v>
          </cell>
          <cell r="J74">
            <v>-6.0126456662791997E-2</v>
          </cell>
          <cell r="K74">
            <v>-0.36751507866351996</v>
          </cell>
          <cell r="L74">
            <v>-0.50518223446099497</v>
          </cell>
          <cell r="M74">
            <v>-0.42702598041922768</v>
          </cell>
          <cell r="Q74">
            <v>-8.0004267183384048E-2</v>
          </cell>
          <cell r="R74">
            <v>-7.5370579538078908E-2</v>
          </cell>
          <cell r="S74">
            <v>-0.16630087790184658</v>
          </cell>
          <cell r="T74">
            <v>-0.16582263889845361</v>
          </cell>
          <cell r="U74">
            <v>-0.16544993986112788</v>
          </cell>
          <cell r="V74">
            <v>-0.15759117980342666</v>
          </cell>
          <cell r="W74">
            <v>-0.14235646688303802</v>
          </cell>
          <cell r="X74">
            <v>-0.12747793914409372</v>
          </cell>
          <cell r="Y74">
            <v>-9.4542945702547024E-2</v>
          </cell>
          <cell r="Z74">
            <v>-6.1607952261000361E-2</v>
          </cell>
          <cell r="AA74">
            <v>-3.6112222688925853E-2</v>
          </cell>
          <cell r="AB74">
            <v>-1.8055756986323512E-2</v>
          </cell>
          <cell r="AC74">
            <v>7.0871627882998054E-7</v>
          </cell>
          <cell r="AD74">
            <v>7.0871627882998054E-7</v>
          </cell>
          <cell r="AE74">
            <v>7.0871627882998054E-7</v>
          </cell>
          <cell r="AF74">
            <v>7.0871627882998054E-7</v>
          </cell>
        </row>
        <row r="75">
          <cell r="A75" t="str">
            <v>IMF repurchases (Due in CFA)</v>
          </cell>
          <cell r="B75" t="str">
            <v>IMF repurchases (Due in CFA)</v>
          </cell>
          <cell r="C75">
            <v>-2.1654991885800001</v>
          </cell>
          <cell r="D75">
            <v>-0.9132612499749998</v>
          </cell>
          <cell r="E75">
            <v>-2.4500765143555006</v>
          </cell>
          <cell r="F75">
            <v>-3.6801054810000005</v>
          </cell>
          <cell r="G75">
            <v>-2.262631056</v>
          </cell>
          <cell r="H75">
            <v>-0.94062366065700009</v>
          </cell>
          <cell r="I75">
            <v>-0.68910119850600005</v>
          </cell>
          <cell r="J75">
            <v>-0.81407981817200004</v>
          </cell>
          <cell r="K75">
            <v>-2.3552289659199994</v>
          </cell>
          <cell r="L75">
            <v>-2.76193634976</v>
          </cell>
          <cell r="M75">
            <v>-3.160723915158961</v>
          </cell>
          <cell r="Q75">
            <v>-0.56932398603495482</v>
          </cell>
          <cell r="R75">
            <v>0</v>
          </cell>
          <cell r="S75">
            <v>0</v>
          </cell>
          <cell r="T75">
            <v>0</v>
          </cell>
          <cell r="U75">
            <v>-1.4948611532738163</v>
          </cell>
          <cell r="V75">
            <v>-2.982446427724736</v>
          </cell>
          <cell r="W75">
            <v>-2.9757055477888663</v>
          </cell>
          <cell r="X75">
            <v>-6.5869986883093352</v>
          </cell>
          <cell r="Y75">
            <v>-6.5869986883093352</v>
          </cell>
          <cell r="Z75">
            <v>-5.0991459144149012</v>
          </cell>
          <cell r="AA75">
            <v>-3.611293140520468</v>
          </cell>
          <cell r="AB75">
            <v>-3.611293140520468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</row>
        <row r="76">
          <cell r="A76" t="str">
            <v>IMF drawings (CFA)</v>
          </cell>
          <cell r="B76" t="str">
            <v>IMF drawings (CFA)</v>
          </cell>
          <cell r="C76">
            <v>2.640852669</v>
          </cell>
          <cell r="D76">
            <v>2.7514424041799992</v>
          </cell>
          <cell r="E76">
            <v>3.65049792696</v>
          </cell>
          <cell r="F76">
            <v>0</v>
          </cell>
          <cell r="G76">
            <v>2.2460076441600001</v>
          </cell>
          <cell r="H76">
            <v>0</v>
          </cell>
          <cell r="I76">
            <v>0</v>
          </cell>
          <cell r="J76">
            <v>0</v>
          </cell>
          <cell r="K76">
            <v>8.5131630863999987</v>
          </cell>
          <cell r="L76">
            <v>0</v>
          </cell>
          <cell r="M76">
            <v>0</v>
          </cell>
          <cell r="Q76">
            <v>0</v>
          </cell>
          <cell r="R76">
            <v>18.294004266443295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IMF actual repayment  (cash basis) in CFA</v>
          </cell>
          <cell r="B77" t="str">
            <v>IMF actual repayment  (cash basis) in CFA</v>
          </cell>
          <cell r="C77">
            <v>-2.1654991885800001</v>
          </cell>
          <cell r="D77">
            <v>-0.81610579784999993</v>
          </cell>
          <cell r="E77">
            <v>-2.4264603545210002</v>
          </cell>
          <cell r="F77">
            <v>-3.6927813998790007</v>
          </cell>
          <cell r="G77">
            <v>-2.3679126643200004</v>
          </cell>
          <cell r="H77">
            <v>-0.94062366065700009</v>
          </cell>
          <cell r="I77">
            <v>-0.44268740775000004</v>
          </cell>
          <cell r="J77">
            <v>-0.44783088278236</v>
          </cell>
          <cell r="K77">
            <v>-2.6454690060580792</v>
          </cell>
          <cell r="L77">
            <v>-3.682127533833</v>
          </cell>
          <cell r="M77">
            <v>-3.160723915158961</v>
          </cell>
          <cell r="Q77">
            <v>-0.56932398603495482</v>
          </cell>
          <cell r="R77">
            <v>0</v>
          </cell>
          <cell r="S77">
            <v>0</v>
          </cell>
          <cell r="T77">
            <v>0</v>
          </cell>
          <cell r="U77">
            <v>-1.4948611532738163</v>
          </cell>
          <cell r="V77">
            <v>-2.982446427724736</v>
          </cell>
          <cell r="W77">
            <v>-2.9757055477888663</v>
          </cell>
          <cell r="X77">
            <v>-6.5869986883093352</v>
          </cell>
          <cell r="Y77">
            <v>-6.5869986883093352</v>
          </cell>
          <cell r="Z77">
            <v>-5.0991459144149012</v>
          </cell>
          <cell r="AA77">
            <v>-3.611293140520468</v>
          </cell>
          <cell r="AB77">
            <v>-3.611293140520468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>Service on current stock of non-IMF external debt</v>
          </cell>
          <cell r="B79" t="str">
            <v>Service on current stock of non-IMF external debt</v>
          </cell>
          <cell r="C79">
            <v>-10.25</v>
          </cell>
          <cell r="D79">
            <v>-11.68</v>
          </cell>
          <cell r="E79">
            <v>-15.129999999999999</v>
          </cell>
          <cell r="F79">
            <v>-12.7</v>
          </cell>
          <cell r="G79">
            <v>-10.8</v>
          </cell>
          <cell r="H79">
            <v>-9.6999999999999993</v>
          </cell>
          <cell r="I79">
            <v>-10.613695999999999</v>
          </cell>
          <cell r="J79">
            <v>-10.862566999999999</v>
          </cell>
          <cell r="K79">
            <v>-17.906220000000001</v>
          </cell>
          <cell r="L79">
            <v>-19.474635800000001</v>
          </cell>
          <cell r="M79">
            <v>-20.232683999999999</v>
          </cell>
          <cell r="Q79">
            <v>-26.072827232111621</v>
          </cell>
          <cell r="R79">
            <v>-23.017541542247642</v>
          </cell>
          <cell r="S79">
            <v>-25.378652947487723</v>
          </cell>
          <cell r="T79">
            <v>-25.554082085192483</v>
          </cell>
          <cell r="U79">
            <v>-25.80391647311443</v>
          </cell>
          <cell r="V79">
            <v>-22.334746580754739</v>
          </cell>
          <cell r="W79">
            <v>-20.356643451121741</v>
          </cell>
          <cell r="X79">
            <v>-21.204953749085902</v>
          </cell>
          <cell r="Y79">
            <v>-21.555438032083941</v>
          </cell>
          <cell r="Z79">
            <v>-22.088250723519501</v>
          </cell>
          <cell r="AA79">
            <v>-22.524773208859557</v>
          </cell>
          <cell r="AB79">
            <v>-23.288138852756688</v>
          </cell>
          <cell r="AC79">
            <v>-23.275084454122766</v>
          </cell>
          <cell r="AD79">
            <v>-21.720816488785541</v>
          </cell>
          <cell r="AE79">
            <v>-21.547417938082404</v>
          </cell>
          <cell r="AF79">
            <v>-20.850416875266578</v>
          </cell>
        </row>
        <row r="80">
          <cell r="A80" t="str">
            <v xml:space="preserve">   Principal</v>
          </cell>
          <cell r="B80" t="str">
            <v xml:space="preserve">   Principal</v>
          </cell>
          <cell r="C80">
            <v>-5.85</v>
          </cell>
          <cell r="D80">
            <v>-6.78</v>
          </cell>
          <cell r="E80">
            <v>-9.5299999999999994</v>
          </cell>
          <cell r="F80">
            <v>-8.4</v>
          </cell>
          <cell r="G80">
            <v>-6.9</v>
          </cell>
          <cell r="H80">
            <v>-5.6</v>
          </cell>
          <cell r="I80">
            <v>-5.6</v>
          </cell>
          <cell r="J80">
            <v>-6.3</v>
          </cell>
          <cell r="K80">
            <v>-8.9600000000000009</v>
          </cell>
          <cell r="L80">
            <v>-11.8</v>
          </cell>
          <cell r="M80">
            <v>-11.85</v>
          </cell>
          <cell r="Q80">
            <v>-15.859589700153322</v>
          </cell>
          <cell r="R80">
            <v>-15.046015861109337</v>
          </cell>
          <cell r="S80">
            <v>-18.936193357287124</v>
          </cell>
          <cell r="T80">
            <v>-19.670052034150626</v>
          </cell>
          <cell r="U80">
            <v>-20.144238804022727</v>
          </cell>
          <cell r="V80">
            <v>-17.079038130978184</v>
          </cell>
          <cell r="W80">
            <v>-15.302630561084175</v>
          </cell>
          <cell r="X80">
            <v>-16.40056568149863</v>
          </cell>
          <cell r="Y80">
            <v>-16.990263837466081</v>
          </cell>
          <cell r="Z80">
            <v>-17.718809516776538</v>
          </cell>
          <cell r="AA80">
            <v>-18.390382680170365</v>
          </cell>
          <cell r="AB80">
            <v>-19.397210487953764</v>
          </cell>
          <cell r="AC80">
            <v>-19.628825227803514</v>
          </cell>
          <cell r="AD80">
            <v>-18.329668200227275</v>
          </cell>
          <cell r="AE80">
            <v>-18.404059810788915</v>
          </cell>
          <cell r="AF80">
            <v>-17.948524203448855</v>
          </cell>
        </row>
        <row r="81">
          <cell r="A81" t="str">
            <v xml:space="preserve">   Interest (including on arrears)</v>
          </cell>
          <cell r="B81" t="str">
            <v xml:space="preserve">   Interest (including on arrears)</v>
          </cell>
          <cell r="C81">
            <v>-4.4000000000000004</v>
          </cell>
          <cell r="D81">
            <v>-4.9000000000000004</v>
          </cell>
          <cell r="E81">
            <v>-5.6</v>
          </cell>
          <cell r="F81">
            <v>-4.3</v>
          </cell>
          <cell r="G81">
            <v>-3.9</v>
          </cell>
          <cell r="H81">
            <v>-4.0999999999999996</v>
          </cell>
          <cell r="I81">
            <v>-5.0136959999999995</v>
          </cell>
          <cell r="J81">
            <v>-4.5625669999999987</v>
          </cell>
          <cell r="K81">
            <v>-8.9462200000000003</v>
          </cell>
          <cell r="L81">
            <v>-7.6746358000000017</v>
          </cell>
          <cell r="M81">
            <v>-8.3826839999999994</v>
          </cell>
          <cell r="Q81">
            <v>-10.213237531958299</v>
          </cell>
          <cell r="R81">
            <v>-7.9715256811383064</v>
          </cell>
          <cell r="S81">
            <v>-6.442459590200599</v>
          </cell>
          <cell r="T81">
            <v>-5.8840300510418579</v>
          </cell>
          <cell r="U81">
            <v>-5.6596776690917023</v>
          </cell>
          <cell r="V81">
            <v>-5.255708449776554</v>
          </cell>
          <cell r="W81">
            <v>-5.0540128900375656</v>
          </cell>
          <cell r="X81">
            <v>-4.8043880675872721</v>
          </cell>
          <cell r="Y81">
            <v>-4.5651741946178621</v>
          </cell>
          <cell r="Z81">
            <v>-4.3694412067429615</v>
          </cell>
          <cell r="AA81">
            <v>-4.1343905286891918</v>
          </cell>
          <cell r="AB81">
            <v>-3.8909283648029249</v>
          </cell>
          <cell r="AC81">
            <v>-3.646259226319251</v>
          </cell>
          <cell r="AD81">
            <v>-3.3911482885582673</v>
          </cell>
          <cell r="AE81">
            <v>-3.1433581272934874</v>
          </cell>
          <cell r="AF81">
            <v>-2.901892671817722</v>
          </cell>
        </row>
        <row r="82">
          <cell r="A82" t="str">
            <v>Service on projected drawings of non-IMF external debt</v>
          </cell>
          <cell r="B82" t="str">
            <v>Service on projected drawings of non-IMF external debt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-0.41283300681398388</v>
          </cell>
          <cell r="S82">
            <v>-1.1347204605416918</v>
          </cell>
          <cell r="T82">
            <v>-1.9027877023196733</v>
          </cell>
          <cell r="U82">
            <v>-2.5747380044095887</v>
          </cell>
          <cell r="V82">
            <v>-3.4429896322658355</v>
          </cell>
          <cell r="W82">
            <v>-6.7192646203400166</v>
          </cell>
          <cell r="X82">
            <v>-8.7495291188508197</v>
          </cell>
          <cell r="Y82">
            <v>-11.119334439400841</v>
          </cell>
          <cell r="Z82">
            <v>-13.068436681410631</v>
          </cell>
          <cell r="AA82">
            <v>-14.999482710582154</v>
          </cell>
          <cell r="AB82">
            <v>-16.968118412601324</v>
          </cell>
          <cell r="AC82">
            <v>-18.93774254639375</v>
          </cell>
          <cell r="AD82">
            <v>-20.902273024639488</v>
          </cell>
          <cell r="AE82">
            <v>-22.897073896622828</v>
          </cell>
          <cell r="AF82">
            <v>-24.919556635638436</v>
          </cell>
        </row>
        <row r="83">
          <cell r="A83" t="str">
            <v xml:space="preserve">   Principal</v>
          </cell>
          <cell r="B83" t="str">
            <v xml:space="preserve">   Principal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-0.19605197713727948</v>
          </cell>
          <cell r="V83">
            <v>-0.58087991326578325</v>
          </cell>
          <cell r="W83">
            <v>-3.4290962926911335</v>
          </cell>
          <cell r="X83">
            <v>-5.1376882158223962</v>
          </cell>
          <cell r="Y83">
            <v>-7.1635527083444588</v>
          </cell>
          <cell r="Z83">
            <v>-8.7895335836916804</v>
          </cell>
          <cell r="AA83">
            <v>-10.430142892554882</v>
          </cell>
          <cell r="AB83">
            <v>-12.135582521865063</v>
          </cell>
          <cell r="AC83">
            <v>-13.855997435692094</v>
          </cell>
          <cell r="AD83">
            <v>-15.670962054057219</v>
          </cell>
          <cell r="AE83">
            <v>-17.554643645285946</v>
          </cell>
          <cell r="AF83">
            <v>-19.493927384817411</v>
          </cell>
        </row>
        <row r="84">
          <cell r="A84" t="str">
            <v xml:space="preserve">   Interest</v>
          </cell>
          <cell r="B84" t="str">
            <v xml:space="preserve">   Interest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Q84">
            <v>0</v>
          </cell>
          <cell r="R84">
            <v>-0.41283300681398388</v>
          </cell>
          <cell r="S84">
            <v>-1.1347204605416918</v>
          </cell>
          <cell r="T84">
            <v>-1.9027877023196733</v>
          </cell>
          <cell r="U84">
            <v>-2.3786860272723094</v>
          </cell>
          <cell r="V84">
            <v>-2.8621097190000522</v>
          </cell>
          <cell r="W84">
            <v>-3.2901683276488831</v>
          </cell>
          <cell r="X84">
            <v>-3.6118409030284235</v>
          </cell>
          <cell r="Y84">
            <v>-3.9557817310563816</v>
          </cell>
          <cell r="Z84">
            <v>-4.2789030977189499</v>
          </cell>
          <cell r="AA84">
            <v>-4.5693398180272728</v>
          </cell>
          <cell r="AB84">
            <v>-4.8325358907362608</v>
          </cell>
          <cell r="AC84">
            <v>-5.0817451107016547</v>
          </cell>
          <cell r="AD84">
            <v>-5.2313109705822693</v>
          </cell>
          <cell r="AE84">
            <v>-5.3424302513368804</v>
          </cell>
          <cell r="AF84">
            <v>-5.4256292508210269</v>
          </cell>
        </row>
        <row r="86">
          <cell r="A86" t="str">
            <v>Broad Money</v>
          </cell>
          <cell r="B86" t="str">
            <v>Broad Money</v>
          </cell>
          <cell r="C86">
            <v>58.152000000000001</v>
          </cell>
          <cell r="D86">
            <v>60.632000000000005</v>
          </cell>
          <cell r="E86">
            <v>60.907000000000004</v>
          </cell>
          <cell r="F86">
            <v>64.47</v>
          </cell>
          <cell r="G86">
            <v>61.074000000000005</v>
          </cell>
          <cell r="H86">
            <v>58.494</v>
          </cell>
          <cell r="I86">
            <v>57.234000000000002</v>
          </cell>
          <cell r="J86">
            <v>64.593999999999994</v>
          </cell>
          <cell r="K86">
            <v>115.28899999999999</v>
          </cell>
          <cell r="L86">
            <v>120.21899999999999</v>
          </cell>
          <cell r="M86">
            <v>126.06399999999999</v>
          </cell>
          <cell r="Q86">
            <v>110.913</v>
          </cell>
          <cell r="R86">
            <v>106.26816613787845</v>
          </cell>
          <cell r="S86">
            <v>113.95056615831557</v>
          </cell>
          <cell r="T86">
            <v>122.67697409507936</v>
          </cell>
          <cell r="U86">
            <v>132.9581448759505</v>
          </cell>
          <cell r="V86">
            <v>143.78230174543802</v>
          </cell>
          <cell r="W86">
            <v>155.45287033084517</v>
          </cell>
          <cell r="X86">
            <v>167.70427253392967</v>
          </cell>
          <cell r="Y86">
            <v>180.9482701365279</v>
          </cell>
          <cell r="Z86">
            <v>195.31755246391501</v>
          </cell>
          <cell r="AA86">
            <v>210.92402467523124</v>
          </cell>
          <cell r="AB86">
            <v>227.89606989334382</v>
          </cell>
          <cell r="AC86">
            <v>246.32057863864702</v>
          </cell>
          <cell r="AD86">
            <v>266.35310994420303</v>
          </cell>
          <cell r="AE86">
            <v>288.19516995611116</v>
          </cell>
          <cell r="AF86">
            <v>312.0351131601966</v>
          </cell>
        </row>
        <row r="87">
          <cell r="AI87">
            <v>9999</v>
          </cell>
        </row>
        <row r="88">
          <cell r="AI88" t="str">
            <v>range end</v>
          </cell>
        </row>
      </sheetData>
      <sheetData sheetId="10" refreshError="1">
        <row r="13">
          <cell r="A13" t="str">
            <v xml:space="preserve">    FMI</v>
          </cell>
          <cell r="B13" t="str">
            <v xml:space="preserve">    FMI</v>
          </cell>
          <cell r="C13">
            <v>-10.647</v>
          </cell>
          <cell r="D13">
            <v>-12.127000000000001</v>
          </cell>
          <cell r="E13">
            <v>-14.478</v>
          </cell>
          <cell r="F13">
            <v>-9.6</v>
          </cell>
          <cell r="G13">
            <v>-9.3209999999999997</v>
          </cell>
          <cell r="H13">
            <v>-8.625</v>
          </cell>
          <cell r="I13">
            <v>-8.3640000000000008</v>
          </cell>
          <cell r="J13">
            <v>-8.4860000000000007</v>
          </cell>
          <cell r="K13">
            <v>-22.117999999999999</v>
          </cell>
          <cell r="L13">
            <v>-17.100999999999999</v>
          </cell>
          <cell r="M13">
            <v>-16.077999999999999</v>
          </cell>
          <cell r="Q13">
            <v>-15.137</v>
          </cell>
          <cell r="R13">
            <v>-33.318522450250065</v>
          </cell>
          <cell r="S13">
            <v>-33.213049949448056</v>
          </cell>
          <cell r="T13">
            <v>-33.131140627779089</v>
          </cell>
          <cell r="U13">
            <v>-31.559432981052904</v>
          </cell>
          <cell r="V13">
            <v>-28.505649743827277</v>
          </cell>
          <cell r="W13">
            <v>-25.46974161450046</v>
          </cell>
          <cell r="X13">
            <v>-18.90858914050941</v>
          </cell>
          <cell r="Y13">
            <v>-12.321590452200073</v>
          </cell>
          <cell r="Z13">
            <v>-7.2228119868622187</v>
          </cell>
          <cell r="AA13">
            <v>-3.6115188463417507</v>
          </cell>
          <cell r="AB13">
            <v>-2.2570582128270486E-4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-16.971999999999998</v>
          </cell>
          <cell r="AI13">
            <v>-25</v>
          </cell>
        </row>
        <row r="14">
          <cell r="A14" t="str">
            <v xml:space="preserve">    Autres</v>
          </cell>
          <cell r="B14" t="str">
            <v xml:space="preserve">    Autres</v>
          </cell>
          <cell r="C14">
            <v>-1.5039999999999991</v>
          </cell>
          <cell r="D14">
            <v>1.3060000000000014</v>
          </cell>
          <cell r="E14">
            <v>3.83</v>
          </cell>
          <cell r="F14">
            <v>-2.5379999999999994</v>
          </cell>
          <cell r="G14">
            <v>0.56099999999999905</v>
          </cell>
          <cell r="H14">
            <v>-0.35300000000000042</v>
          </cell>
          <cell r="I14">
            <v>-0.18799999999999795</v>
          </cell>
          <cell r="J14">
            <v>1.9219999999999979</v>
          </cell>
          <cell r="K14">
            <v>2.7469999999999981</v>
          </cell>
          <cell r="L14">
            <v>2.7970000000000037</v>
          </cell>
          <cell r="M14">
            <v>2.3869999999999978</v>
          </cell>
          <cell r="Q14">
            <v>2.2200000000000002</v>
          </cell>
          <cell r="R14">
            <v>2.1180000000000003</v>
          </cell>
          <cell r="S14">
            <v>2.1180000000000003</v>
          </cell>
          <cell r="T14">
            <v>2.1180000000000003</v>
          </cell>
          <cell r="U14">
            <v>2.1180000000000003</v>
          </cell>
          <cell r="V14">
            <v>2.1180000000000003</v>
          </cell>
          <cell r="W14">
            <v>2.1180000000000003</v>
          </cell>
          <cell r="X14">
            <v>2.1180000000000003</v>
          </cell>
          <cell r="Y14">
            <v>2.1180000000000003</v>
          </cell>
          <cell r="Z14">
            <v>2.1180000000000003</v>
          </cell>
          <cell r="AA14">
            <v>2.1180000000000003</v>
          </cell>
          <cell r="AB14">
            <v>2.1180000000000003</v>
          </cell>
          <cell r="AC14">
            <v>2.1180000000000003</v>
          </cell>
          <cell r="AD14">
            <v>2.1180000000000003</v>
          </cell>
          <cell r="AE14">
            <v>2.1180000000000003</v>
          </cell>
          <cell r="AF14">
            <v>2.1180000000000003</v>
          </cell>
          <cell r="AH14">
            <v>3.8440000000000003</v>
          </cell>
          <cell r="AI14">
            <v>-9.9999999999994316E-2</v>
          </cell>
        </row>
        <row r="15">
          <cell r="A15" t="str">
            <v xml:space="preserve">  Banques créatrices de monnaie</v>
          </cell>
          <cell r="B15" t="str">
            <v xml:space="preserve">  Banques créatrices de monnaie</v>
          </cell>
          <cell r="C15">
            <v>2.7530000000000001</v>
          </cell>
          <cell r="D15">
            <v>3.39</v>
          </cell>
          <cell r="E15">
            <v>-1.1170000000000004</v>
          </cell>
          <cell r="F15">
            <v>-1.07</v>
          </cell>
          <cell r="G15">
            <v>-1.595</v>
          </cell>
          <cell r="H15">
            <v>-1.1120000000000001</v>
          </cell>
          <cell r="I15">
            <v>-1.4369999999999998</v>
          </cell>
          <cell r="J15">
            <v>-1.5249999999999999</v>
          </cell>
          <cell r="K15">
            <v>-0.34299999999999908</v>
          </cell>
          <cell r="L15">
            <v>-0.75800000000000001</v>
          </cell>
          <cell r="M15">
            <v>-1.5409999999999999</v>
          </cell>
          <cell r="Q15">
            <v>-1.008</v>
          </cell>
          <cell r="R15">
            <v>-0.39200000000000035</v>
          </cell>
          <cell r="S15">
            <v>-0.39200000000000035</v>
          </cell>
          <cell r="T15">
            <v>-0.39200000000000035</v>
          </cell>
          <cell r="U15">
            <v>-0.39200000000000035</v>
          </cell>
          <cell r="V15">
            <v>-0.39200000000000035</v>
          </cell>
          <cell r="W15">
            <v>-0.39200000000000035</v>
          </cell>
          <cell r="X15">
            <v>-0.39200000000000035</v>
          </cell>
          <cell r="Y15">
            <v>-0.39200000000000035</v>
          </cell>
          <cell r="Z15">
            <v>-0.39200000000000035</v>
          </cell>
          <cell r="AA15">
            <v>-0.39200000000000035</v>
          </cell>
          <cell r="AB15">
            <v>-0.39200000000000035</v>
          </cell>
          <cell r="AC15">
            <v>-0.39200000000000035</v>
          </cell>
          <cell r="AD15">
            <v>-0.39200000000000035</v>
          </cell>
          <cell r="AE15">
            <v>-0.39200000000000035</v>
          </cell>
          <cell r="AF15">
            <v>-0.39200000000000035</v>
          </cell>
          <cell r="AH15">
            <v>-3.05</v>
          </cell>
          <cell r="AI15">
            <v>-4.0999999999999996</v>
          </cell>
        </row>
        <row r="17">
          <cell r="A17" t="str">
            <v>Avoirs intérieurs nets</v>
          </cell>
          <cell r="B17" t="str">
            <v>Avoirs intérieurs nets</v>
          </cell>
          <cell r="C17">
            <v>46.67</v>
          </cell>
          <cell r="D17">
            <v>44.146999999999998</v>
          </cell>
          <cell r="E17">
            <v>43.594000000000015</v>
          </cell>
          <cell r="F17">
            <v>44.997999999999998</v>
          </cell>
          <cell r="G17">
            <v>42.827000000000012</v>
          </cell>
          <cell r="H17">
            <v>42.743000000000002</v>
          </cell>
          <cell r="I17">
            <v>41.072999999999993</v>
          </cell>
          <cell r="J17">
            <v>40.558</v>
          </cell>
          <cell r="K17">
            <v>23.287000000000006</v>
          </cell>
          <cell r="L17">
            <v>21.574999999999999</v>
          </cell>
          <cell r="M17">
            <v>20.031000000000006</v>
          </cell>
          <cell r="Q17">
            <v>31.406999999999996</v>
          </cell>
          <cell r="R17">
            <v>54.429688588128528</v>
          </cell>
          <cell r="S17">
            <v>57.006616107763634</v>
          </cell>
          <cell r="T17">
            <v>60.651114722858452</v>
          </cell>
          <cell r="U17">
            <v>64.36057785700342</v>
          </cell>
          <cell r="V17">
            <v>67.1309514892653</v>
          </cell>
          <cell r="W17">
            <v>70.765611945345654</v>
          </cell>
          <cell r="X17">
            <v>71.455861674439092</v>
          </cell>
          <cell r="Y17">
            <v>73.112860588727983</v>
          </cell>
          <cell r="Z17">
            <v>77.383364450777236</v>
          </cell>
          <cell r="AA17">
            <v>84.378543521573008</v>
          </cell>
          <cell r="AB17">
            <v>92.73929559916516</v>
          </cell>
          <cell r="AC17">
            <v>106.16357863864704</v>
          </cell>
          <cell r="AD17">
            <v>121.19610994420304</v>
          </cell>
          <cell r="AE17">
            <v>138.0381699561112</v>
          </cell>
          <cell r="AF17">
            <v>156.87811316019665</v>
          </cell>
          <cell r="AH17">
            <v>16.521999999999991</v>
          </cell>
          <cell r="AI17">
            <v>28.8</v>
          </cell>
        </row>
        <row r="18">
          <cell r="A18" t="str">
            <v xml:space="preserve">  Crédit intérieur</v>
          </cell>
          <cell r="B18" t="str">
            <v xml:space="preserve">  Crédit intérieur</v>
          </cell>
          <cell r="C18">
            <v>52.048000000000002</v>
          </cell>
          <cell r="D18">
            <v>48.625</v>
          </cell>
          <cell r="E18">
            <v>49.424000000000007</v>
          </cell>
          <cell r="F18">
            <v>57.128</v>
          </cell>
          <cell r="G18">
            <v>50.488000000000007</v>
          </cell>
          <cell r="H18">
            <v>53.515000000000001</v>
          </cell>
          <cell r="I18">
            <v>50.516999999999996</v>
          </cell>
          <cell r="J18">
            <v>50.366</v>
          </cell>
          <cell r="K18">
            <v>66.153000000000006</v>
          </cell>
          <cell r="L18">
            <v>63.335000000000001</v>
          </cell>
          <cell r="M18">
            <v>60.820999999999998</v>
          </cell>
          <cell r="Q18">
            <v>78.411000000000001</v>
          </cell>
          <cell r="R18">
            <v>104.2114652539576</v>
          </cell>
          <cell r="S18">
            <v>106.25060524007876</v>
          </cell>
          <cell r="T18">
            <v>109.2782096805513</v>
          </cell>
          <cell r="U18">
            <v>111.48201075197619</v>
          </cell>
          <cell r="V18">
            <v>112.58424786037781</v>
          </cell>
          <cell r="W18">
            <v>114.20357625612095</v>
          </cell>
          <cell r="X18">
            <v>114.41019154116182</v>
          </cell>
          <cell r="Y18">
            <v>115.23564361731073</v>
          </cell>
          <cell r="Z18">
            <v>118.27413046097442</v>
          </cell>
          <cell r="AA18">
            <v>123.60196714423263</v>
          </cell>
          <cell r="AB18">
            <v>129.81947688591555</v>
          </cell>
          <cell r="AC18">
            <v>140.61245381085371</v>
          </cell>
          <cell r="AD18">
            <v>152.47705781961025</v>
          </cell>
          <cell r="AE18">
            <v>165.54591608116968</v>
          </cell>
          <cell r="AF18">
            <v>179.95291301509766</v>
          </cell>
          <cell r="AH18">
            <v>59.651999999999987</v>
          </cell>
          <cell r="AI18">
            <v>76.099999999999994</v>
          </cell>
        </row>
        <row r="19">
          <cell r="A19" t="str">
            <v xml:space="preserve">    Créances nettes sur l'Etat</v>
          </cell>
          <cell r="B19" t="str">
            <v xml:space="preserve">    Créances nettes sur l'Etat</v>
          </cell>
          <cell r="C19">
            <v>20.077999999999999</v>
          </cell>
          <cell r="D19">
            <v>19.164999999999999</v>
          </cell>
          <cell r="E19">
            <v>17.013999999999999</v>
          </cell>
          <cell r="F19">
            <v>15.298000000000002</v>
          </cell>
          <cell r="G19">
            <v>14.865</v>
          </cell>
          <cell r="H19">
            <v>28.351000000000003</v>
          </cell>
          <cell r="I19">
            <v>29.411999999999995</v>
          </cell>
          <cell r="J19">
            <v>29.895</v>
          </cell>
          <cell r="K19">
            <v>41.61</v>
          </cell>
          <cell r="L19">
            <v>32.522999999999989</v>
          </cell>
          <cell r="M19">
            <v>30.437999999999995</v>
          </cell>
          <cell r="Q19">
            <v>39.506</v>
          </cell>
          <cell r="R19">
            <v>60.242628989250065</v>
          </cell>
          <cell r="S19">
            <v>58.685143642448054</v>
          </cell>
          <cell r="T19">
            <v>57.107168579779092</v>
          </cell>
          <cell r="U19">
            <v>53.994005768052908</v>
          </cell>
          <cell r="V19">
            <v>49.352000863827278</v>
          </cell>
          <cell r="W19">
            <v>44.679685708500465</v>
          </cell>
          <cell r="X19">
            <v>38.118533234509407</v>
          </cell>
          <cell r="Y19">
            <v>31.531534546200071</v>
          </cell>
          <cell r="Z19">
            <v>26.432756080862216</v>
          </cell>
          <cell r="AA19">
            <v>22.82146294034175</v>
          </cell>
          <cell r="AB19">
            <v>19.21016979982128</v>
          </cell>
          <cell r="AC19">
            <v>19.209944094000001</v>
          </cell>
          <cell r="AD19">
            <v>19.209944094000001</v>
          </cell>
          <cell r="AE19">
            <v>19.209944094000001</v>
          </cell>
          <cell r="AF19">
            <v>19.209944094000001</v>
          </cell>
          <cell r="AH19">
            <v>39.18099999999999</v>
          </cell>
          <cell r="AI19">
            <v>45.9</v>
          </cell>
        </row>
        <row r="20">
          <cell r="A20" t="str">
            <v xml:space="preserve">      Position nette du Gouvernement</v>
          </cell>
          <cell r="B20" t="str">
            <v xml:space="preserve">      Position nette du Gouvernement</v>
          </cell>
          <cell r="C20">
            <v>20.077999999999999</v>
          </cell>
          <cell r="D20">
            <v>19.164999999999999</v>
          </cell>
          <cell r="E20">
            <v>17.013999999999999</v>
          </cell>
          <cell r="F20">
            <v>13.698000000000002</v>
          </cell>
          <cell r="G20">
            <v>14.809000000000001</v>
          </cell>
          <cell r="H20">
            <v>28.298000000000002</v>
          </cell>
          <cell r="I20">
            <v>28.861999999999995</v>
          </cell>
          <cell r="J20">
            <v>29.536999999999995</v>
          </cell>
          <cell r="K20">
            <v>41.733000000000004</v>
          </cell>
          <cell r="L20">
            <v>35.29</v>
          </cell>
          <cell r="M20">
            <v>32.906999999999996</v>
          </cell>
          <cell r="Q20">
            <v>45.712000000000003</v>
          </cell>
          <cell r="R20">
            <v>61.370628989250065</v>
          </cell>
          <cell r="S20">
            <v>59.813143642448054</v>
          </cell>
          <cell r="T20">
            <v>58.235168579779092</v>
          </cell>
          <cell r="U20">
            <v>55.122005768052908</v>
          </cell>
          <cell r="V20">
            <v>50.480000863827279</v>
          </cell>
          <cell r="W20">
            <v>45.807685708500465</v>
          </cell>
          <cell r="X20">
            <v>39.246533234509407</v>
          </cell>
          <cell r="Y20">
            <v>32.659534546200071</v>
          </cell>
          <cell r="Z20">
            <v>27.560756080862216</v>
          </cell>
          <cell r="AA20">
            <v>23.94946294034175</v>
          </cell>
          <cell r="AB20">
            <v>20.33816979982128</v>
          </cell>
          <cell r="AC20">
            <v>20.337944094000001</v>
          </cell>
          <cell r="AD20">
            <v>20.337944094000001</v>
          </cell>
          <cell r="AE20">
            <v>20.337944094000001</v>
          </cell>
          <cell r="AF20">
            <v>20.337944094000001</v>
          </cell>
          <cell r="AH20">
            <v>38.822999999999993</v>
          </cell>
          <cell r="AI20">
            <v>45.9</v>
          </cell>
        </row>
        <row r="21">
          <cell r="A21" t="str">
            <v xml:space="preserve">        BEAC</v>
          </cell>
          <cell r="B21" t="str">
            <v xml:space="preserve">        BEAC</v>
          </cell>
          <cell r="C21">
            <v>18.962</v>
          </cell>
          <cell r="D21">
            <v>19.032</v>
          </cell>
          <cell r="E21">
            <v>18.010000000000002</v>
          </cell>
          <cell r="F21">
            <v>16.848000000000003</v>
          </cell>
          <cell r="G21">
            <v>15.358000000000001</v>
          </cell>
          <cell r="H21">
            <v>27.08</v>
          </cell>
          <cell r="I21">
            <v>27.598999999999997</v>
          </cell>
          <cell r="J21">
            <v>26.666999999999994</v>
          </cell>
          <cell r="K21">
            <v>40.091000000000001</v>
          </cell>
          <cell r="L21">
            <v>35.392999999999994</v>
          </cell>
          <cell r="M21">
            <v>34.872999999999998</v>
          </cell>
          <cell r="Q21">
            <v>39.268000000000001</v>
          </cell>
          <cell r="R21">
            <v>56.926628989250062</v>
          </cell>
          <cell r="S21">
            <v>55.369143642448051</v>
          </cell>
          <cell r="T21">
            <v>53.791168579779089</v>
          </cell>
          <cell r="U21">
            <v>50.678005768052905</v>
          </cell>
          <cell r="V21">
            <v>46.036000863827276</v>
          </cell>
          <cell r="W21">
            <v>41.363685708500462</v>
          </cell>
          <cell r="X21">
            <v>34.802533234509404</v>
          </cell>
          <cell r="Y21">
            <v>28.215534546200068</v>
          </cell>
          <cell r="Z21">
            <v>23.116756080862217</v>
          </cell>
          <cell r="AA21">
            <v>19.505462940341751</v>
          </cell>
          <cell r="AB21">
            <v>15.894169799821279</v>
          </cell>
          <cell r="AC21">
            <v>15.893944094</v>
          </cell>
          <cell r="AD21">
            <v>15.893944094</v>
          </cell>
          <cell r="AE21">
            <v>15.893944094</v>
          </cell>
          <cell r="AF21">
            <v>15.893944094</v>
          </cell>
          <cell r="AH21">
            <v>35.952999999999996</v>
          </cell>
          <cell r="AI21">
            <v>44.1</v>
          </cell>
        </row>
        <row r="22">
          <cell r="A22" t="str">
            <v xml:space="preserve">          Crédits</v>
          </cell>
          <cell r="B22" t="str">
            <v xml:space="preserve">          Crédits</v>
          </cell>
          <cell r="C22">
            <v>20.491</v>
          </cell>
          <cell r="D22">
            <v>19.850000000000001</v>
          </cell>
          <cell r="E22">
            <v>22.68</v>
          </cell>
          <cell r="F22">
            <v>17.938000000000002</v>
          </cell>
          <cell r="G22">
            <v>17.41</v>
          </cell>
          <cell r="H22">
            <v>27.658000000000001</v>
          </cell>
          <cell r="I22">
            <v>28.23</v>
          </cell>
          <cell r="J22">
            <v>28.352999999999994</v>
          </cell>
          <cell r="K22">
            <v>41.984999999999999</v>
          </cell>
          <cell r="L22">
            <v>36.967999999999996</v>
          </cell>
          <cell r="M22">
            <v>37.689</v>
          </cell>
          <cell r="Q22">
            <v>41.624000000000002</v>
          </cell>
          <cell r="R22">
            <v>59.282628989250064</v>
          </cell>
          <cell r="S22">
            <v>57.725143642448053</v>
          </cell>
          <cell r="T22">
            <v>56.147168579779091</v>
          </cell>
          <cell r="U22">
            <v>53.034005768052907</v>
          </cell>
          <cell r="V22">
            <v>48.392000863827278</v>
          </cell>
          <cell r="W22">
            <v>43.719685708500464</v>
          </cell>
          <cell r="X22">
            <v>37.158533234509406</v>
          </cell>
          <cell r="Y22">
            <v>30.57153454620007</v>
          </cell>
          <cell r="Z22">
            <v>25.472756080862219</v>
          </cell>
          <cell r="AA22">
            <v>21.861462940341752</v>
          </cell>
          <cell r="AB22">
            <v>18.250169799821279</v>
          </cell>
          <cell r="AC22">
            <v>18.249944094</v>
          </cell>
          <cell r="AD22">
            <v>18.249944094</v>
          </cell>
          <cell r="AE22">
            <v>18.249944094</v>
          </cell>
          <cell r="AF22">
            <v>18.249944094</v>
          </cell>
          <cell r="AH22">
            <v>37.638999999999996</v>
          </cell>
          <cell r="AI22">
            <v>44.9</v>
          </cell>
        </row>
        <row r="23">
          <cell r="A23" t="str">
            <v xml:space="preserve">            Dont:  avances</v>
          </cell>
          <cell r="B23" t="str">
            <v xml:space="preserve">            Dont:  avances</v>
          </cell>
          <cell r="C23">
            <v>8.0690000000000008</v>
          </cell>
          <cell r="D23">
            <v>7.069</v>
          </cell>
          <cell r="E23">
            <v>8.0690000000000008</v>
          </cell>
          <cell r="F23">
            <v>8.0690000000000008</v>
          </cell>
          <cell r="G23">
            <v>8.0709999999999997</v>
          </cell>
          <cell r="H23">
            <v>8.6829999999999998</v>
          </cell>
          <cell r="I23">
            <v>8.6829999999999998</v>
          </cell>
          <cell r="J23">
            <v>8.6829999999999998</v>
          </cell>
          <cell r="K23">
            <v>8.6829999999999998</v>
          </cell>
          <cell r="L23">
            <v>8.6829999999999998</v>
          </cell>
          <cell r="M23">
            <v>10.427</v>
          </cell>
          <cell r="Q23">
            <v>11.935</v>
          </cell>
          <cell r="R23">
            <v>12.122</v>
          </cell>
          <cell r="S23">
            <v>12.122</v>
          </cell>
          <cell r="T23">
            <v>12.122</v>
          </cell>
          <cell r="U23">
            <v>12.122</v>
          </cell>
          <cell r="V23">
            <v>12.122</v>
          </cell>
          <cell r="W23">
            <v>12.122</v>
          </cell>
          <cell r="X23">
            <v>12.122</v>
          </cell>
          <cell r="Y23">
            <v>12.122</v>
          </cell>
          <cell r="Z23">
            <v>12.122</v>
          </cell>
          <cell r="AA23">
            <v>12.122</v>
          </cell>
          <cell r="AB23">
            <v>12.122</v>
          </cell>
          <cell r="AC23">
            <v>12.122</v>
          </cell>
          <cell r="AD23">
            <v>12.122</v>
          </cell>
          <cell r="AE23">
            <v>12.122</v>
          </cell>
          <cell r="AF23">
            <v>12.122</v>
          </cell>
          <cell r="AH23">
            <v>9.4830000000000005</v>
          </cell>
          <cell r="AI23">
            <v>8.6999999999999993</v>
          </cell>
        </row>
        <row r="24">
          <cell r="A24" t="str">
            <v xml:space="preserve">                        Prêts consolidés</v>
          </cell>
          <cell r="B24" t="str">
            <v xml:space="preserve">                        Prêts consolidés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10.35</v>
          </cell>
          <cell r="I24">
            <v>11.183</v>
          </cell>
          <cell r="J24">
            <v>11.183999999999999</v>
          </cell>
          <cell r="K24">
            <v>11.183999999999999</v>
          </cell>
          <cell r="L24">
            <v>11.183999999999999</v>
          </cell>
          <cell r="M24">
            <v>11.183999999999999</v>
          </cell>
          <cell r="Q24">
            <v>14.552</v>
          </cell>
          <cell r="R24">
            <v>13.842106539</v>
          </cell>
          <cell r="S24">
            <v>12.390093692999999</v>
          </cell>
          <cell r="T24">
            <v>10.894027951999998</v>
          </cell>
          <cell r="U24">
            <v>9.3525727869999979</v>
          </cell>
          <cell r="V24">
            <v>7.7643511199999979</v>
          </cell>
          <cell r="W24">
            <v>6.1279440939999983</v>
          </cell>
          <cell r="X24">
            <v>6.1279440939999983</v>
          </cell>
          <cell r="Y24">
            <v>6.1279440939999983</v>
          </cell>
          <cell r="Z24">
            <v>6.1279440939999983</v>
          </cell>
          <cell r="AA24">
            <v>6.1279440939999983</v>
          </cell>
          <cell r="AB24">
            <v>6.1279440939999983</v>
          </cell>
          <cell r="AC24">
            <v>6.1279440939999983</v>
          </cell>
          <cell r="AD24">
            <v>6.1279440939999983</v>
          </cell>
          <cell r="AE24">
            <v>6.1279440939999983</v>
          </cell>
          <cell r="AF24">
            <v>6.1279440939999983</v>
          </cell>
          <cell r="AH24">
            <v>11.183999999999999</v>
          </cell>
          <cell r="AI24">
            <v>11.2</v>
          </cell>
        </row>
        <row r="25">
          <cell r="A25" t="str">
            <v xml:space="preserve">                        FMI</v>
          </cell>
          <cell r="B25" t="str">
            <v xml:space="preserve">                        FMI</v>
          </cell>
          <cell r="C25">
            <v>12.422000000000001</v>
          </cell>
          <cell r="D25">
            <v>12.780999999999999</v>
          </cell>
          <cell r="E25">
            <v>14.611000000000001</v>
          </cell>
          <cell r="F25">
            <v>9.8690000000000015</v>
          </cell>
          <cell r="G25">
            <v>9.3390000000000004</v>
          </cell>
          <cell r="H25">
            <v>8.625</v>
          </cell>
          <cell r="I25">
            <v>8.363999999999999</v>
          </cell>
          <cell r="J25">
            <v>8.4859999999999989</v>
          </cell>
          <cell r="K25">
            <v>22.118000000000002</v>
          </cell>
          <cell r="L25">
            <v>17.100999999999999</v>
          </cell>
          <cell r="M25">
            <v>16.077999999999999</v>
          </cell>
          <cell r="Q25">
            <v>15.137</v>
          </cell>
          <cell r="R25">
            <v>33.318522450250065</v>
          </cell>
          <cell r="S25">
            <v>33.213049949448056</v>
          </cell>
          <cell r="T25">
            <v>33.131140627779089</v>
          </cell>
          <cell r="U25">
            <v>31.559432981052904</v>
          </cell>
          <cell r="V25">
            <v>28.505649743827277</v>
          </cell>
          <cell r="W25">
            <v>25.46974161450046</v>
          </cell>
          <cell r="X25">
            <v>18.90858914050941</v>
          </cell>
          <cell r="Y25">
            <v>12.321590452200073</v>
          </cell>
          <cell r="Z25">
            <v>7.2228119868622187</v>
          </cell>
          <cell r="AA25">
            <v>3.6115188463417507</v>
          </cell>
          <cell r="AB25">
            <v>2.2570582128270486E-4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>
            <v>16.971999999999998</v>
          </cell>
          <cell r="AI25">
            <v>25</v>
          </cell>
        </row>
        <row r="26">
          <cell r="A26" t="str">
            <v xml:space="preserve">          Dépôts</v>
          </cell>
          <cell r="B26" t="str">
            <v xml:space="preserve">          Dépôts</v>
          </cell>
          <cell r="C26">
            <v>1.5289999999999999</v>
          </cell>
          <cell r="D26">
            <v>0.81800000000000006</v>
          </cell>
          <cell r="E26">
            <v>4.67</v>
          </cell>
          <cell r="F26">
            <v>1.0900000000000001</v>
          </cell>
          <cell r="G26">
            <v>2.052</v>
          </cell>
          <cell r="H26">
            <v>0.57799999999999996</v>
          </cell>
          <cell r="I26">
            <v>0.63100000000000001</v>
          </cell>
          <cell r="J26">
            <v>1.6859999999999999</v>
          </cell>
          <cell r="K26">
            <v>1.8939999999999999</v>
          </cell>
          <cell r="L26">
            <v>1.575</v>
          </cell>
          <cell r="M26">
            <v>2.8159999999999998</v>
          </cell>
          <cell r="Q26">
            <v>2.3559999999999999</v>
          </cell>
          <cell r="R26">
            <v>2.3559999999999999</v>
          </cell>
          <cell r="S26">
            <v>2.3559999999999999</v>
          </cell>
          <cell r="T26">
            <v>2.3559999999999999</v>
          </cell>
          <cell r="U26">
            <v>2.3559999999999999</v>
          </cell>
          <cell r="V26">
            <v>2.3559999999999999</v>
          </cell>
          <cell r="W26">
            <v>2.3559999999999999</v>
          </cell>
          <cell r="X26">
            <v>2.3559999999999999</v>
          </cell>
          <cell r="Y26">
            <v>2.3559999999999999</v>
          </cell>
          <cell r="Z26">
            <v>2.3559999999999999</v>
          </cell>
          <cell r="AA26">
            <v>2.3559999999999999</v>
          </cell>
          <cell r="AB26">
            <v>2.3559999999999999</v>
          </cell>
          <cell r="AC26">
            <v>2.3559999999999999</v>
          </cell>
          <cell r="AD26">
            <v>2.3559999999999999</v>
          </cell>
          <cell r="AE26">
            <v>2.3559999999999999</v>
          </cell>
          <cell r="AF26">
            <v>2.3559999999999999</v>
          </cell>
          <cell r="AH26">
            <v>1.6859999999999999</v>
          </cell>
          <cell r="AI26">
            <v>0.8</v>
          </cell>
        </row>
        <row r="27">
          <cell r="A27" t="str">
            <v xml:space="preserve">        Banques</v>
          </cell>
          <cell r="B27" t="str">
            <v xml:space="preserve">        Banques</v>
          </cell>
          <cell r="C27">
            <v>1.1159999999999999</v>
          </cell>
          <cell r="D27">
            <v>0.13300000000000001</v>
          </cell>
          <cell r="E27">
            <v>-0.99599999999999977</v>
          </cell>
          <cell r="F27">
            <v>-3.15</v>
          </cell>
          <cell r="G27">
            <v>-0.54900000000000004</v>
          </cell>
          <cell r="H27">
            <v>1.218</v>
          </cell>
          <cell r="I27">
            <v>1.2629999999999999</v>
          </cell>
          <cell r="J27">
            <v>2.87</v>
          </cell>
          <cell r="K27">
            <v>1.6419999999999999</v>
          </cell>
          <cell r="L27">
            <v>-0.1030000000000002</v>
          </cell>
          <cell r="M27">
            <v>-1.9660000000000002</v>
          </cell>
          <cell r="Q27">
            <v>6.444</v>
          </cell>
          <cell r="R27">
            <v>4.444</v>
          </cell>
          <cell r="S27">
            <v>4.444</v>
          </cell>
          <cell r="T27">
            <v>4.444</v>
          </cell>
          <cell r="U27">
            <v>4.444</v>
          </cell>
          <cell r="V27">
            <v>4.444</v>
          </cell>
          <cell r="W27">
            <v>4.444</v>
          </cell>
          <cell r="X27">
            <v>4.444</v>
          </cell>
          <cell r="Y27">
            <v>4.444</v>
          </cell>
          <cell r="Z27">
            <v>4.444</v>
          </cell>
          <cell r="AA27">
            <v>4.444</v>
          </cell>
          <cell r="AB27">
            <v>4.444</v>
          </cell>
          <cell r="AC27">
            <v>4.444</v>
          </cell>
          <cell r="AD27">
            <v>4.444</v>
          </cell>
          <cell r="AE27">
            <v>4.444</v>
          </cell>
          <cell r="AF27">
            <v>4.444</v>
          </cell>
          <cell r="AH27">
            <v>2.87</v>
          </cell>
          <cell r="AI27">
            <v>1.8</v>
          </cell>
        </row>
        <row r="28">
          <cell r="A28" t="str">
            <v xml:space="preserve">          Crédits</v>
          </cell>
          <cell r="B28" t="str">
            <v xml:space="preserve">          Crédits</v>
          </cell>
          <cell r="C28">
            <v>2.7589999999999999</v>
          </cell>
          <cell r="D28">
            <v>1.7230000000000001</v>
          </cell>
          <cell r="E28">
            <v>1.7350000000000001</v>
          </cell>
          <cell r="F28">
            <v>0.6</v>
          </cell>
          <cell r="G28">
            <v>0.71099999999999997</v>
          </cell>
          <cell r="H28">
            <v>1.911</v>
          </cell>
          <cell r="I28">
            <v>2.4649999999999999</v>
          </cell>
          <cell r="J28">
            <v>3.6190000000000002</v>
          </cell>
          <cell r="K28">
            <v>3.1869999999999998</v>
          </cell>
          <cell r="L28">
            <v>2.2999999999999998</v>
          </cell>
          <cell r="M28">
            <v>0.73499999999999999</v>
          </cell>
          <cell r="Q28">
            <v>6.8049999999999997</v>
          </cell>
          <cell r="R28">
            <v>4.8049999999999997</v>
          </cell>
          <cell r="S28">
            <v>4.8049999999999997</v>
          </cell>
          <cell r="T28">
            <v>4.8049999999999997</v>
          </cell>
          <cell r="U28">
            <v>4.8049999999999997</v>
          </cell>
          <cell r="V28">
            <v>4.8049999999999997</v>
          </cell>
          <cell r="W28">
            <v>4.8049999999999997</v>
          </cell>
          <cell r="X28">
            <v>4.8049999999999997</v>
          </cell>
          <cell r="Y28">
            <v>4.8049999999999997</v>
          </cell>
          <cell r="Z28">
            <v>4.8049999999999997</v>
          </cell>
          <cell r="AA28">
            <v>4.8049999999999997</v>
          </cell>
          <cell r="AB28">
            <v>4.8049999999999997</v>
          </cell>
          <cell r="AC28">
            <v>4.8049999999999997</v>
          </cell>
          <cell r="AD28">
            <v>4.8049999999999997</v>
          </cell>
          <cell r="AE28">
            <v>4.8049999999999997</v>
          </cell>
          <cell r="AF28">
            <v>4.8049999999999997</v>
          </cell>
          <cell r="AH28">
            <v>3.6190000000000002</v>
          </cell>
        </row>
        <row r="29">
          <cell r="A29" t="str">
            <v xml:space="preserve">          Dépôts</v>
          </cell>
          <cell r="B29" t="str">
            <v xml:space="preserve">          Dépôts</v>
          </cell>
          <cell r="C29">
            <v>1.643</v>
          </cell>
          <cell r="D29">
            <v>1.59</v>
          </cell>
          <cell r="E29">
            <v>2.7309999999999999</v>
          </cell>
          <cell r="F29">
            <v>3.75</v>
          </cell>
          <cell r="G29">
            <v>1.26</v>
          </cell>
          <cell r="H29">
            <v>0.69299999999999995</v>
          </cell>
          <cell r="I29">
            <v>1.202</v>
          </cell>
          <cell r="J29">
            <v>0.749</v>
          </cell>
          <cell r="K29">
            <v>1.5449999999999999</v>
          </cell>
          <cell r="L29">
            <v>2.403</v>
          </cell>
          <cell r="M29">
            <v>2.7010000000000001</v>
          </cell>
          <cell r="Q29">
            <v>0.36099999999999999</v>
          </cell>
          <cell r="R29">
            <v>0.36099999999999999</v>
          </cell>
          <cell r="S29">
            <v>0.36099999999999999</v>
          </cell>
          <cell r="T29">
            <v>0.36099999999999999</v>
          </cell>
          <cell r="U29">
            <v>0.36099999999999999</v>
          </cell>
          <cell r="V29">
            <v>0.36099999999999999</v>
          </cell>
          <cell r="W29">
            <v>0.36099999999999999</v>
          </cell>
          <cell r="X29">
            <v>0.36099999999999999</v>
          </cell>
          <cell r="Y29">
            <v>0.36099999999999999</v>
          </cell>
          <cell r="Z29">
            <v>0.36099999999999999</v>
          </cell>
          <cell r="AA29">
            <v>0.36099999999999999</v>
          </cell>
          <cell r="AB29">
            <v>0.36099999999999999</v>
          </cell>
          <cell r="AC29">
            <v>0.36099999999999999</v>
          </cell>
          <cell r="AD29">
            <v>0.36099999999999999</v>
          </cell>
          <cell r="AE29">
            <v>0.36099999999999999</v>
          </cell>
          <cell r="AF29">
            <v>0.36099999999999999</v>
          </cell>
          <cell r="AH29">
            <v>0.749</v>
          </cell>
        </row>
        <row r="30">
          <cell r="A30" t="str">
            <v xml:space="preserve">      Autres organismes publics</v>
          </cell>
          <cell r="B30" t="str">
            <v xml:space="preserve">      Autres organismes publics</v>
          </cell>
          <cell r="C30">
            <v>0</v>
          </cell>
          <cell r="D30">
            <v>0</v>
          </cell>
          <cell r="E30">
            <v>0</v>
          </cell>
          <cell r="F30">
            <v>1.6</v>
          </cell>
          <cell r="G30">
            <v>5.600000000000005E-2</v>
          </cell>
          <cell r="H30">
            <v>5.3000000000000158E-2</v>
          </cell>
          <cell r="I30">
            <v>0.55000000000000004</v>
          </cell>
          <cell r="J30">
            <v>0.3580000000000001</v>
          </cell>
          <cell r="K30">
            <v>-0.123</v>
          </cell>
          <cell r="L30">
            <v>-2.7669999999999999</v>
          </cell>
          <cell r="M30">
            <v>-2.4689999999999999</v>
          </cell>
          <cell r="Q30">
            <v>-6.2059999999999995</v>
          </cell>
          <cell r="R30">
            <v>-1.1280000000000001</v>
          </cell>
          <cell r="S30">
            <v>-1.1280000000000001</v>
          </cell>
          <cell r="T30">
            <v>-1.1280000000000001</v>
          </cell>
          <cell r="U30">
            <v>-1.1280000000000001</v>
          </cell>
          <cell r="V30">
            <v>-1.1280000000000001</v>
          </cell>
          <cell r="W30">
            <v>-1.1280000000000001</v>
          </cell>
          <cell r="X30">
            <v>-1.1280000000000001</v>
          </cell>
          <cell r="Y30">
            <v>-1.1280000000000001</v>
          </cell>
          <cell r="Z30">
            <v>-1.1280000000000001</v>
          </cell>
          <cell r="AA30">
            <v>-1.1280000000000001</v>
          </cell>
          <cell r="AB30">
            <v>-1.1280000000000001</v>
          </cell>
          <cell r="AC30">
            <v>-1.1280000000000001</v>
          </cell>
          <cell r="AD30">
            <v>-1.1280000000000001</v>
          </cell>
          <cell r="AE30">
            <v>-1.1280000000000001</v>
          </cell>
          <cell r="AF30">
            <v>-1.1280000000000001</v>
          </cell>
          <cell r="AH30">
            <v>0.3580000000000001</v>
          </cell>
          <cell r="AI30">
            <v>0</v>
          </cell>
        </row>
        <row r="31">
          <cell r="A31" t="str">
            <v xml:space="preserve">        BEAC</v>
          </cell>
          <cell r="B31" t="str">
            <v xml:space="preserve">        BEAC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>
            <v>0</v>
          </cell>
          <cell r="AI31">
            <v>0</v>
          </cell>
        </row>
        <row r="32">
          <cell r="A32" t="str">
            <v xml:space="preserve">        Banques</v>
          </cell>
          <cell r="B32" t="str">
            <v xml:space="preserve">        Banques</v>
          </cell>
          <cell r="C32">
            <v>0</v>
          </cell>
          <cell r="D32">
            <v>0</v>
          </cell>
          <cell r="E32">
            <v>0</v>
          </cell>
          <cell r="F32">
            <v>1.6</v>
          </cell>
          <cell r="G32">
            <v>5.600000000000005E-2</v>
          </cell>
          <cell r="H32">
            <v>5.3000000000000158E-2</v>
          </cell>
          <cell r="I32">
            <v>0.55000000000000004</v>
          </cell>
          <cell r="J32">
            <v>0.3580000000000001</v>
          </cell>
          <cell r="K32">
            <v>-0.123</v>
          </cell>
          <cell r="L32">
            <v>-2.7669999999999999</v>
          </cell>
          <cell r="M32">
            <v>-2.4689999999999999</v>
          </cell>
          <cell r="Q32">
            <v>-6.2059999999999995</v>
          </cell>
          <cell r="R32">
            <v>-1.1280000000000001</v>
          </cell>
          <cell r="S32">
            <v>-1.1280000000000001</v>
          </cell>
          <cell r="T32">
            <v>-1.1280000000000001</v>
          </cell>
          <cell r="U32">
            <v>-1.1280000000000001</v>
          </cell>
          <cell r="V32">
            <v>-1.1280000000000001</v>
          </cell>
          <cell r="W32">
            <v>-1.1280000000000001</v>
          </cell>
          <cell r="X32">
            <v>-1.1280000000000001</v>
          </cell>
          <cell r="Y32">
            <v>-1.1280000000000001</v>
          </cell>
          <cell r="Z32">
            <v>-1.1280000000000001</v>
          </cell>
          <cell r="AA32">
            <v>-1.1280000000000001</v>
          </cell>
          <cell r="AB32">
            <v>-1.1280000000000001</v>
          </cell>
          <cell r="AC32">
            <v>-1.1280000000000001</v>
          </cell>
          <cell r="AD32">
            <v>-1.1280000000000001</v>
          </cell>
          <cell r="AE32">
            <v>-1.1280000000000001</v>
          </cell>
          <cell r="AF32">
            <v>-1.1280000000000001</v>
          </cell>
          <cell r="AH32">
            <v>0.3580000000000001</v>
          </cell>
          <cell r="AI32">
            <v>0</v>
          </cell>
        </row>
        <row r="34">
          <cell r="A34" t="str">
            <v xml:space="preserve">  Crédits à l'économie</v>
          </cell>
          <cell r="B34" t="str">
            <v xml:space="preserve">  Crédits à l'économie</v>
          </cell>
          <cell r="C34">
            <v>31.97</v>
          </cell>
          <cell r="D34">
            <v>29.46</v>
          </cell>
          <cell r="E34">
            <v>32.409999999999997</v>
          </cell>
          <cell r="F34">
            <v>41.83</v>
          </cell>
          <cell r="G34">
            <v>35.623000000000005</v>
          </cell>
          <cell r="H34">
            <v>25.164000000000001</v>
          </cell>
          <cell r="I34">
            <v>21.105</v>
          </cell>
          <cell r="J34">
            <v>20.471</v>
          </cell>
          <cell r="K34">
            <v>24.542999999999999</v>
          </cell>
          <cell r="L34">
            <v>30.812000000000001</v>
          </cell>
          <cell r="M34">
            <v>30.383000000000003</v>
          </cell>
          <cell r="Q34">
            <v>38.905000000000001</v>
          </cell>
          <cell r="R34">
            <v>43.968836264707534</v>
          </cell>
          <cell r="S34">
            <v>47.565461597630701</v>
          </cell>
          <cell r="T34">
            <v>52.1710411007722</v>
          </cell>
          <cell r="U34">
            <v>57.48800498392329</v>
          </cell>
          <cell r="V34">
            <v>63.232246996550543</v>
          </cell>
          <cell r="W34">
            <v>69.523890547620482</v>
          </cell>
          <cell r="X34">
            <v>76.291658306652423</v>
          </cell>
          <cell r="Y34">
            <v>83.704109071110651</v>
          </cell>
          <cell r="Z34">
            <v>91.8413743801122</v>
          </cell>
          <cell r="AA34">
            <v>100.78050420389089</v>
          </cell>
          <cell r="AB34">
            <v>110.60930708609426</v>
          </cell>
          <cell r="AC34">
            <v>121.40250971685371</v>
          </cell>
          <cell r="AD34">
            <v>133.26711372561024</v>
          </cell>
          <cell r="AE34">
            <v>146.33597198716967</v>
          </cell>
          <cell r="AF34">
            <v>160.74296892109766</v>
          </cell>
          <cell r="AH34">
            <v>20.471</v>
          </cell>
          <cell r="AI34">
            <v>30.2</v>
          </cell>
        </row>
        <row r="35">
          <cell r="A35" t="str">
            <v xml:space="preserve">    Entreprises publiques</v>
          </cell>
          <cell r="B35" t="str">
            <v xml:space="preserve">    Entreprises publiques</v>
          </cell>
          <cell r="C35">
            <v>0</v>
          </cell>
          <cell r="D35">
            <v>0</v>
          </cell>
          <cell r="E35">
            <v>4.45</v>
          </cell>
          <cell r="F35">
            <v>6.32</v>
          </cell>
          <cell r="G35">
            <v>4.0229999999999997</v>
          </cell>
          <cell r="H35">
            <v>8.6340000000000003</v>
          </cell>
          <cell r="I35">
            <v>4.2539999999999996</v>
          </cell>
          <cell r="J35">
            <v>4.5389999999999997</v>
          </cell>
          <cell r="K35">
            <v>5.8440000000000003</v>
          </cell>
          <cell r="L35">
            <v>7.6529999999999996</v>
          </cell>
          <cell r="M35">
            <v>7.1379999999999999</v>
          </cell>
          <cell r="Q35">
            <v>7.9859999999999998</v>
          </cell>
          <cell r="R35">
            <v>8.9860000000000007</v>
          </cell>
          <cell r="S35">
            <v>8.9860000000000007</v>
          </cell>
          <cell r="T35">
            <v>8.9860000000000007</v>
          </cell>
          <cell r="U35">
            <v>8.9860000000000007</v>
          </cell>
          <cell r="V35">
            <v>8.9860000000000007</v>
          </cell>
          <cell r="W35">
            <v>8.9860000000000007</v>
          </cell>
          <cell r="X35">
            <v>8.9860000000000007</v>
          </cell>
          <cell r="Y35">
            <v>8.9860000000000007</v>
          </cell>
          <cell r="Z35">
            <v>8.9860000000000007</v>
          </cell>
          <cell r="AA35">
            <v>8.9860000000000007</v>
          </cell>
          <cell r="AB35">
            <v>8.9860000000000007</v>
          </cell>
          <cell r="AC35">
            <v>8.9860000000000007</v>
          </cell>
          <cell r="AD35">
            <v>8.9860000000000007</v>
          </cell>
          <cell r="AE35">
            <v>8.9860000000000007</v>
          </cell>
          <cell r="AF35">
            <v>8.9860000000000007</v>
          </cell>
          <cell r="AH35">
            <v>4.5389999999999997</v>
          </cell>
          <cell r="AI35">
            <v>7.5</v>
          </cell>
        </row>
        <row r="36">
          <cell r="A36" t="str">
            <v xml:space="preserve">    Secteur privé</v>
          </cell>
          <cell r="B36" t="str">
            <v xml:space="preserve">    Secteur privé</v>
          </cell>
          <cell r="C36">
            <v>31.97</v>
          </cell>
          <cell r="D36">
            <v>29.46</v>
          </cell>
          <cell r="E36">
            <v>27.96</v>
          </cell>
          <cell r="F36">
            <v>35.51</v>
          </cell>
          <cell r="G36">
            <v>31.6</v>
          </cell>
          <cell r="H36">
            <v>16.53</v>
          </cell>
          <cell r="I36">
            <v>16.850999999999999</v>
          </cell>
          <cell r="J36">
            <v>15.932</v>
          </cell>
          <cell r="K36">
            <v>18.698999999999998</v>
          </cell>
          <cell r="L36">
            <v>23.159000000000002</v>
          </cell>
          <cell r="M36">
            <v>23.245000000000001</v>
          </cell>
          <cell r="Q36">
            <v>30.919</v>
          </cell>
          <cell r="R36">
            <v>34.982836264707529</v>
          </cell>
          <cell r="S36">
            <v>38.579461597630697</v>
          </cell>
          <cell r="T36">
            <v>43.185041100772196</v>
          </cell>
          <cell r="U36">
            <v>48.502004983923285</v>
          </cell>
          <cell r="V36">
            <v>54.246246996550539</v>
          </cell>
          <cell r="W36">
            <v>60.537890547620478</v>
          </cell>
          <cell r="X36">
            <v>67.305658306652418</v>
          </cell>
          <cell r="Y36">
            <v>74.718109071110646</v>
          </cell>
          <cell r="Z36">
            <v>82.855374380112195</v>
          </cell>
          <cell r="AA36">
            <v>91.794504203890881</v>
          </cell>
          <cell r="AB36">
            <v>101.62330708609426</v>
          </cell>
          <cell r="AC36">
            <v>112.41650971685371</v>
          </cell>
          <cell r="AD36">
            <v>124.28111372561024</v>
          </cell>
          <cell r="AE36">
            <v>137.34997198716968</v>
          </cell>
          <cell r="AF36">
            <v>151.75696892109767</v>
          </cell>
          <cell r="AH36">
            <v>15.932</v>
          </cell>
          <cell r="AI36">
            <v>22.7</v>
          </cell>
        </row>
        <row r="38">
          <cell r="A38" t="str">
            <v>Autres postes (nets)</v>
          </cell>
          <cell r="B38" t="str">
            <v>Autres postes (nets)</v>
          </cell>
          <cell r="C38">
            <v>-5.3780000000000037</v>
          </cell>
          <cell r="D38">
            <v>-4.4779999999999998</v>
          </cell>
          <cell r="E38">
            <v>-5.829999999999993</v>
          </cell>
          <cell r="F38">
            <v>-12.13</v>
          </cell>
          <cell r="G38">
            <v>-7.6609999999999925</v>
          </cell>
          <cell r="H38">
            <v>-10.771999999999997</v>
          </cell>
          <cell r="I38">
            <v>-9.4439999999999991</v>
          </cell>
          <cell r="J38">
            <v>-9.8079999999999998</v>
          </cell>
          <cell r="K38">
            <v>-42.866</v>
          </cell>
          <cell r="L38">
            <v>-41.76</v>
          </cell>
          <cell r="M38">
            <v>-40.79</v>
          </cell>
          <cell r="Q38">
            <v>-47.004000000000005</v>
          </cell>
          <cell r="R38">
            <v>-49.781776665829071</v>
          </cell>
          <cell r="S38">
            <v>-49.243989132315122</v>
          </cell>
          <cell r="T38">
            <v>-48.627094957692847</v>
          </cell>
          <cell r="U38">
            <v>-47.12143289497277</v>
          </cell>
          <cell r="V38">
            <v>-45.453296371112515</v>
          </cell>
          <cell r="W38">
            <v>-43.4379643107753</v>
          </cell>
          <cell r="X38">
            <v>-42.95432986672273</v>
          </cell>
          <cell r="Y38">
            <v>-42.122783028582745</v>
          </cell>
          <cell r="Z38">
            <v>-40.890766010197183</v>
          </cell>
          <cell r="AA38">
            <v>-39.223423622659624</v>
          </cell>
          <cell r="AB38">
            <v>-37.080181286750388</v>
          </cell>
          <cell r="AC38">
            <v>-34.44887517220667</v>
          </cell>
          <cell r="AD38">
            <v>-31.280947875407207</v>
          </cell>
          <cell r="AE38">
            <v>-27.507746125058475</v>
          </cell>
          <cell r="AF38">
            <v>-23.074799854901016</v>
          </cell>
          <cell r="AH38">
            <v>-43.13</v>
          </cell>
          <cell r="AI38">
            <v>-47.3</v>
          </cell>
        </row>
        <row r="40">
          <cell r="A40" t="str">
            <v>Monnaie et quasi monnaie</v>
          </cell>
          <cell r="B40" t="str">
            <v>Monnaie et quasi monnaie</v>
          </cell>
          <cell r="C40">
            <v>58.152000000000001</v>
          </cell>
          <cell r="D40">
            <v>60.632000000000005</v>
          </cell>
          <cell r="E40">
            <v>60.907000000000004</v>
          </cell>
          <cell r="F40">
            <v>64.47</v>
          </cell>
          <cell r="G40">
            <v>61.074000000000005</v>
          </cell>
          <cell r="H40">
            <v>58.494</v>
          </cell>
          <cell r="I40">
            <v>57.234000000000002</v>
          </cell>
          <cell r="J40">
            <v>64.593999999999994</v>
          </cell>
          <cell r="K40">
            <v>115.28899999999999</v>
          </cell>
          <cell r="L40">
            <v>120.21899999999999</v>
          </cell>
          <cell r="M40">
            <v>126.06399999999999</v>
          </cell>
          <cell r="Q40">
            <v>110.913</v>
          </cell>
          <cell r="R40">
            <v>106.26816613787845</v>
          </cell>
          <cell r="S40">
            <v>113.95056615831557</v>
          </cell>
          <cell r="T40">
            <v>122.67697409507936</v>
          </cell>
          <cell r="U40">
            <v>132.9581448759505</v>
          </cell>
          <cell r="V40">
            <v>143.78230174543802</v>
          </cell>
          <cell r="W40">
            <v>155.45287033084517</v>
          </cell>
          <cell r="X40">
            <v>167.70427253392967</v>
          </cell>
          <cell r="Y40">
            <v>180.9482701365279</v>
          </cell>
          <cell r="Z40">
            <v>195.31755246391501</v>
          </cell>
          <cell r="AA40">
            <v>210.92402467523124</v>
          </cell>
          <cell r="AB40">
            <v>227.89606989334382</v>
          </cell>
          <cell r="AC40">
            <v>246.32057863864702</v>
          </cell>
          <cell r="AD40">
            <v>266.35310994420303</v>
          </cell>
          <cell r="AE40">
            <v>288.19516995611116</v>
          </cell>
          <cell r="AF40">
            <v>312.0351131601966</v>
          </cell>
          <cell r="AH40">
            <v>64.593999999999994</v>
          </cell>
          <cell r="AI40">
            <v>80.400000000000006</v>
          </cell>
        </row>
        <row r="41">
          <cell r="A41" t="str">
            <v xml:space="preserve">  Circulation fiduciaire</v>
          </cell>
          <cell r="B41" t="str">
            <v xml:space="preserve">  Circulation fiduciaire</v>
          </cell>
          <cell r="C41">
            <v>41.107999999999997</v>
          </cell>
          <cell r="D41">
            <v>42.066000000000003</v>
          </cell>
          <cell r="E41">
            <v>41.581000000000003</v>
          </cell>
          <cell r="F41">
            <v>42.3</v>
          </cell>
          <cell r="G41">
            <v>42.101000000000006</v>
          </cell>
          <cell r="H41">
            <v>42.539000000000001</v>
          </cell>
          <cell r="I41">
            <v>43.356000000000002</v>
          </cell>
          <cell r="J41">
            <v>52.162999999999997</v>
          </cell>
          <cell r="K41">
            <v>88.530999999999992</v>
          </cell>
          <cell r="L41">
            <v>98.970999999999989</v>
          </cell>
          <cell r="M41">
            <v>104</v>
          </cell>
          <cell r="Q41">
            <v>88.623999999999995</v>
          </cell>
          <cell r="R41">
            <v>76.421329873170919</v>
          </cell>
          <cell r="S41">
            <v>80.307104560684863</v>
          </cell>
          <cell r="T41">
            <v>84.727932994307153</v>
          </cell>
          <cell r="U41">
            <v>89.992139892027197</v>
          </cell>
          <cell r="V41">
            <v>95.372054748887464</v>
          </cell>
          <cell r="W41">
            <v>101.05097978322468</v>
          </cell>
          <cell r="X41">
            <v>106.83461422727724</v>
          </cell>
          <cell r="Y41">
            <v>112.96616106541724</v>
          </cell>
          <cell r="Z41">
            <v>119.49817808380281</v>
          </cell>
          <cell r="AA41">
            <v>126.46552047134035</v>
          </cell>
          <cell r="AB41">
            <v>133.90876280724956</v>
          </cell>
          <cell r="AC41">
            <v>141.84006892179329</v>
          </cell>
          <cell r="AD41">
            <v>150.30799621859279</v>
          </cell>
          <cell r="AE41">
            <v>159.38119796894148</v>
          </cell>
          <cell r="AF41">
            <v>169.11414423909895</v>
          </cell>
          <cell r="AH41">
            <v>52.162999999999997</v>
          </cell>
          <cell r="AI41">
            <v>63</v>
          </cell>
        </row>
        <row r="42">
          <cell r="A42" t="str">
            <v xml:space="preserve">  Depots</v>
          </cell>
          <cell r="B42" t="str">
            <v xml:space="preserve">  Depots</v>
          </cell>
          <cell r="C42">
            <v>17.044</v>
          </cell>
          <cell r="D42">
            <v>18.566000000000003</v>
          </cell>
          <cell r="E42">
            <v>19.326000000000001</v>
          </cell>
          <cell r="F42">
            <v>22.17</v>
          </cell>
          <cell r="G42">
            <v>18.972999999999999</v>
          </cell>
          <cell r="H42">
            <v>15.955</v>
          </cell>
          <cell r="I42">
            <v>13.878</v>
          </cell>
          <cell r="J42">
            <v>12.430999999999999</v>
          </cell>
          <cell r="K42">
            <v>26.758000000000003</v>
          </cell>
          <cell r="L42">
            <v>21.247999999999998</v>
          </cell>
          <cell r="M42">
            <v>22.064</v>
          </cell>
          <cell r="Q42">
            <v>22.289000000000001</v>
          </cell>
          <cell r="R42">
            <v>29.846836264707534</v>
          </cell>
          <cell r="S42">
            <v>33.643461597630704</v>
          </cell>
          <cell r="T42">
            <v>37.949041100772206</v>
          </cell>
          <cell r="U42">
            <v>42.966004983923298</v>
          </cell>
          <cell r="V42">
            <v>48.410246996550555</v>
          </cell>
          <cell r="W42">
            <v>54.401890547620496</v>
          </cell>
          <cell r="X42">
            <v>60.869658306652425</v>
          </cell>
          <cell r="Y42">
            <v>67.982109071110656</v>
          </cell>
          <cell r="Z42">
            <v>75.819374380112194</v>
          </cell>
          <cell r="AA42">
            <v>84.458504203890882</v>
          </cell>
          <cell r="AB42">
            <v>93.987307086094262</v>
          </cell>
          <cell r="AC42">
            <v>104.48050971685373</v>
          </cell>
          <cell r="AD42">
            <v>116.04511372561024</v>
          </cell>
          <cell r="AE42">
            <v>128.81397198716968</v>
          </cell>
          <cell r="AF42">
            <v>142.92096892109765</v>
          </cell>
          <cell r="AH42">
            <v>12.430999999999999</v>
          </cell>
          <cell r="AI42">
            <v>17.399999999999999</v>
          </cell>
        </row>
        <row r="43">
          <cell r="A43" t="str">
            <v xml:space="preserve">    Dépôts à vue</v>
          </cell>
          <cell r="B43" t="str">
            <v xml:space="preserve">    Dépôts à vue</v>
          </cell>
          <cell r="C43">
            <v>10.874000000000001</v>
          </cell>
          <cell r="D43">
            <v>12.086</v>
          </cell>
          <cell r="E43">
            <v>11.16</v>
          </cell>
          <cell r="F43">
            <v>14.42</v>
          </cell>
          <cell r="G43">
            <v>11.567</v>
          </cell>
          <cell r="H43">
            <v>9.5340000000000007</v>
          </cell>
          <cell r="I43">
            <v>7.6829999999999998</v>
          </cell>
          <cell r="J43">
            <v>7.27</v>
          </cell>
          <cell r="K43">
            <v>14.864000000000001</v>
          </cell>
          <cell r="L43">
            <v>12.266999999999999</v>
          </cell>
          <cell r="M43">
            <v>12.641</v>
          </cell>
          <cell r="Q43">
            <v>13.206</v>
          </cell>
          <cell r="R43">
            <v>19.28393914988235</v>
          </cell>
          <cell r="S43">
            <v>19.933400056454349</v>
          </cell>
          <cell r="T43">
            <v>24.518746070550954</v>
          </cell>
          <cell r="U43">
            <v>25.456909767943422</v>
          </cell>
          <cell r="V43">
            <v>31.277695533047925</v>
          </cell>
          <cell r="W43">
            <v>32.232552674946213</v>
          </cell>
          <cell r="X43">
            <v>39.327678700994745</v>
          </cell>
          <cell r="Y43">
            <v>40.278690492758187</v>
          </cell>
          <cell r="Z43">
            <v>48.986639286023475</v>
          </cell>
          <cell r="AA43">
            <v>50.040782741109197</v>
          </cell>
          <cell r="AB43">
            <v>60.724878665035554</v>
          </cell>
          <cell r="AC43">
            <v>61.903612154909155</v>
          </cell>
          <cell r="AD43">
            <v>74.976352330244978</v>
          </cell>
          <cell r="AE43">
            <v>76.320934723969785</v>
          </cell>
          <cell r="AF43">
            <v>92.340750740660809</v>
          </cell>
          <cell r="AH43">
            <v>7.27</v>
          </cell>
        </row>
        <row r="44">
          <cell r="A44" t="str">
            <v xml:space="preserve">      Dont: entreprises publiques</v>
          </cell>
          <cell r="B44" t="str">
            <v xml:space="preserve">      Dont: entreprises publiques</v>
          </cell>
        </row>
        <row r="45">
          <cell r="A45" t="str">
            <v xml:space="preserve">    Quasi-monnaie</v>
          </cell>
          <cell r="B45" t="str">
            <v xml:space="preserve">    Quasi-monnaie</v>
          </cell>
          <cell r="C45">
            <v>6.17</v>
          </cell>
          <cell r="D45">
            <v>6.48</v>
          </cell>
          <cell r="E45">
            <v>8.1660000000000004</v>
          </cell>
          <cell r="F45">
            <v>7.75</v>
          </cell>
          <cell r="G45">
            <v>7.4059999999999997</v>
          </cell>
          <cell r="H45">
            <v>6.4210000000000003</v>
          </cell>
          <cell r="I45">
            <v>6.1950000000000003</v>
          </cell>
          <cell r="J45">
            <v>5.1609999999999996</v>
          </cell>
          <cell r="K45">
            <v>11.894</v>
          </cell>
          <cell r="L45">
            <v>8.9809999999999999</v>
          </cell>
          <cell r="M45">
            <v>9.423</v>
          </cell>
          <cell r="Q45">
            <v>9.0830000000000002</v>
          </cell>
          <cell r="R45">
            <v>10.562897114825184</v>
          </cell>
          <cell r="S45">
            <v>13.710061541176355</v>
          </cell>
          <cell r="T45">
            <v>13.430295030221252</v>
          </cell>
          <cell r="U45">
            <v>17.509095215979876</v>
          </cell>
          <cell r="V45">
            <v>17.132551463502629</v>
          </cell>
          <cell r="W45">
            <v>22.169337872674284</v>
          </cell>
          <cell r="X45">
            <v>21.54197960565768</v>
          </cell>
          <cell r="Y45">
            <v>27.703418578352469</v>
          </cell>
          <cell r="Z45">
            <v>26.832735094088719</v>
          </cell>
          <cell r="AA45">
            <v>34.417721462781685</v>
          </cell>
          <cell r="AB45">
            <v>33.262428421058708</v>
          </cell>
          <cell r="AC45">
            <v>42.576897561944577</v>
          </cell>
          <cell r="AD45">
            <v>41.068761395365257</v>
          </cell>
          <cell r="AE45">
            <v>52.493037263199895</v>
          </cell>
          <cell r="AF45">
            <v>50.580218180436844</v>
          </cell>
          <cell r="AH45">
            <v>5.1609999999999996</v>
          </cell>
        </row>
        <row r="46">
          <cell r="A46" t="str">
            <v xml:space="preserve">      Dont: entreprises publiques</v>
          </cell>
          <cell r="B46" t="str">
            <v xml:space="preserve">      Dont: entreprises publiques</v>
          </cell>
        </row>
        <row r="47">
          <cell r="B47" t="str">
            <v>Monetary Base</v>
          </cell>
          <cell r="C47">
            <v>43.887999999999998</v>
          </cell>
          <cell r="D47">
            <v>43.792000000000002</v>
          </cell>
          <cell r="E47">
            <v>42.988999999999997</v>
          </cell>
          <cell r="F47">
            <v>42.79</v>
          </cell>
          <cell r="G47">
            <v>43.128999999999998</v>
          </cell>
          <cell r="H47">
            <v>43.158999999999999</v>
          </cell>
          <cell r="I47">
            <v>43.802</v>
          </cell>
          <cell r="J47">
            <v>52.454999999999998</v>
          </cell>
          <cell r="K47">
            <v>96.644999999999996</v>
          </cell>
          <cell r="L47">
            <v>101.04</v>
          </cell>
          <cell r="M47">
            <v>108.824</v>
          </cell>
          <cell r="Q47">
            <v>89.587999999999994</v>
          </cell>
          <cell r="R47">
            <v>77.885329873170917</v>
          </cell>
          <cell r="S47">
            <v>82.271104560684861</v>
          </cell>
          <cell r="T47">
            <v>87.191932994307152</v>
          </cell>
          <cell r="U47">
            <v>92.956139892027196</v>
          </cell>
          <cell r="V47">
            <v>98.836054748887463</v>
          </cell>
          <cell r="W47">
            <v>105.01497978322467</v>
          </cell>
          <cell r="X47">
            <v>111.29861422727724</v>
          </cell>
          <cell r="Y47">
            <v>117.93016106541724</v>
          </cell>
          <cell r="Z47">
            <v>124.96217808380281</v>
          </cell>
          <cell r="AA47">
            <v>132.42952047134037</v>
          </cell>
          <cell r="AB47">
            <v>140.37276280724956</v>
          </cell>
          <cell r="AC47">
            <v>148.80406892179329</v>
          </cell>
          <cell r="AD47">
            <v>157.77199621859279</v>
          </cell>
          <cell r="AE47">
            <v>167.34519796894148</v>
          </cell>
          <cell r="AF47">
            <v>177.57814423909895</v>
          </cell>
        </row>
        <row r="48">
          <cell r="A48" t="str">
            <v>_x001E__Pour mémoire_x001F_</v>
          </cell>
          <cell r="B48" t="str">
            <v>_x001E__Pour mémoire_x001F_</v>
          </cell>
        </row>
        <row r="49">
          <cell r="A49" t="str">
            <v xml:space="preserve">  Vitesse de circulation</v>
          </cell>
          <cell r="B49" t="str">
            <v xml:space="preserve">  Vitesse de circulation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6.6882310040247415</v>
          </cell>
          <cell r="I49">
            <v>6.5959646507296084</v>
          </cell>
          <cell r="J49">
            <v>6.0205441330539555</v>
          </cell>
          <cell r="K49">
            <v>5.1654839631511313</v>
          </cell>
          <cell r="L49">
            <v>4.5610600394181748</v>
          </cell>
          <cell r="M49">
            <v>4.41680172739688</v>
          </cell>
          <cell r="Q49">
            <v>6.1921427402590741</v>
          </cell>
          <cell r="R49">
            <v>6.521504646201187</v>
          </cell>
          <cell r="S49">
            <v>6.8980204565896139</v>
          </cell>
          <cell r="T49">
            <v>6.9113581097618582</v>
          </cell>
          <cell r="U49">
            <v>6.9337108618059942</v>
          </cell>
          <cell r="V49">
            <v>6.9263146421636153</v>
          </cell>
          <cell r="W49">
            <v>6.9255670598776735</v>
          </cell>
          <cell r="X49">
            <v>6.918273882461917</v>
          </cell>
          <cell r="Y49">
            <v>6.9187734325278178</v>
          </cell>
          <cell r="Z49">
            <v>6.9201316445716641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I49">
            <v>5.1870815862223392</v>
          </cell>
        </row>
        <row r="50">
          <cell r="A50" t="str">
            <v xml:space="preserve">  Variations des avoirs </v>
          </cell>
          <cell r="B50" t="str">
            <v xml:space="preserve">  Variations des avoirs 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6.7716395460139474</v>
          </cell>
          <cell r="I50">
            <v>6.6316166451207152</v>
          </cell>
          <cell r="J50">
            <v>5.6937641266990751</v>
          </cell>
          <cell r="K50">
            <v>4.1078073363460517</v>
          </cell>
          <cell r="L50">
            <v>4.6584509769670364</v>
          </cell>
          <cell r="M50">
            <v>4.2439472011063826</v>
          </cell>
          <cell r="Q50">
            <v>6.1791095004881411</v>
          </cell>
          <cell r="R50">
            <v>6.8245343529922113</v>
          </cell>
          <cell r="S50">
            <v>6.8245343529922122</v>
          </cell>
          <cell r="T50">
            <v>6.8245343529922113</v>
          </cell>
          <cell r="U50">
            <v>6.8245343529922113</v>
          </cell>
          <cell r="V50">
            <v>6.8245343529922122</v>
          </cell>
          <cell r="W50">
            <v>6.8245343529922122</v>
          </cell>
          <cell r="X50">
            <v>6.8245343529922131</v>
          </cell>
          <cell r="Y50">
            <v>6.8245343529922131</v>
          </cell>
          <cell r="Z50">
            <v>6.8245343529922131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extérieurs nets (hors FMI)</v>
          </cell>
          <cell r="B51" t="str">
            <v xml:space="preserve">    Variation des avoirs extérieurs nets (hors FMI)</v>
          </cell>
        </row>
        <row r="52">
          <cell r="A52" t="str">
            <v xml:space="preserve">  Repaiements des avances de la BEAC</v>
          </cell>
          <cell r="B52" t="str">
            <v xml:space="preserve">  Repaiements des avances de la BEAC</v>
          </cell>
        </row>
        <row r="53">
          <cell r="B53" t="str">
            <v>Avoirs intérieurs nets BEAC (base M - AEN)</v>
          </cell>
          <cell r="C53">
            <v>35.158999999999992</v>
          </cell>
          <cell r="D53">
            <v>30.696000000000002</v>
          </cell>
          <cell r="E53">
            <v>24.55</v>
          </cell>
          <cell r="F53">
            <v>22.227999999999994</v>
          </cell>
          <cell r="G53">
            <v>23.287000000000003</v>
          </cell>
          <cell r="H53">
            <v>26.295999999999999</v>
          </cell>
          <cell r="I53">
            <v>26.204000000000001</v>
          </cell>
          <cell r="J53">
            <v>26.893999999999998</v>
          </cell>
          <cell r="K53">
            <v>4.3</v>
          </cell>
          <cell r="L53">
            <v>1.6380000000000052</v>
          </cell>
          <cell r="M53">
            <v>1.25</v>
          </cell>
          <cell r="Q53">
            <v>9.0739999999999839</v>
          </cell>
          <cell r="R53">
            <v>25.654852323420982</v>
          </cell>
          <cell r="S53">
            <v>24.935154510132918</v>
          </cell>
          <cell r="T53">
            <v>24.774073622086235</v>
          </cell>
          <cell r="U53">
            <v>23.966572873080096</v>
          </cell>
          <cell r="V53">
            <v>21.792704492714734</v>
          </cell>
          <cell r="W53">
            <v>19.935721397725132</v>
          </cell>
          <cell r="X53">
            <v>14.658203367786655</v>
          </cell>
          <cell r="Y53">
            <v>9.7027515176173154</v>
          </cell>
          <cell r="Z53">
            <v>6.6359900706650308</v>
          </cell>
          <cell r="AA53">
            <v>5.4920393176821563</v>
          </cell>
          <cell r="AB53">
            <v>4.8239885130708728</v>
          </cell>
          <cell r="AC53">
            <v>8.2550689217933098</v>
          </cell>
          <cell r="AD53">
            <v>12.222996218592812</v>
          </cell>
          <cell r="AE53">
            <v>16.796197968941499</v>
          </cell>
          <cell r="AF53">
            <v>22.029144239098969</v>
          </cell>
        </row>
        <row r="54">
          <cell r="A54" t="str">
            <v xml:space="preserve">  Taux d'intérêts </v>
          </cell>
          <cell r="B54" t="str">
            <v xml:space="preserve">  Taux d'intérêts </v>
          </cell>
        </row>
        <row r="55">
          <cell r="A55" t="str">
            <v xml:space="preserve">    BEAC</v>
          </cell>
          <cell r="B55" t="str">
            <v xml:space="preserve">    BEAC</v>
          </cell>
        </row>
        <row r="56">
          <cell r="A56" t="str">
            <v xml:space="preserve">      Avances</v>
          </cell>
          <cell r="B56" t="str">
            <v xml:space="preserve">      Avances</v>
          </cell>
          <cell r="K56">
            <v>11</v>
          </cell>
          <cell r="L56">
            <v>8</v>
          </cell>
          <cell r="M56">
            <v>8</v>
          </cell>
          <cell r="Q56">
            <v>7</v>
          </cell>
          <cell r="R56">
            <v>7</v>
          </cell>
          <cell r="S56">
            <v>7</v>
          </cell>
          <cell r="T56">
            <v>7</v>
          </cell>
          <cell r="U56">
            <v>7</v>
          </cell>
          <cell r="V56">
            <v>7</v>
          </cell>
          <cell r="W56">
            <v>7</v>
          </cell>
          <cell r="X56">
            <v>7</v>
          </cell>
          <cell r="Y56">
            <v>7</v>
          </cell>
          <cell r="Z56">
            <v>7</v>
          </cell>
          <cell r="AA56">
            <v>7</v>
          </cell>
          <cell r="AB56">
            <v>7</v>
          </cell>
          <cell r="AC56">
            <v>7</v>
          </cell>
          <cell r="AD56">
            <v>7</v>
          </cell>
          <cell r="AE56">
            <v>7</v>
          </cell>
          <cell r="AF56">
            <v>7</v>
          </cell>
          <cell r="AI56">
            <v>11</v>
          </cell>
        </row>
        <row r="57">
          <cell r="A57" t="str">
            <v xml:space="preserve">      Prêts</v>
          </cell>
          <cell r="B57" t="str">
            <v xml:space="preserve">      Prêts</v>
          </cell>
          <cell r="K57">
            <v>3.5</v>
          </cell>
          <cell r="L57">
            <v>3.5</v>
          </cell>
          <cell r="M57">
            <v>3.5</v>
          </cell>
          <cell r="Q57">
            <v>3.5</v>
          </cell>
          <cell r="R57">
            <v>3.5</v>
          </cell>
          <cell r="S57">
            <v>3.5</v>
          </cell>
          <cell r="T57">
            <v>3.5</v>
          </cell>
          <cell r="U57">
            <v>3.5</v>
          </cell>
          <cell r="V57">
            <v>3.5</v>
          </cell>
          <cell r="W57">
            <v>3.5</v>
          </cell>
          <cell r="X57">
            <v>3.5</v>
          </cell>
          <cell r="Y57">
            <v>3.5</v>
          </cell>
          <cell r="Z57">
            <v>3.5</v>
          </cell>
          <cell r="AA57">
            <v>3.5</v>
          </cell>
          <cell r="AB57">
            <v>3.5</v>
          </cell>
          <cell r="AC57">
            <v>3.5</v>
          </cell>
          <cell r="AD57">
            <v>3.5</v>
          </cell>
          <cell r="AE57">
            <v>3.5</v>
          </cell>
          <cell r="AF57">
            <v>3.5</v>
          </cell>
          <cell r="AI57">
            <v>3</v>
          </cell>
        </row>
        <row r="58">
          <cell r="A58" t="str">
            <v xml:space="preserve">      Dépôts</v>
          </cell>
          <cell r="B58" t="str">
            <v xml:space="preserve">      Dépôts</v>
          </cell>
          <cell r="K58">
            <v>4</v>
          </cell>
          <cell r="L58">
            <v>4.5</v>
          </cell>
          <cell r="M58">
            <v>4.5</v>
          </cell>
          <cell r="Q58">
            <v>3</v>
          </cell>
          <cell r="R58">
            <v>3</v>
          </cell>
          <cell r="S58">
            <v>3</v>
          </cell>
          <cell r="T58">
            <v>3</v>
          </cell>
          <cell r="U58">
            <v>3</v>
          </cell>
          <cell r="V58">
            <v>3</v>
          </cell>
          <cell r="W58">
            <v>3</v>
          </cell>
          <cell r="X58">
            <v>3</v>
          </cell>
          <cell r="Y58">
            <v>3</v>
          </cell>
          <cell r="Z58">
            <v>3</v>
          </cell>
          <cell r="AA58">
            <v>3</v>
          </cell>
          <cell r="AB58">
            <v>3</v>
          </cell>
          <cell r="AC58">
            <v>3</v>
          </cell>
          <cell r="AD58">
            <v>3</v>
          </cell>
          <cell r="AE58">
            <v>3</v>
          </cell>
          <cell r="AF58">
            <v>3</v>
          </cell>
        </row>
        <row r="60">
          <cell r="A60" t="str">
            <v xml:space="preserve">    Banques commerciales</v>
          </cell>
          <cell r="B60" t="str">
            <v xml:space="preserve">    Banques commerciales</v>
          </cell>
        </row>
        <row r="61">
          <cell r="A61" t="str">
            <v xml:space="preserve">      Avances</v>
          </cell>
          <cell r="B61" t="str">
            <v xml:space="preserve">      Avances</v>
          </cell>
          <cell r="K61">
            <v>13</v>
          </cell>
          <cell r="L61">
            <v>13</v>
          </cell>
          <cell r="M61">
            <v>13</v>
          </cell>
          <cell r="Q61">
            <v>13</v>
          </cell>
          <cell r="R61">
            <v>13</v>
          </cell>
          <cell r="S61">
            <v>13</v>
          </cell>
          <cell r="T61">
            <v>13</v>
          </cell>
          <cell r="U61">
            <v>13</v>
          </cell>
          <cell r="V61">
            <v>13</v>
          </cell>
          <cell r="W61">
            <v>13</v>
          </cell>
          <cell r="X61">
            <v>13</v>
          </cell>
          <cell r="Y61">
            <v>13</v>
          </cell>
          <cell r="Z61">
            <v>13</v>
          </cell>
          <cell r="AA61">
            <v>13</v>
          </cell>
          <cell r="AB61">
            <v>13</v>
          </cell>
          <cell r="AC61">
            <v>13</v>
          </cell>
          <cell r="AD61">
            <v>13</v>
          </cell>
          <cell r="AE61">
            <v>13</v>
          </cell>
          <cell r="AF61">
            <v>13</v>
          </cell>
          <cell r="AI61">
            <v>13</v>
          </cell>
        </row>
        <row r="62">
          <cell r="A62" t="str">
            <v xml:space="preserve">      Dépôts</v>
          </cell>
          <cell r="B62" t="str">
            <v xml:space="preserve">      Dépôts</v>
          </cell>
        </row>
        <row r="64">
          <cell r="A64" t="str">
            <v xml:space="preserve"> Paiements d'intérêts</v>
          </cell>
          <cell r="B64" t="str">
            <v xml:space="preserve"> Paiements d'intérêts</v>
          </cell>
        </row>
        <row r="65">
          <cell r="A65" t="str">
            <v xml:space="preserve">    BEAC</v>
          </cell>
          <cell r="B65" t="str">
            <v xml:space="preserve">    BEAC</v>
          </cell>
          <cell r="F65">
            <v>0.8</v>
          </cell>
          <cell r="G65">
            <v>0.8</v>
          </cell>
          <cell r="H65">
            <v>1.38</v>
          </cell>
          <cell r="I65">
            <v>2.0720000000000001</v>
          </cell>
          <cell r="J65">
            <v>2.472</v>
          </cell>
          <cell r="K65">
            <v>1.2140540689999999</v>
          </cell>
          <cell r="L65">
            <v>1.0808333139999999</v>
          </cell>
          <cell r="M65">
            <v>1.0908537809999999</v>
          </cell>
          <cell r="Q65">
            <v>1.2251667559999999</v>
          </cell>
          <cell r="R65">
            <v>1.269471357</v>
          </cell>
          <cell r="S65">
            <v>1.2475832739999999</v>
          </cell>
          <cell r="T65">
            <v>1.203530379</v>
          </cell>
          <cell r="U65">
            <v>1.1581409549999999</v>
          </cell>
          <cell r="V65">
            <v>1.1113744529999998</v>
          </cell>
          <cell r="W65">
            <v>1.0631890939999999</v>
          </cell>
          <cell r="X65">
            <v>1.0135418279999999</v>
          </cell>
          <cell r="Y65">
            <v>0.96238830499999994</v>
          </cell>
          <cell r="Z65">
            <v>0.90968282599999994</v>
          </cell>
          <cell r="AA65">
            <v>0.85884903699999993</v>
          </cell>
          <cell r="AB65">
            <v>0.84853999999999996</v>
          </cell>
          <cell r="AC65">
            <v>0.84853999999999996</v>
          </cell>
          <cell r="AD65">
            <v>0.84853999999999996</v>
          </cell>
          <cell r="AE65">
            <v>0.84853999999999996</v>
          </cell>
          <cell r="AF65">
            <v>0.84853999999999996</v>
          </cell>
        </row>
        <row r="66">
          <cell r="A66" t="str">
            <v xml:space="preserve">      Avances</v>
          </cell>
          <cell r="B66" t="str">
            <v xml:space="preserve">      Avances</v>
          </cell>
          <cell r="F66">
            <v>0.4</v>
          </cell>
          <cell r="G66">
            <v>0.4</v>
          </cell>
          <cell r="H66">
            <v>0.69</v>
          </cell>
          <cell r="I66">
            <v>1.036</v>
          </cell>
          <cell r="J66">
            <v>1.236</v>
          </cell>
          <cell r="K66">
            <v>0.95483306899999998</v>
          </cell>
          <cell r="L66">
            <v>0.74531131399999995</v>
          </cell>
          <cell r="M66">
            <v>0.75533178099999998</v>
          </cell>
          <cell r="Q66">
            <v>1.00688</v>
          </cell>
          <cell r="R66">
            <v>0.83545000000000003</v>
          </cell>
          <cell r="S66">
            <v>0.84853999999999996</v>
          </cell>
          <cell r="T66">
            <v>0.84853999999999996</v>
          </cell>
          <cell r="U66">
            <v>0.84853999999999996</v>
          </cell>
          <cell r="V66">
            <v>0.84853999999999996</v>
          </cell>
          <cell r="W66">
            <v>0.84853999999999996</v>
          </cell>
          <cell r="X66">
            <v>0.84853999999999996</v>
          </cell>
          <cell r="Y66">
            <v>0.84853999999999996</v>
          </cell>
          <cell r="Z66">
            <v>0.84853999999999996</v>
          </cell>
          <cell r="AA66">
            <v>0.84853999999999996</v>
          </cell>
          <cell r="AB66">
            <v>0.84853999999999996</v>
          </cell>
          <cell r="AC66">
            <v>0.84853999999999996</v>
          </cell>
          <cell r="AD66">
            <v>0.84853999999999996</v>
          </cell>
          <cell r="AE66">
            <v>0.84853999999999996</v>
          </cell>
          <cell r="AF66">
            <v>0.84853999999999996</v>
          </cell>
        </row>
        <row r="67">
          <cell r="A67" t="str">
            <v xml:space="preserve">      Prêts</v>
          </cell>
          <cell r="B67" t="str">
            <v xml:space="preserve">      Prêts</v>
          </cell>
          <cell r="F67">
            <v>0.4</v>
          </cell>
          <cell r="G67">
            <v>0.4</v>
          </cell>
          <cell r="H67">
            <v>0.5</v>
          </cell>
          <cell r="I67">
            <v>0.7</v>
          </cell>
          <cell r="J67">
            <v>0.9</v>
          </cell>
          <cell r="K67">
            <v>0.25922099999999998</v>
          </cell>
          <cell r="L67">
            <v>0.33552199999999999</v>
          </cell>
          <cell r="M67">
            <v>0.33552199999999999</v>
          </cell>
          <cell r="Q67">
            <v>0.218286756</v>
          </cell>
          <cell r="R67">
            <v>0.434021357</v>
          </cell>
          <cell r="S67">
            <v>0.399043274</v>
          </cell>
          <cell r="T67">
            <v>0.35499037899999997</v>
          </cell>
          <cell r="U67">
            <v>0.30960095499999996</v>
          </cell>
          <cell r="V67">
            <v>0.26283445299999997</v>
          </cell>
          <cell r="W67">
            <v>0.21464909399999998</v>
          </cell>
          <cell r="X67">
            <v>0.16500182799999999</v>
          </cell>
          <cell r="Y67">
            <v>0.11384830500000001</v>
          </cell>
          <cell r="Z67">
            <v>6.1142826000000004E-2</v>
          </cell>
          <cell r="AA67">
            <v>1.0309037E-2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  Dépôts</v>
          </cell>
          <cell r="B68" t="str">
            <v xml:space="preserve">      Dépôts</v>
          </cell>
          <cell r="F68">
            <v>0</v>
          </cell>
          <cell r="G68">
            <v>0</v>
          </cell>
          <cell r="H68">
            <v>0.19</v>
          </cell>
          <cell r="I68">
            <v>0.33600000000000002</v>
          </cell>
          <cell r="J68">
            <v>0.33600000000000002</v>
          </cell>
        </row>
        <row r="70">
          <cell r="A70" t="str">
            <v xml:space="preserve">    Banques commerciales</v>
          </cell>
          <cell r="B70" t="str">
            <v xml:space="preserve">    Banques commerciales</v>
          </cell>
          <cell r="K70">
            <v>0</v>
          </cell>
          <cell r="L70">
            <v>0</v>
          </cell>
          <cell r="M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  Avances</v>
          </cell>
          <cell r="B71" t="str">
            <v xml:space="preserve">      Avances</v>
          </cell>
        </row>
        <row r="72">
          <cell r="A72" t="str">
            <v xml:space="preserve">      Dépôts</v>
          </cell>
          <cell r="B72" t="str">
            <v xml:space="preserve">      Dépôts</v>
          </cell>
        </row>
        <row r="74">
          <cell r="A74" t="str">
            <v xml:space="preserve">  Paiements de principal</v>
          </cell>
          <cell r="B74" t="str">
            <v xml:space="preserve">  Paiements de principal</v>
          </cell>
          <cell r="K74">
            <v>0</v>
          </cell>
          <cell r="L74">
            <v>0</v>
          </cell>
          <cell r="M74">
            <v>0.50527179200000005</v>
          </cell>
          <cell r="Q74">
            <v>0</v>
          </cell>
          <cell r="R74">
            <v>0.70989346100000006</v>
          </cell>
          <cell r="S74">
            <v>1.4520128459999999</v>
          </cell>
          <cell r="T74">
            <v>1.496065741</v>
          </cell>
          <cell r="U74">
            <v>1.5414551649999999</v>
          </cell>
          <cell r="V74">
            <v>1.588221667</v>
          </cell>
          <cell r="W74">
            <v>1.6364070260000001</v>
          </cell>
          <cell r="X74">
            <v>1.6860542919999999</v>
          </cell>
          <cell r="Y74">
            <v>1.7372078149999999</v>
          </cell>
          <cell r="Z74">
            <v>1.789913294</v>
          </cell>
          <cell r="AA74">
            <v>0.91521902499999996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</row>
        <row r="75">
          <cell r="A75" t="str">
            <v xml:space="preserve">    BEAC</v>
          </cell>
          <cell r="B75" t="str">
            <v xml:space="preserve">    BEAC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0.50527179200000005</v>
          </cell>
          <cell r="Q75">
            <v>0</v>
          </cell>
          <cell r="R75">
            <v>0.70989346100000006</v>
          </cell>
          <cell r="S75">
            <v>1.4520128459999999</v>
          </cell>
          <cell r="T75">
            <v>1.496065741</v>
          </cell>
          <cell r="U75">
            <v>1.5414551649999999</v>
          </cell>
          <cell r="V75">
            <v>1.588221667</v>
          </cell>
          <cell r="W75">
            <v>1.6364070260000001</v>
          </cell>
          <cell r="X75">
            <v>1.6860542919999999</v>
          </cell>
          <cell r="Y75">
            <v>1.7372078149999999</v>
          </cell>
          <cell r="Z75">
            <v>1.789913294</v>
          </cell>
          <cell r="AA75">
            <v>0.91521902499999996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>
            <v>0</v>
          </cell>
          <cell r="AI75">
            <v>0</v>
          </cell>
        </row>
        <row r="76">
          <cell r="A76" t="str">
            <v xml:space="preserve">    Banques commerciales</v>
          </cell>
          <cell r="B76" t="str">
            <v xml:space="preserve">    Banques commerciales</v>
          </cell>
        </row>
        <row r="78">
          <cell r="A78" t="str">
            <v xml:space="preserve">  Arriérés</v>
          </cell>
          <cell r="B78" t="str">
            <v xml:space="preserve">  Arriérés</v>
          </cell>
        </row>
        <row r="79">
          <cell r="A79" t="str">
            <v xml:space="preserve">    BEAC</v>
          </cell>
          <cell r="B79" t="str">
            <v xml:space="preserve">    BEAC</v>
          </cell>
        </row>
        <row r="80">
          <cell r="A80" t="str">
            <v xml:space="preserve">      Intérêts</v>
          </cell>
          <cell r="B80" t="str">
            <v xml:space="preserve">      Intérêts</v>
          </cell>
        </row>
        <row r="81">
          <cell r="A81" t="str">
            <v xml:space="preserve">      Principal</v>
          </cell>
          <cell r="B81" t="str">
            <v xml:space="preserve">      Principal</v>
          </cell>
        </row>
        <row r="82">
          <cell r="A82" t="str">
            <v xml:space="preserve">    Banques commerciales</v>
          </cell>
          <cell r="B82" t="str">
            <v xml:space="preserve">    Banques commerciales</v>
          </cell>
        </row>
        <row r="83">
          <cell r="A83" t="str">
            <v xml:space="preserve">      Intérêts</v>
          </cell>
          <cell r="B83" t="str">
            <v xml:space="preserve">      Intérêts</v>
          </cell>
        </row>
        <row r="84">
          <cell r="A84" t="str">
            <v xml:space="preserve">      Principal</v>
          </cell>
          <cell r="B84" t="str">
            <v xml:space="preserve">      Principal</v>
          </cell>
        </row>
        <row r="86">
          <cell r="A86" t="str">
            <v>Reserves internationales</v>
          </cell>
          <cell r="B86" t="str">
            <v>Reserves internationales</v>
          </cell>
        </row>
        <row r="87">
          <cell r="A87" t="str">
            <v xml:space="preserve">  (BEAC, FMI exclu)</v>
          </cell>
          <cell r="B87" t="str">
            <v xml:space="preserve">  (BEAC, FMI exclu)</v>
          </cell>
          <cell r="C87">
            <v>19.376000000000001</v>
          </cell>
          <cell r="D87">
            <v>25.223000000000003</v>
          </cell>
          <cell r="E87">
            <v>32.917000000000002</v>
          </cell>
          <cell r="F87">
            <v>30.161999999999999</v>
          </cell>
          <cell r="G87">
            <v>29.162999999999997</v>
          </cell>
          <cell r="H87">
            <v>25.488</v>
          </cell>
          <cell r="I87">
            <v>25.962</v>
          </cell>
          <cell r="J87">
            <v>34.046999999999997</v>
          </cell>
          <cell r="K87">
            <v>114.46299999999999</v>
          </cell>
          <cell r="L87">
            <v>116.503</v>
          </cell>
          <cell r="M87">
            <v>123.652</v>
          </cell>
          <cell r="Q87">
            <v>95.650999999999996</v>
          </cell>
          <cell r="R87">
            <v>85.549000000000007</v>
          </cell>
          <cell r="S87">
            <v>90.549000000000007</v>
          </cell>
          <cell r="T87">
            <v>95.549000000000007</v>
          </cell>
          <cell r="U87">
            <v>100.54899999999999</v>
          </cell>
          <cell r="V87">
            <v>105.54899999999999</v>
          </cell>
          <cell r="W87">
            <v>110.54899999999999</v>
          </cell>
          <cell r="X87">
            <v>115.54899999999999</v>
          </cell>
          <cell r="Y87">
            <v>120.54899999999999</v>
          </cell>
          <cell r="Z87">
            <v>125.54899999999998</v>
          </cell>
          <cell r="AA87">
            <v>130.54899999999998</v>
          </cell>
          <cell r="AB87">
            <v>135.54899999999998</v>
          </cell>
          <cell r="AC87">
            <v>140.54899999999998</v>
          </cell>
          <cell r="AD87">
            <v>145.54899999999998</v>
          </cell>
          <cell r="AE87">
            <v>150.54899999999998</v>
          </cell>
          <cell r="AF87">
            <v>155.54899999999998</v>
          </cell>
          <cell r="AH87">
            <v>68.094000000000008</v>
          </cell>
          <cell r="AI87">
            <v>105.131</v>
          </cell>
        </row>
        <row r="88">
          <cell r="A88" t="str">
            <v>Variations des avoirs exterieurs (augm. -)</v>
          </cell>
          <cell r="B88">
            <v>0</v>
          </cell>
          <cell r="D88">
            <v>-5.8470000000000013</v>
          </cell>
          <cell r="E88">
            <v>-7.6939999999999991</v>
          </cell>
          <cell r="F88">
            <v>2.7549999999999999</v>
          </cell>
          <cell r="G88">
            <v>0.99900000000000233</v>
          </cell>
          <cell r="H88">
            <v>3.6749999999999998</v>
          </cell>
          <cell r="I88">
            <v>-0.4740000000000002</v>
          </cell>
          <cell r="J88">
            <v>-8.0850000000000009</v>
          </cell>
          <cell r="K88">
            <v>-80.415999999999997</v>
          </cell>
          <cell r="L88">
            <v>-2.0400000000000063</v>
          </cell>
          <cell r="M88">
            <v>-7.1490000000000009</v>
          </cell>
          <cell r="Q88">
            <v>-4.9700000000000131</v>
          </cell>
          <cell r="R88">
            <v>10.10199999999999</v>
          </cell>
          <cell r="S88">
            <v>-5</v>
          </cell>
          <cell r="T88">
            <v>-5</v>
          </cell>
          <cell r="U88">
            <v>-4.9999999999999858</v>
          </cell>
          <cell r="V88">
            <v>-5</v>
          </cell>
          <cell r="W88">
            <v>-5</v>
          </cell>
          <cell r="X88">
            <v>-5</v>
          </cell>
          <cell r="Y88">
            <v>-5</v>
          </cell>
          <cell r="Z88">
            <v>-4.9999999999999858</v>
          </cell>
          <cell r="AA88">
            <v>-5</v>
          </cell>
          <cell r="AB88">
            <v>-5</v>
          </cell>
          <cell r="AC88">
            <v>-5</v>
          </cell>
          <cell r="AD88">
            <v>-5</v>
          </cell>
          <cell r="AE88">
            <v>-5</v>
          </cell>
          <cell r="AF88">
            <v>-5</v>
          </cell>
          <cell r="AI88">
            <v>-10.27</v>
          </cell>
        </row>
        <row r="89">
          <cell r="A89" t="str">
            <v xml:space="preserve">  dont: variation de change 1/</v>
          </cell>
          <cell r="B89" t="str">
            <v xml:space="preserve">  dont: variation de change 1/</v>
          </cell>
          <cell r="K89">
            <v>-34.047000000000011</v>
          </cell>
        </row>
        <row r="90">
          <cell r="A90" t="str">
            <v>=</v>
          </cell>
          <cell r="B90" t="str">
            <v>=</v>
          </cell>
          <cell r="C90" t="str">
            <v>=</v>
          </cell>
          <cell r="D90" t="str">
            <v>=</v>
          </cell>
          <cell r="E90" t="str">
            <v>=</v>
          </cell>
          <cell r="F90" t="str">
            <v>=</v>
          </cell>
          <cell r="G90" t="str">
            <v>=</v>
          </cell>
          <cell r="H90" t="str">
            <v>=</v>
          </cell>
          <cell r="I90" t="str">
            <v>=</v>
          </cell>
          <cell r="J90" t="str">
            <v>=</v>
          </cell>
          <cell r="K90" t="str">
            <v>=</v>
          </cell>
          <cell r="L90" t="str">
            <v>=</v>
          </cell>
          <cell r="M90" t="str">
            <v>=</v>
          </cell>
          <cell r="Q90" t="str">
            <v>=</v>
          </cell>
          <cell r="R90" t="str">
            <v>=</v>
          </cell>
          <cell r="S90" t="str">
            <v>=</v>
          </cell>
          <cell r="T90" t="str">
            <v>=</v>
          </cell>
          <cell r="U90" t="str">
            <v>=</v>
          </cell>
          <cell r="V90" t="str">
            <v>=</v>
          </cell>
          <cell r="AG90" t="str">
            <v>=</v>
          </cell>
          <cell r="AH90" t="str">
            <v>=</v>
          </cell>
          <cell r="AI90" t="str">
            <v>=</v>
          </cell>
        </row>
        <row r="91">
          <cell r="A91" t="str">
            <v xml:space="preserve">1/ La colonne 1994 programme ne comprend pas la difference de change resultant de la devaluation </v>
          </cell>
          <cell r="B91" t="str">
            <v xml:space="preserve">1/ La colonne 1994 programme ne comprend pas la difference de change resultant de la devaluation </v>
          </cell>
          <cell r="AI91">
            <v>9999</v>
          </cell>
        </row>
        <row r="92">
          <cell r="AI92" t="str">
            <v>range end</v>
          </cell>
        </row>
      </sheetData>
      <sheetData sheetId="11" refreshError="1">
        <row r="13">
          <cell r="A13" t="str">
            <v>Transactions avec le FMI (DTS)</v>
          </cell>
          <cell r="B13" t="str">
            <v>Transactions avec le FMI (DTS)</v>
          </cell>
        </row>
        <row r="14">
          <cell r="A14" t="str">
            <v xml:space="preserve">  Charges</v>
          </cell>
          <cell r="B14" t="str">
            <v xml:space="preserve">  Charges</v>
          </cell>
          <cell r="C14">
            <v>1.7193929999999999</v>
          </cell>
          <cell r="D14">
            <v>1.8419270000000001</v>
          </cell>
          <cell r="E14">
            <v>1.6500030000000001</v>
          </cell>
          <cell r="F14">
            <v>1.5179</v>
          </cell>
          <cell r="G14">
            <v>0.70957000000000003</v>
          </cell>
          <cell r="H14">
            <v>0.50617100000000004</v>
          </cell>
          <cell r="I14">
            <v>0.19470899999999999</v>
          </cell>
          <cell r="J14">
            <v>0.15207399999999999</v>
          </cell>
          <cell r="K14">
            <v>0.46235300000000001</v>
          </cell>
          <cell r="L14">
            <v>0.66725100000000004</v>
          </cell>
          <cell r="M14">
            <v>0.57500200000000001</v>
          </cell>
          <cell r="Q14">
            <v>8.5439214999999999E-2</v>
          </cell>
          <cell r="R14">
            <v>8.2399214999999998E-2</v>
          </cell>
          <cell r="S14">
            <v>0.182399215</v>
          </cell>
          <cell r="T14">
            <v>0.182399215</v>
          </cell>
          <cell r="U14">
            <v>0.182399215</v>
          </cell>
          <cell r="V14">
            <v>0.17415921500000001</v>
          </cell>
          <cell r="W14">
            <v>0.15767921500000001</v>
          </cell>
          <cell r="X14">
            <v>0.14119921500000002</v>
          </cell>
          <cell r="Y14">
            <v>0.104719215</v>
          </cell>
          <cell r="Z14">
            <v>6.8239215000000006E-2</v>
          </cell>
          <cell r="AA14">
            <v>3.9999214999999998E-2</v>
          </cell>
          <cell r="AB14">
            <v>1.9999214999999997E-2</v>
          </cell>
          <cell r="AC14">
            <v>-7.8500000000314429E-7</v>
          </cell>
          <cell r="AD14">
            <v>-7.8500000000314429E-7</v>
          </cell>
          <cell r="AE14">
            <v>-7.8500000000314429E-7</v>
          </cell>
          <cell r="AF14">
            <v>-7.8500000000314429E-7</v>
          </cell>
        </row>
        <row r="15">
          <cell r="A15" t="str">
            <v xml:space="preserve">    Accord de confirmation</v>
          </cell>
          <cell r="B15" t="str">
            <v xml:space="preserve">    Accord de confirmation</v>
          </cell>
        </row>
        <row r="16">
          <cell r="A16" t="str">
            <v xml:space="preserve">    FAS</v>
          </cell>
          <cell r="B16" t="str">
            <v xml:space="preserve">    FAS</v>
          </cell>
        </row>
        <row r="17">
          <cell r="A17" t="str">
            <v xml:space="preserve">    FASR</v>
          </cell>
          <cell r="B17" t="str">
            <v xml:space="preserve">    FASR</v>
          </cell>
        </row>
        <row r="19">
          <cell r="A19" t="str">
            <v xml:space="preserve">  Achats/Prêts</v>
          </cell>
          <cell r="B19" t="str">
            <v xml:space="preserve">  Achats/Prêts</v>
          </cell>
          <cell r="C19">
            <v>6.5</v>
          </cell>
          <cell r="D19">
            <v>7.08</v>
          </cell>
          <cell r="E19">
            <v>9.1199999999999992</v>
          </cell>
          <cell r="F19">
            <v>0</v>
          </cell>
          <cell r="G19">
            <v>6.08</v>
          </cell>
          <cell r="H19">
            <v>0</v>
          </cell>
          <cell r="I19">
            <v>0</v>
          </cell>
          <cell r="J19">
            <v>0</v>
          </cell>
          <cell r="K19">
            <v>10.71</v>
          </cell>
          <cell r="L19">
            <v>0</v>
          </cell>
          <cell r="M19">
            <v>0</v>
          </cell>
          <cell r="Q19">
            <v>0</v>
          </cell>
          <cell r="R19">
            <v>20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 Accord de confirmation</v>
          </cell>
          <cell r="B20" t="str">
            <v xml:space="preserve">    Accord de confirmation</v>
          </cell>
          <cell r="C20">
            <v>6.5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10.71</v>
          </cell>
          <cell r="L20">
            <v>0</v>
          </cell>
          <cell r="M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1">
          <cell r="A21" t="str">
            <v xml:space="preserve">    FAS</v>
          </cell>
          <cell r="B21" t="str">
            <v xml:space="preserve">    FAS</v>
          </cell>
          <cell r="C21">
            <v>0</v>
          </cell>
          <cell r="D21">
            <v>6.08</v>
          </cell>
          <cell r="E21">
            <v>9.1199999999999992</v>
          </cell>
          <cell r="F21">
            <v>0</v>
          </cell>
          <cell r="G21">
            <v>6.08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 xml:space="preserve">    FASR</v>
          </cell>
          <cell r="B22" t="str">
            <v xml:space="preserve">    FASR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Q22">
            <v>0</v>
          </cell>
          <cell r="R22">
            <v>20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4">
          <cell r="A24" t="str">
            <v xml:space="preserve">  Rachats/remboursements</v>
          </cell>
          <cell r="B24" t="str">
            <v xml:space="preserve">  Rachats/remboursements</v>
          </cell>
          <cell r="C24">
            <v>5.33</v>
          </cell>
          <cell r="D24">
            <v>2.35</v>
          </cell>
          <cell r="E24">
            <v>6.1210000000000004</v>
          </cell>
          <cell r="F24">
            <v>9</v>
          </cell>
          <cell r="G24">
            <v>6.125</v>
          </cell>
          <cell r="H24">
            <v>2.4369999999999998</v>
          </cell>
          <cell r="I24">
            <v>1.8485</v>
          </cell>
          <cell r="J24">
            <v>2.0590000000000002</v>
          </cell>
          <cell r="K24">
            <v>2.9630000000000001</v>
          </cell>
          <cell r="L24">
            <v>3.6480000000000001</v>
          </cell>
          <cell r="M24">
            <v>4.2560000000000002</v>
          </cell>
          <cell r="Q24">
            <v>0.60799999999999998</v>
          </cell>
          <cell r="R24">
            <v>0</v>
          </cell>
          <cell r="S24">
            <v>0</v>
          </cell>
          <cell r="T24">
            <v>0</v>
          </cell>
          <cell r="U24">
            <v>1.6480000000000001</v>
          </cell>
          <cell r="V24">
            <v>3.2960000000000003</v>
          </cell>
          <cell r="W24">
            <v>3.2960000000000003</v>
          </cell>
          <cell r="X24">
            <v>7.2960000000000012</v>
          </cell>
          <cell r="Y24">
            <v>7.2960000000000012</v>
          </cell>
          <cell r="Z24">
            <v>5.6480000000000006</v>
          </cell>
          <cell r="AA24">
            <v>4</v>
          </cell>
          <cell r="AB24">
            <v>4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A25" t="str">
            <v xml:space="preserve">    Accord de confirmation</v>
          </cell>
          <cell r="B25" t="str">
            <v xml:space="preserve">    Accord de confirmation</v>
          </cell>
          <cell r="C25">
            <v>5.33</v>
          </cell>
          <cell r="D25">
            <v>2.35</v>
          </cell>
          <cell r="E25">
            <v>6.1210000000000004</v>
          </cell>
          <cell r="F25">
            <v>9</v>
          </cell>
          <cell r="G25">
            <v>6.125</v>
          </cell>
          <cell r="H25">
            <v>2.4369999999999998</v>
          </cell>
          <cell r="I25">
            <v>1.8485</v>
          </cell>
          <cell r="J25">
            <v>0.158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</row>
        <row r="26">
          <cell r="A26" t="str">
            <v xml:space="preserve">    FAS</v>
          </cell>
          <cell r="B26" t="str">
            <v xml:space="preserve">    FAS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1.901</v>
          </cell>
          <cell r="K26">
            <v>2.9630000000000001</v>
          </cell>
          <cell r="L26">
            <v>3.6480000000000001</v>
          </cell>
          <cell r="M26">
            <v>4.2560000000000002</v>
          </cell>
          <cell r="Q26">
            <v>0.60799999999999998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</row>
        <row r="27">
          <cell r="A27" t="str">
            <v xml:space="preserve">    FASR</v>
          </cell>
          <cell r="B27" t="str">
            <v xml:space="preserve">    FASR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1.6480000000000001</v>
          </cell>
          <cell r="V27">
            <v>3.2960000000000003</v>
          </cell>
          <cell r="W27">
            <v>3.2960000000000003</v>
          </cell>
          <cell r="X27">
            <v>7.2960000000000012</v>
          </cell>
          <cell r="Y27">
            <v>7.2960000000000012</v>
          </cell>
          <cell r="Z27">
            <v>5.6480000000000006</v>
          </cell>
          <cell r="AA27">
            <v>4</v>
          </cell>
          <cell r="AB27">
            <v>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9">
          <cell r="A29" t="str">
            <v xml:space="preserve">  Arriérés</v>
          </cell>
          <cell r="B29" t="str">
            <v xml:space="preserve">  Arriérés</v>
          </cell>
          <cell r="C29">
            <v>0</v>
          </cell>
          <cell r="D29">
            <v>-0.25</v>
          </cell>
          <cell r="E29">
            <v>-0.30900000000000016</v>
          </cell>
          <cell r="F29">
            <v>-0.27800000000000047</v>
          </cell>
          <cell r="G29">
            <v>6.9999999999996732E-3</v>
          </cell>
          <cell r="H29">
            <v>6.9999999999996732E-3</v>
          </cell>
          <cell r="I29">
            <v>-0.65400000000000036</v>
          </cell>
          <cell r="J29">
            <v>-1.5803300000000005</v>
          </cell>
          <cell r="K29">
            <v>-1.2151930000000011</v>
          </cell>
          <cell r="L29">
            <v>2.0699999999962415E-4</v>
          </cell>
          <cell r="M29">
            <v>2.0699999999962415E-4</v>
          </cell>
          <cell r="Q29">
            <v>-2.3599999999923682E-4</v>
          </cell>
          <cell r="R29">
            <v>-2.3599999999923682E-4</v>
          </cell>
          <cell r="S29">
            <v>-2.3599999999923682E-4</v>
          </cell>
          <cell r="T29">
            <v>-2.3599999999923682E-4</v>
          </cell>
          <cell r="U29">
            <v>-2.3599999999923682E-4</v>
          </cell>
          <cell r="V29">
            <v>-2.3599999999923682E-4</v>
          </cell>
          <cell r="W29">
            <v>-2.3599999999923682E-4</v>
          </cell>
          <cell r="X29">
            <v>-2.3599999999923682E-4</v>
          </cell>
          <cell r="Y29">
            <v>-2.3599999999923682E-4</v>
          </cell>
          <cell r="Z29">
            <v>-2.3599999999923682E-4</v>
          </cell>
          <cell r="AA29">
            <v>-2.3599999999923682E-4</v>
          </cell>
          <cell r="AB29">
            <v>-2.3599999999923682E-4</v>
          </cell>
          <cell r="AC29">
            <v>-2.3599999999923682E-4</v>
          </cell>
          <cell r="AD29">
            <v>-2.3599999999923682E-4</v>
          </cell>
          <cell r="AE29">
            <v>-2.3599999999923682E-4</v>
          </cell>
          <cell r="AF29">
            <v>-2.3599999999923682E-4</v>
          </cell>
        </row>
        <row r="30">
          <cell r="A30" t="str">
            <v xml:space="preserve">    Charges</v>
          </cell>
          <cell r="B30" t="str">
            <v xml:space="preserve">    Charges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 xml:space="preserve">    Accord de confirmation</v>
          </cell>
          <cell r="B31" t="str">
            <v xml:space="preserve">    Accord de confirmation</v>
          </cell>
          <cell r="C31">
            <v>0</v>
          </cell>
          <cell r="D31">
            <v>-0.25</v>
          </cell>
          <cell r="E31">
            <v>-0.30900000000000016</v>
          </cell>
          <cell r="F31">
            <v>-0.27800000000000047</v>
          </cell>
          <cell r="G31">
            <v>6.9999999999996732E-3</v>
          </cell>
          <cell r="H31">
            <v>6.9999999999996732E-3</v>
          </cell>
          <cell r="I31">
            <v>-0.65400000000000036</v>
          </cell>
          <cell r="J31">
            <v>-0.40600000000000036</v>
          </cell>
          <cell r="K31">
            <v>2.499999999996394E-4</v>
          </cell>
          <cell r="L31">
            <v>2.499999999996394E-4</v>
          </cell>
          <cell r="M31">
            <v>2.499999999996394E-4</v>
          </cell>
          <cell r="Q31">
            <v>-1.9300000000077588E-4</v>
          </cell>
          <cell r="R31">
            <v>-1.9300000000077588E-4</v>
          </cell>
          <cell r="S31">
            <v>-1.9300000000077588E-4</v>
          </cell>
          <cell r="T31">
            <v>-1.9300000000077588E-4</v>
          </cell>
          <cell r="U31">
            <v>-1.9300000000077588E-4</v>
          </cell>
          <cell r="V31">
            <v>-1.9300000000077588E-4</v>
          </cell>
          <cell r="W31">
            <v>-1.9300000000077588E-4</v>
          </cell>
          <cell r="X31">
            <v>-1.9300000000077588E-4</v>
          </cell>
          <cell r="Y31">
            <v>-1.9300000000077588E-4</v>
          </cell>
          <cell r="Z31">
            <v>-1.9300000000077588E-4</v>
          </cell>
          <cell r="AA31">
            <v>-1.9300000000077588E-4</v>
          </cell>
          <cell r="AB31">
            <v>-1.9300000000077588E-4</v>
          </cell>
          <cell r="AC31">
            <v>-1.9300000000077588E-4</v>
          </cell>
          <cell r="AD31">
            <v>-1.9300000000077588E-4</v>
          </cell>
          <cell r="AE31">
            <v>-1.9300000000077588E-4</v>
          </cell>
          <cell r="AF31">
            <v>-1.9300000000077588E-4</v>
          </cell>
        </row>
        <row r="32">
          <cell r="A32" t="str">
            <v xml:space="preserve">    FAS</v>
          </cell>
          <cell r="B32" t="str">
            <v xml:space="preserve">    FAS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-1.1743299999999999</v>
          </cell>
          <cell r="K32">
            <v>-1.2154430000000005</v>
          </cell>
          <cell r="L32">
            <v>-4.2999999999793204E-5</v>
          </cell>
          <cell r="M32">
            <v>-4.2999999999793204E-5</v>
          </cell>
          <cell r="Q32">
            <v>-4.3000000000237293E-5</v>
          </cell>
          <cell r="R32">
            <v>-4.3000000000237293E-5</v>
          </cell>
          <cell r="S32">
            <v>-4.3000000000237293E-5</v>
          </cell>
          <cell r="T32">
            <v>-4.3000000000237293E-5</v>
          </cell>
          <cell r="U32">
            <v>-4.3000000000237293E-5</v>
          </cell>
          <cell r="V32">
            <v>-4.3000000000237293E-5</v>
          </cell>
          <cell r="W32">
            <v>-4.3000000000237293E-5</v>
          </cell>
          <cell r="X32">
            <v>-4.3000000000237293E-5</v>
          </cell>
          <cell r="Y32">
            <v>-4.3000000000237293E-5</v>
          </cell>
          <cell r="Z32">
            <v>-4.3000000000237293E-5</v>
          </cell>
          <cell r="AA32">
            <v>-4.3000000000237293E-5</v>
          </cell>
          <cell r="AB32">
            <v>-4.3000000000237293E-5</v>
          </cell>
          <cell r="AC32">
            <v>-4.3000000000237293E-5</v>
          </cell>
          <cell r="AD32">
            <v>-4.3000000000237293E-5</v>
          </cell>
          <cell r="AE32">
            <v>-4.3000000000237293E-5</v>
          </cell>
          <cell r="AF32">
            <v>-4.3000000000237293E-5</v>
          </cell>
        </row>
        <row r="34">
          <cell r="A34" t="str">
            <v xml:space="preserve">  Encours</v>
          </cell>
          <cell r="B34" t="str">
            <v xml:space="preserve">  Encours</v>
          </cell>
          <cell r="C34">
            <v>27.04</v>
          </cell>
          <cell r="D34">
            <v>32.020000000000003</v>
          </cell>
          <cell r="E34">
            <v>35.08</v>
          </cell>
          <cell r="F34">
            <v>26.048999999999999</v>
          </cell>
          <cell r="G34">
            <v>25.722999999999999</v>
          </cell>
          <cell r="H34">
            <v>23.285999999999998</v>
          </cell>
          <cell r="I34">
            <v>22.098499999999998</v>
          </cell>
          <cell r="J34">
            <v>20.965499999999999</v>
          </cell>
          <cell r="K34">
            <v>28.345500000000001</v>
          </cell>
          <cell r="L34">
            <v>23.482100000000003</v>
          </cell>
          <cell r="M34">
            <v>19.226100000000002</v>
          </cell>
          <cell r="Q34">
            <v>16.479842999999999</v>
          </cell>
          <cell r="R34">
            <v>36.479843000000002</v>
          </cell>
          <cell r="S34">
            <v>36.479843000000002</v>
          </cell>
          <cell r="T34">
            <v>36.479843000000002</v>
          </cell>
          <cell r="U34">
            <v>34.831842999999999</v>
          </cell>
          <cell r="V34">
            <v>31.535843</v>
          </cell>
          <cell r="W34">
            <v>28.239843</v>
          </cell>
          <cell r="X34">
            <v>20.943843000000001</v>
          </cell>
          <cell r="Y34">
            <v>13.647843</v>
          </cell>
          <cell r="Z34">
            <v>7.9998429999999994</v>
          </cell>
          <cell r="AA34">
            <v>3.9998429999999994</v>
          </cell>
          <cell r="AB34">
            <v>-1.5700000000062886E-4</v>
          </cell>
          <cell r="AC34">
            <v>-1.5700000000062886E-4</v>
          </cell>
          <cell r="AD34">
            <v>-1.5700000000062886E-4</v>
          </cell>
          <cell r="AE34">
            <v>-1.5700000000062886E-4</v>
          </cell>
          <cell r="AF34">
            <v>-1.5700000000062886E-4</v>
          </cell>
        </row>
        <row r="35">
          <cell r="A35" t="str">
            <v xml:space="preserve">    Accord de confirmation</v>
          </cell>
          <cell r="B35" t="str">
            <v xml:space="preserve">    Accord de confirmation</v>
          </cell>
          <cell r="C35">
            <v>27</v>
          </cell>
          <cell r="D35">
            <v>25.94</v>
          </cell>
          <cell r="E35">
            <v>19.88</v>
          </cell>
          <cell r="F35">
            <v>10.849</v>
          </cell>
          <cell r="G35">
            <v>4.4429999999999978</v>
          </cell>
          <cell r="H35">
            <v>2.0059999999999967</v>
          </cell>
          <cell r="I35">
            <v>0.81849999999999667</v>
          </cell>
          <cell r="J35">
            <v>0.41249999999999787</v>
          </cell>
          <cell r="K35">
            <v>10.714500000000001</v>
          </cell>
          <cell r="L35">
            <v>10.714100000000002</v>
          </cell>
          <cell r="M35">
            <v>10.714100000000002</v>
          </cell>
          <cell r="Q35">
            <v>-4.0699999999960212E-4</v>
          </cell>
          <cell r="R35">
            <v>-4.0699999999960212E-4</v>
          </cell>
          <cell r="S35">
            <v>-4.0699999999960212E-4</v>
          </cell>
          <cell r="T35">
            <v>-4.0699999999960212E-4</v>
          </cell>
          <cell r="U35">
            <v>-4.0699999999960212E-4</v>
          </cell>
          <cell r="V35">
            <v>-4.0699999999960212E-4</v>
          </cell>
          <cell r="W35">
            <v>-4.0699999999960212E-4</v>
          </cell>
          <cell r="X35">
            <v>-4.0699999999960212E-4</v>
          </cell>
          <cell r="Y35">
            <v>-4.0699999999960212E-4</v>
          </cell>
          <cell r="Z35">
            <v>-4.0699999999960212E-4</v>
          </cell>
          <cell r="AA35">
            <v>-4.0699999999960212E-4</v>
          </cell>
          <cell r="AB35">
            <v>-4.0699999999960212E-4</v>
          </cell>
          <cell r="AC35">
            <v>-4.0699999999960212E-4</v>
          </cell>
          <cell r="AD35">
            <v>-4.0699999999960212E-4</v>
          </cell>
          <cell r="AE35">
            <v>-4.0699999999960212E-4</v>
          </cell>
          <cell r="AF35">
            <v>-4.0699999999960212E-4</v>
          </cell>
        </row>
        <row r="36">
          <cell r="A36" t="str">
            <v xml:space="preserve">    FAS</v>
          </cell>
          <cell r="B36" t="str">
            <v xml:space="preserve">    FAS</v>
          </cell>
          <cell r="C36">
            <v>0</v>
          </cell>
          <cell r="D36">
            <v>6.08</v>
          </cell>
          <cell r="E36">
            <v>15.2</v>
          </cell>
          <cell r="F36">
            <v>15.2</v>
          </cell>
          <cell r="G36">
            <v>21.28</v>
          </cell>
          <cell r="H36">
            <v>21.28</v>
          </cell>
          <cell r="I36">
            <v>21.28</v>
          </cell>
          <cell r="J36">
            <v>20.553000000000001</v>
          </cell>
          <cell r="K36">
            <v>17.631</v>
          </cell>
          <cell r="L36">
            <v>12.768000000000001</v>
          </cell>
          <cell r="M36">
            <v>8.5120000000000005</v>
          </cell>
          <cell r="Q36">
            <v>2.5000000000019451E-4</v>
          </cell>
          <cell r="R36">
            <v>2.5000000000019451E-4</v>
          </cell>
          <cell r="S36">
            <v>2.5000000000019451E-4</v>
          </cell>
          <cell r="T36">
            <v>2.5000000000019451E-4</v>
          </cell>
          <cell r="U36">
            <v>2.5000000000019451E-4</v>
          </cell>
          <cell r="V36">
            <v>2.5000000000019451E-4</v>
          </cell>
          <cell r="W36">
            <v>2.5000000000019451E-4</v>
          </cell>
          <cell r="X36">
            <v>2.5000000000019451E-4</v>
          </cell>
          <cell r="Y36">
            <v>2.5000000000019451E-4</v>
          </cell>
          <cell r="Z36">
            <v>2.5000000000019451E-4</v>
          </cell>
          <cell r="AA36">
            <v>2.5000000000019451E-4</v>
          </cell>
          <cell r="AB36">
            <v>2.5000000000019451E-4</v>
          </cell>
          <cell r="AC36">
            <v>2.5000000000019451E-4</v>
          </cell>
          <cell r="AD36">
            <v>2.5000000000019451E-4</v>
          </cell>
          <cell r="AE36">
            <v>2.5000000000019451E-4</v>
          </cell>
          <cell r="AF36">
            <v>2.5000000000019451E-4</v>
          </cell>
        </row>
        <row r="37">
          <cell r="A37" t="str">
            <v xml:space="preserve">    FASR</v>
          </cell>
          <cell r="B37" t="str">
            <v xml:space="preserve">    FASR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16.48</v>
          </cell>
          <cell r="R37">
            <v>36.479999999999997</v>
          </cell>
          <cell r="S37">
            <v>36.479999999999997</v>
          </cell>
          <cell r="T37">
            <v>36.479999999999997</v>
          </cell>
          <cell r="U37">
            <v>34.832000000000001</v>
          </cell>
          <cell r="V37">
            <v>31.536000000000001</v>
          </cell>
          <cell r="W37">
            <v>28.24</v>
          </cell>
          <cell r="X37">
            <v>20.944000000000003</v>
          </cell>
          <cell r="Y37">
            <v>13.648000000000001</v>
          </cell>
          <cell r="Z37">
            <v>8</v>
          </cell>
          <cell r="AA37">
            <v>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9">
          <cell r="A39" t="str">
            <v>Taux de change</v>
          </cell>
          <cell r="B39" t="str">
            <v>Taux de change</v>
          </cell>
        </row>
        <row r="40">
          <cell r="A40" t="str">
            <v xml:space="preserve">  CFAF/US dollar (moyenne)</v>
          </cell>
          <cell r="B40" t="str">
            <v xml:space="preserve">  CFAF/US dollar (moyenne)</v>
          </cell>
          <cell r="C40">
            <v>346.30500000000001</v>
          </cell>
          <cell r="D40">
            <v>300.53499999999997</v>
          </cell>
          <cell r="E40">
            <v>297.84500000000003</v>
          </cell>
          <cell r="F40">
            <v>319.005</v>
          </cell>
          <cell r="G40">
            <v>272.26499999999999</v>
          </cell>
          <cell r="H40">
            <v>282.10500000000002</v>
          </cell>
          <cell r="I40">
            <v>264.69</v>
          </cell>
          <cell r="J40">
            <v>283.15999999999997</v>
          </cell>
          <cell r="K40">
            <v>555.19999999999993</v>
          </cell>
          <cell r="L40">
            <v>499.09999999999997</v>
          </cell>
          <cell r="M40">
            <v>511.55222788158534</v>
          </cell>
          <cell r="Q40">
            <v>710.03499890407602</v>
          </cell>
          <cell r="R40">
            <v>707.94819788636778</v>
          </cell>
          <cell r="S40">
            <v>704.6850186484146</v>
          </cell>
          <cell r="T40">
            <v>701.25385767497789</v>
          </cell>
          <cell r="U40">
            <v>698.80735140881677</v>
          </cell>
          <cell r="V40">
            <v>696.26943192055626</v>
          </cell>
          <cell r="W40">
            <v>693.90082631636221</v>
          </cell>
          <cell r="X40">
            <v>693.90082631636221</v>
          </cell>
          <cell r="Y40">
            <v>693.90082631636221</v>
          </cell>
          <cell r="Z40">
            <v>693.90082631636221</v>
          </cell>
          <cell r="AA40">
            <v>693.90082631636221</v>
          </cell>
          <cell r="AB40">
            <v>693.90082631636221</v>
          </cell>
          <cell r="AC40">
            <v>693.90082631636221</v>
          </cell>
          <cell r="AD40">
            <v>693.90082631636221</v>
          </cell>
          <cell r="AE40">
            <v>693.90082631636221</v>
          </cell>
          <cell r="AF40">
            <v>693.90082631636221</v>
          </cell>
        </row>
        <row r="41">
          <cell r="A41" t="str">
            <v xml:space="preserve">  CFAF/US dollar (fin de periode)</v>
          </cell>
          <cell r="B41" t="str">
            <v xml:space="preserve">  CFAF/US dollar (fin de periode)</v>
          </cell>
          <cell r="C41">
            <v>322.77499999999998</v>
          </cell>
          <cell r="D41">
            <v>267</v>
          </cell>
          <cell r="E41">
            <v>302.95</v>
          </cell>
          <cell r="F41">
            <v>289.40000000000003</v>
          </cell>
          <cell r="G41">
            <v>256.45</v>
          </cell>
          <cell r="H41">
            <v>259</v>
          </cell>
          <cell r="I41">
            <v>275.32499999999999</v>
          </cell>
          <cell r="J41">
            <v>294.77500000000003</v>
          </cell>
          <cell r="K41">
            <v>534.6</v>
          </cell>
          <cell r="L41">
            <v>490.00000000000006</v>
          </cell>
          <cell r="M41">
            <v>527.70000000000005</v>
          </cell>
          <cell r="Q41">
            <v>731.34561273193322</v>
          </cell>
          <cell r="R41">
            <v>706.84073650747973</v>
          </cell>
          <cell r="S41">
            <v>702.96861754993017</v>
          </cell>
          <cell r="T41">
            <v>700.14439886017726</v>
          </cell>
          <cell r="U41">
            <v>697.63287120144025</v>
          </cell>
          <cell r="V41">
            <v>695.16907109388649</v>
          </cell>
          <cell r="W41">
            <v>692.82883925374051</v>
          </cell>
          <cell r="X41">
            <v>693.90082631636221</v>
          </cell>
          <cell r="Y41">
            <v>693.90082631636221</v>
          </cell>
          <cell r="Z41">
            <v>693.90082631636221</v>
          </cell>
          <cell r="AA41">
            <v>693.90082631636221</v>
          </cell>
          <cell r="AB41">
            <v>693.90082631636221</v>
          </cell>
          <cell r="AC41">
            <v>693.90082631636221</v>
          </cell>
          <cell r="AD41">
            <v>693.90082631636221</v>
          </cell>
          <cell r="AE41">
            <v>693.90082631636221</v>
          </cell>
          <cell r="AF41">
            <v>693.90082631636221</v>
          </cell>
        </row>
        <row r="42">
          <cell r="A42" t="str">
            <v xml:space="preserve">  CFAF/DTS (moyenne)</v>
          </cell>
          <cell r="B42" t="str">
            <v xml:space="preserve">  CFAF/DTS (moyenne)</v>
          </cell>
          <cell r="C42">
            <v>406.28502600000002</v>
          </cell>
          <cell r="D42">
            <v>388.62180849999993</v>
          </cell>
          <cell r="E42">
            <v>400.27389550000004</v>
          </cell>
          <cell r="F42">
            <v>408.90060900000003</v>
          </cell>
          <cell r="G42">
            <v>369.40915200000001</v>
          </cell>
          <cell r="H42">
            <v>385.97606100000007</v>
          </cell>
          <cell r="I42">
            <v>372.78939600000001</v>
          </cell>
          <cell r="J42">
            <v>395.37630799999999</v>
          </cell>
          <cell r="K42">
            <v>794.87983999999983</v>
          </cell>
          <cell r="L42">
            <v>757.10974499999998</v>
          </cell>
          <cell r="M42">
            <v>742.65129585501904</v>
          </cell>
          <cell r="Q42">
            <v>936.38813492591248</v>
          </cell>
          <cell r="R42">
            <v>914.7002133221647</v>
          </cell>
          <cell r="S42">
            <v>911.74119308488559</v>
          </cell>
          <cell r="T42">
            <v>909.11925744008056</v>
          </cell>
          <cell r="U42">
            <v>907.07594252051956</v>
          </cell>
          <cell r="V42">
            <v>904.86845501357277</v>
          </cell>
          <cell r="W42">
            <v>902.82328513011703</v>
          </cell>
          <cell r="X42">
            <v>902.82328513011703</v>
          </cell>
          <cell r="Y42">
            <v>902.82328513011703</v>
          </cell>
          <cell r="Z42">
            <v>902.82328513011703</v>
          </cell>
          <cell r="AA42">
            <v>902.82328513011703</v>
          </cell>
          <cell r="AB42">
            <v>902.82328513011703</v>
          </cell>
          <cell r="AC42">
            <v>902.82328513011703</v>
          </cell>
          <cell r="AD42">
            <v>902.82328513011703</v>
          </cell>
          <cell r="AE42">
            <v>902.82328513011703</v>
          </cell>
          <cell r="AF42">
            <v>902.82328513011703</v>
          </cell>
        </row>
        <row r="43">
          <cell r="A43" t="str">
            <v xml:space="preserve">  CFAF/DTS (fin de periode)</v>
          </cell>
          <cell r="B43" t="str">
            <v xml:space="preserve">  CFAF/DTS (fin de periode)</v>
          </cell>
          <cell r="C43">
            <v>394.81837999999999</v>
          </cell>
          <cell r="D43">
            <v>378.79290000000003</v>
          </cell>
          <cell r="E43">
            <v>407.67981499999996</v>
          </cell>
          <cell r="F43">
            <v>380.32948000000005</v>
          </cell>
          <cell r="G43">
            <v>364.85141500000003</v>
          </cell>
          <cell r="H43">
            <v>370.47359999999998</v>
          </cell>
          <cell r="I43">
            <v>387.76773000000003</v>
          </cell>
          <cell r="J43">
            <v>404.90294</v>
          </cell>
          <cell r="K43">
            <v>780.43581000000006</v>
          </cell>
          <cell r="L43">
            <v>728.38010000000008</v>
          </cell>
          <cell r="M43">
            <v>758.81149200000004</v>
          </cell>
          <cell r="Q43">
            <v>952.88089496478085</v>
          </cell>
          <cell r="R43">
            <v>913.34062074362726</v>
          </cell>
          <cell r="S43">
            <v>910.44936650215459</v>
          </cell>
          <cell r="T43">
            <v>908.20403552118057</v>
          </cell>
          <cell r="U43">
            <v>906.05119519667392</v>
          </cell>
          <cell r="V43">
            <v>903.91272381167278</v>
          </cell>
          <cell r="W43">
            <v>901.90804582378382</v>
          </cell>
          <cell r="X43">
            <v>902.82328513011703</v>
          </cell>
          <cell r="Y43">
            <v>902.82328513011703</v>
          </cell>
          <cell r="Z43">
            <v>902.82328513011703</v>
          </cell>
          <cell r="AA43">
            <v>902.82328513011703</v>
          </cell>
          <cell r="AB43">
            <v>902.82328513011703</v>
          </cell>
          <cell r="AC43">
            <v>902.82328513011703</v>
          </cell>
          <cell r="AD43">
            <v>902.82328513011703</v>
          </cell>
          <cell r="AE43">
            <v>902.82328513011703</v>
          </cell>
          <cell r="AF43">
            <v>902.82328513011703</v>
          </cell>
        </row>
        <row r="45">
          <cell r="A45" t="str">
            <v>Recettes fiscales</v>
          </cell>
          <cell r="B45">
            <v>36.169000000000004</v>
          </cell>
          <cell r="C45">
            <v>33.530400000000007</v>
          </cell>
          <cell r="D45">
            <v>35.6126</v>
          </cell>
          <cell r="E45">
            <v>36.292999999999999</v>
          </cell>
          <cell r="F45">
            <v>42.2667</v>
          </cell>
          <cell r="G45">
            <v>33.369</v>
          </cell>
          <cell r="H45">
            <v>31.087000000000003</v>
          </cell>
          <cell r="I45">
            <v>26.485999999999997</v>
          </cell>
          <cell r="J45">
            <v>32.119</v>
          </cell>
          <cell r="K45">
            <v>49.269867000000005</v>
          </cell>
          <cell r="L45">
            <v>32.974808000000003</v>
          </cell>
          <cell r="M45">
            <v>42.427160000000001</v>
          </cell>
          <cell r="Q45">
            <v>64.004000000000005</v>
          </cell>
          <cell r="R45">
            <v>74.061923584467934</v>
          </cell>
          <cell r="S45">
            <v>86.217980300874956</v>
          </cell>
          <cell r="T45">
            <v>97.211721234067056</v>
          </cell>
          <cell r="U45">
            <v>107.86310943436663</v>
          </cell>
          <cell r="V45">
            <v>119.12351999002618</v>
          </cell>
          <cell r="W45">
            <v>130.86449950399503</v>
          </cell>
          <cell r="X45">
            <v>143.28188903994106</v>
          </cell>
          <cell r="Y45">
            <v>156.69394742417563</v>
          </cell>
          <cell r="Z45">
            <v>171.20571415472205</v>
          </cell>
          <cell r="AA45">
            <v>186.96423852649252</v>
          </cell>
          <cell r="AB45">
            <v>203.75005364468538</v>
          </cell>
          <cell r="AC45">
            <v>221.7182435526384</v>
          </cell>
          <cell r="AD45">
            <v>241.23114922658476</v>
          </cell>
          <cell r="AE45">
            <v>262.44109596305861</v>
          </cell>
          <cell r="AF45">
            <v>0</v>
          </cell>
        </row>
        <row r="46">
          <cell r="A46" t="str">
            <v>=</v>
          </cell>
          <cell r="B46" t="str">
            <v>=</v>
          </cell>
          <cell r="C46" t="str">
            <v>=</v>
          </cell>
          <cell r="D46" t="str">
            <v>=</v>
          </cell>
          <cell r="E46" t="str">
            <v>=</v>
          </cell>
          <cell r="F46" t="str">
            <v>=</v>
          </cell>
          <cell r="G46" t="str">
            <v>=</v>
          </cell>
          <cell r="H46" t="str">
            <v>=</v>
          </cell>
          <cell r="I46" t="str">
            <v>=</v>
          </cell>
          <cell r="J46" t="str">
            <v>=</v>
          </cell>
          <cell r="K46" t="str">
            <v>=</v>
          </cell>
          <cell r="L46" t="str">
            <v>=</v>
          </cell>
          <cell r="M46" t="str">
            <v>=</v>
          </cell>
          <cell r="Q46" t="str">
            <v>=</v>
          </cell>
          <cell r="R46" t="str">
            <v>=</v>
          </cell>
          <cell r="S46" t="str">
            <v>=</v>
          </cell>
          <cell r="T46" t="str">
            <v>=</v>
          </cell>
          <cell r="U46" t="str">
            <v>=</v>
          </cell>
          <cell r="V46" t="str">
            <v>=</v>
          </cell>
          <cell r="AH46" t="str">
            <v>=</v>
          </cell>
          <cell r="AI46" t="str">
            <v>=</v>
          </cell>
        </row>
        <row r="47">
          <cell r="B47" t="str">
            <v>END OF TRANSFER RANGE</v>
          </cell>
          <cell r="AI47">
            <v>9999</v>
          </cell>
        </row>
        <row r="48">
          <cell r="AI48" t="str">
            <v>range end</v>
          </cell>
        </row>
        <row r="51">
          <cell r="A51" t="str">
            <v>From Cacon</v>
          </cell>
        </row>
        <row r="52">
          <cell r="A52" t="str">
            <v xml:space="preserve">  Rachats/remboursements</v>
          </cell>
          <cell r="K52">
            <v>2.3552289659199994</v>
          </cell>
          <cell r="L52">
            <v>2.76193634976</v>
          </cell>
          <cell r="M52">
            <v>3.160723915158961</v>
          </cell>
          <cell r="Q52">
            <v>0.56932398603495482</v>
          </cell>
        </row>
        <row r="53">
          <cell r="A53" t="str">
            <v xml:space="preserve">    Accord de confirmation</v>
          </cell>
          <cell r="K53">
            <v>0</v>
          </cell>
          <cell r="L53">
            <v>0</v>
          </cell>
          <cell r="M53">
            <v>0</v>
          </cell>
          <cell r="Q53">
            <v>0</v>
          </cell>
        </row>
        <row r="54">
          <cell r="A54" t="str">
            <v xml:space="preserve">    FAS</v>
          </cell>
          <cell r="K54">
            <v>2.3552289659199994</v>
          </cell>
          <cell r="L54">
            <v>2.76193634976</v>
          </cell>
          <cell r="M54">
            <v>3.160723915158961</v>
          </cell>
          <cell r="Q54">
            <v>0.56932398603495482</v>
          </cell>
        </row>
        <row r="55">
          <cell r="A55" t="str">
            <v xml:space="preserve">    FASR</v>
          </cell>
          <cell r="K55">
            <v>0</v>
          </cell>
          <cell r="L55">
            <v>0</v>
          </cell>
          <cell r="M55">
            <v>0</v>
          </cell>
          <cell r="Q55">
            <v>0</v>
          </cell>
        </row>
        <row r="56">
          <cell r="A56" t="str">
            <v>From monetary survey</v>
          </cell>
        </row>
        <row r="57">
          <cell r="A57" t="str">
            <v xml:space="preserve">  Rachats/remboursements</v>
          </cell>
          <cell r="L57">
            <v>-2.9807312031212598</v>
          </cell>
          <cell r="M57">
            <v>-2.8756292567999999</v>
          </cell>
          <cell r="Q57">
            <v>-0.46170153899999999</v>
          </cell>
        </row>
        <row r="58">
          <cell r="A58" t="str">
            <v xml:space="preserve">    Accord de confirmation</v>
          </cell>
          <cell r="L58">
            <v>-0.55803721120000005</v>
          </cell>
          <cell r="M58">
            <v>0.120399536</v>
          </cell>
          <cell r="Q58">
            <v>8.3961000000000005E-5</v>
          </cell>
        </row>
        <row r="59">
          <cell r="A59" t="str">
            <v xml:space="preserve">    FAS</v>
          </cell>
          <cell r="L59">
            <v>-2.42269399192126</v>
          </cell>
          <cell r="M59">
            <v>-2.9960287927999998</v>
          </cell>
          <cell r="Q59">
            <v>-0.46178550000000002</v>
          </cell>
        </row>
        <row r="60">
          <cell r="A60" t="str">
            <v xml:space="preserve">    FASR</v>
          </cell>
          <cell r="L60">
            <v>0</v>
          </cell>
          <cell r="M60">
            <v>0</v>
          </cell>
          <cell r="Q60">
            <v>0</v>
          </cell>
        </row>
      </sheetData>
      <sheetData sheetId="12" refreshError="1">
        <row r="14">
          <cell r="A14" t="str">
            <v xml:space="preserve">  Importations</v>
          </cell>
          <cell r="B14" t="str">
            <v xml:space="preserve">  Importations</v>
          </cell>
          <cell r="C14">
            <v>0</v>
          </cell>
          <cell r="D14">
            <v>-59.41</v>
          </cell>
          <cell r="E14">
            <v>-53.064999999999998</v>
          </cell>
          <cell r="F14">
            <v>-59.334000000000003</v>
          </cell>
          <cell r="G14">
            <v>-65.778000000000006</v>
          </cell>
          <cell r="H14">
            <v>-50.399000000000001</v>
          </cell>
          <cell r="I14">
            <v>-50.111789999999999</v>
          </cell>
          <cell r="J14">
            <v>-44.810827500000002</v>
          </cell>
          <cell r="K14">
            <v>-83.777786000000006</v>
          </cell>
          <cell r="L14">
            <v>-90.412649999999999</v>
          </cell>
          <cell r="M14">
            <v>-74.969229999999996</v>
          </cell>
          <cell r="Q14">
            <v>-82.906931999999998</v>
          </cell>
          <cell r="R14">
            <v>-97.996000000000009</v>
          </cell>
          <cell r="S14">
            <v>-119.85564866052925</v>
          </cell>
          <cell r="T14">
            <v>-127.72971236177881</v>
          </cell>
          <cell r="U14">
            <v>-137.67435033770488</v>
          </cell>
          <cell r="V14">
            <v>-148.13410803836396</v>
          </cell>
          <cell r="W14">
            <v>-158.55454680720385</v>
          </cell>
          <cell r="X14">
            <v>-168.47217764487027</v>
          </cell>
          <cell r="Y14">
            <v>-179.26220768710635</v>
          </cell>
          <cell r="Z14">
            <v>-191.05345870723374</v>
          </cell>
          <cell r="AA14">
            <v>-204.46909798422192</v>
          </cell>
          <cell r="AB14">
            <v>-218.74331480113639</v>
          </cell>
          <cell r="AC14">
            <v>-234.20746682763331</v>
          </cell>
          <cell r="AD14">
            <v>-250.96838545163513</v>
          </cell>
          <cell r="AE14">
            <v>-268.93092710066321</v>
          </cell>
          <cell r="AF14">
            <v>-288.4299206113717</v>
          </cell>
        </row>
        <row r="15">
          <cell r="A15" t="str">
            <v xml:space="preserve">    Produits pétroliers</v>
          </cell>
          <cell r="B15" t="str">
            <v xml:space="preserve">    Produits pétroliers</v>
          </cell>
          <cell r="C15">
            <v>0</v>
          </cell>
          <cell r="D15">
            <v>-2.94</v>
          </cell>
          <cell r="E15">
            <v>-4.28</v>
          </cell>
          <cell r="F15">
            <v>-6.3330000000000002</v>
          </cell>
          <cell r="G15">
            <v>-6.2460426199999999</v>
          </cell>
          <cell r="H15">
            <v>-4.3989716739999993</v>
          </cell>
          <cell r="I15">
            <v>-4.1457900000000008</v>
          </cell>
          <cell r="J15">
            <v>-4.1668275000000001</v>
          </cell>
          <cell r="K15">
            <v>-6.0777859999999997</v>
          </cell>
          <cell r="L15">
            <v>-8.3626500000000021</v>
          </cell>
          <cell r="M15">
            <v>-6.7092299999999998</v>
          </cell>
          <cell r="Q15">
            <v>-9.7069320000000001</v>
          </cell>
          <cell r="R15">
            <v>-12.696</v>
          </cell>
          <cell r="S15">
            <v>-13.159967340218445</v>
          </cell>
          <cell r="T15">
            <v>-12.258593682549479</v>
          </cell>
          <cell r="U15">
            <v>-12.695793211796117</v>
          </cell>
          <cell r="V15">
            <v>-13.128519371091501</v>
          </cell>
          <cell r="W15">
            <v>-13.76365434818727</v>
          </cell>
          <cell r="X15">
            <v>-14.421116342615301</v>
          </cell>
          <cell r="Y15">
            <v>-15.109531866138521</v>
          </cell>
          <cell r="Z15">
            <v>-15.833147032257461</v>
          </cell>
          <cell r="AA15">
            <v>-17.248808743490933</v>
          </cell>
          <cell r="AB15">
            <v>-18.497704987753455</v>
          </cell>
          <cell r="AC15">
            <v>-19.8389578292465</v>
          </cell>
          <cell r="AD15">
            <v>-21.279137761759412</v>
          </cell>
          <cell r="AE15">
            <v>-22.829277951838332</v>
          </cell>
          <cell r="AF15">
            <v>-24.498435594971298</v>
          </cell>
        </row>
        <row r="16">
          <cell r="A16" t="str">
            <v xml:space="preserve">    Programme d'investissement public</v>
          </cell>
          <cell r="B16" t="str">
            <v xml:space="preserve">    Programme d'investissement public</v>
          </cell>
          <cell r="C16">
            <v>0</v>
          </cell>
          <cell r="D16">
            <v>-12.474</v>
          </cell>
          <cell r="E16">
            <v>-9.282</v>
          </cell>
          <cell r="F16">
            <v>-5.894000000000001</v>
          </cell>
          <cell r="G16">
            <v>-7.9660000000000002</v>
          </cell>
          <cell r="H16">
            <v>-9.2119999999999997</v>
          </cell>
          <cell r="I16">
            <v>-11.1</v>
          </cell>
          <cell r="J16">
            <v>-12.9</v>
          </cell>
          <cell r="K16">
            <v>-20.100000000000001</v>
          </cell>
          <cell r="L16">
            <v>-28.6</v>
          </cell>
          <cell r="M16">
            <v>-9.4499999999999993</v>
          </cell>
          <cell r="Q16">
            <v>-14.2</v>
          </cell>
          <cell r="R16">
            <v>-20.5</v>
          </cell>
          <cell r="S16">
            <v>-34.94731830294014</v>
          </cell>
          <cell r="T16">
            <v>-38.239149447149842</v>
          </cell>
          <cell r="U16">
            <v>-41.813666382169004</v>
          </cell>
          <cell r="V16">
            <v>-45.602075989370604</v>
          </cell>
          <cell r="W16">
            <v>-48.598848998413899</v>
          </cell>
          <cell r="X16">
            <v>-50.825309994015214</v>
          </cell>
          <cell r="Y16">
            <v>-53.382215744950486</v>
          </cell>
          <cell r="Z16">
            <v>-56.336157016187045</v>
          </cell>
          <cell r="AA16">
            <v>-59.606282310232928</v>
          </cell>
          <cell r="AB16">
            <v>-63.231519309518831</v>
          </cell>
          <cell r="AC16">
            <v>-67.247605736449302</v>
          </cell>
          <cell r="AD16">
            <v>-71.703576527515452</v>
          </cell>
          <cell r="AE16">
            <v>-76.408623216844646</v>
          </cell>
          <cell r="AF16">
            <v>-81.618200411226582</v>
          </cell>
        </row>
        <row r="17">
          <cell r="A17" t="str">
            <v xml:space="preserve">    Autres</v>
          </cell>
          <cell r="B17" t="str">
            <v xml:space="preserve">    Autres</v>
          </cell>
          <cell r="C17">
            <v>0</v>
          </cell>
          <cell r="D17">
            <v>-43.995999999999995</v>
          </cell>
          <cell r="E17">
            <v>-39.503</v>
          </cell>
          <cell r="F17">
            <v>-47.107000000000006</v>
          </cell>
          <cell r="G17">
            <v>-51.565957380000008</v>
          </cell>
          <cell r="H17">
            <v>-36.788028326000003</v>
          </cell>
          <cell r="I17">
            <v>-34.866</v>
          </cell>
          <cell r="J17">
            <v>-27.744000000000007</v>
          </cell>
          <cell r="K17">
            <v>-57.6</v>
          </cell>
          <cell r="L17">
            <v>-53.45</v>
          </cell>
          <cell r="M17">
            <v>-58.81</v>
          </cell>
          <cell r="Q17">
            <v>-59</v>
          </cell>
          <cell r="R17">
            <v>-64.8</v>
          </cell>
          <cell r="S17">
            <v>-71.748363017370679</v>
          </cell>
          <cell r="T17">
            <v>-77.231969232079493</v>
          </cell>
          <cell r="U17">
            <v>-83.164890743739761</v>
          </cell>
          <cell r="V17">
            <v>-89.403512677901858</v>
          </cell>
          <cell r="W17">
            <v>-96.19204346060269</v>
          </cell>
          <cell r="X17">
            <v>-103.22575130823975</v>
          </cell>
          <cell r="Y17">
            <v>-110.77046007601734</v>
          </cell>
          <cell r="Z17">
            <v>-118.88415465878923</v>
          </cell>
          <cell r="AA17">
            <v>-127.61400693049805</v>
          </cell>
          <cell r="AB17">
            <v>-137.01409050386411</v>
          </cell>
          <cell r="AC17">
            <v>-147.12090326193749</v>
          </cell>
          <cell r="AD17">
            <v>-157.98567116236026</v>
          </cell>
          <cell r="AE17">
            <v>-169.69302593198023</v>
          </cell>
          <cell r="AF17">
            <v>-182.31328460517383</v>
          </cell>
        </row>
        <row r="19">
          <cell r="A19" t="str">
            <v xml:space="preserve">  Services (net) </v>
          </cell>
          <cell r="B19" t="str">
            <v xml:space="preserve">  Services non facteurs</v>
          </cell>
          <cell r="C19">
            <v>0</v>
          </cell>
          <cell r="D19">
            <v>-26.107198019801974</v>
          </cell>
          <cell r="E19">
            <v>-26.412000000000003</v>
          </cell>
          <cell r="F19">
            <v>-25.165160000000007</v>
          </cell>
          <cell r="G19">
            <v>-27.296000000000003</v>
          </cell>
          <cell r="H19">
            <v>-23.958482266080008</v>
          </cell>
          <cell r="I19">
            <v>-28.428652799999998</v>
          </cell>
          <cell r="J19">
            <v>-23.380384800000005</v>
          </cell>
          <cell r="K19">
            <v>-33.200000000000003</v>
          </cell>
          <cell r="L19">
            <v>-41</v>
          </cell>
          <cell r="M19">
            <v>-18.671926120822164</v>
          </cell>
          <cell r="Q19">
            <v>-57.360386673502177</v>
          </cell>
          <cell r="R19">
            <v>-58.350424622478265</v>
          </cell>
          <cell r="S19">
            <v>-65.798298061984511</v>
          </cell>
          <cell r="T19">
            <v>-68.492511392808652</v>
          </cell>
          <cell r="U19">
            <v>-71.822589163019487</v>
          </cell>
          <cell r="V19">
            <v>-75.322493473072541</v>
          </cell>
          <cell r="W19">
            <v>-78.713397821369199</v>
          </cell>
          <cell r="X19">
            <v>-81.87395517761135</v>
          </cell>
          <cell r="Y19">
            <v>-85.313797106424602</v>
          </cell>
          <cell r="Z19">
            <v>-89.075644715982136</v>
          </cell>
          <cell r="AA19">
            <v>-93.336330264711563</v>
          </cell>
          <cell r="AB19">
            <v>-97.867635117166571</v>
          </cell>
          <cell r="AC19">
            <v>-102.77106330370064</v>
          </cell>
          <cell r="AD19">
            <v>-108.08136385743381</v>
          </cell>
          <cell r="AE19">
            <v>-113.74704680103885</v>
          </cell>
          <cell r="AF19">
            <v>-119.89096898959326</v>
          </cell>
        </row>
        <row r="20">
          <cell r="A20" t="str">
            <v xml:space="preserve">    Crédit</v>
          </cell>
          <cell r="B20" t="str">
            <v xml:space="preserve">    Crédit</v>
          </cell>
          <cell r="C20">
            <v>0</v>
          </cell>
          <cell r="D20">
            <v>20.388000000000002</v>
          </cell>
          <cell r="E20">
            <v>18.532</v>
          </cell>
          <cell r="F20">
            <v>20.923000000000002</v>
          </cell>
          <cell r="G20">
            <v>18.806999999999999</v>
          </cell>
          <cell r="H20">
            <v>14.242999999999999</v>
          </cell>
          <cell r="I20">
            <v>12.992000000000001</v>
          </cell>
          <cell r="J20">
            <v>13.95</v>
          </cell>
          <cell r="K20">
            <v>23.7</v>
          </cell>
          <cell r="L20">
            <v>24.9</v>
          </cell>
          <cell r="M20">
            <v>22.340842879177835</v>
          </cell>
          <cell r="Q20">
            <v>14.639192926497824</v>
          </cell>
          <cell r="R20">
            <v>15.549575377521741</v>
          </cell>
          <cell r="S20">
            <v>15.94887668768096</v>
          </cell>
          <cell r="T20">
            <v>16.347598604872967</v>
          </cell>
          <cell r="U20">
            <v>16.756288569994762</v>
          </cell>
          <cell r="V20">
            <v>17.175195784244615</v>
          </cell>
          <cell r="W20">
            <v>17.604575678850729</v>
          </cell>
          <cell r="X20">
            <v>18.044690070821993</v>
          </cell>
          <cell r="Y20">
            <v>18.49580732259254</v>
          </cell>
          <cell r="Z20">
            <v>18.958202505657354</v>
          </cell>
          <cell r="AA20">
            <v>19.432157568298784</v>
          </cell>
          <cell r="AB20">
            <v>19.917961507506256</v>
          </cell>
          <cell r="AC20">
            <v>20.41591054519391</v>
          </cell>
          <cell r="AD20">
            <v>20.926308308823756</v>
          </cell>
          <cell r="AE20">
            <v>21.449466016544349</v>
          </cell>
          <cell r="AF20">
            <v>21.985702666957955</v>
          </cell>
        </row>
        <row r="21">
          <cell r="A21" t="str">
            <v xml:space="preserve">      Dont:  freight</v>
          </cell>
          <cell r="B21" t="str">
            <v xml:space="preserve">      Dont:  freight</v>
          </cell>
          <cell r="C21">
            <v>0</v>
          </cell>
          <cell r="D21">
            <v>1.111</v>
          </cell>
          <cell r="E21">
            <v>0.629</v>
          </cell>
          <cell r="F21">
            <v>0.56800000000000006</v>
          </cell>
          <cell r="G21">
            <v>1.198</v>
          </cell>
          <cell r="H21">
            <v>0.73699999999999999</v>
          </cell>
          <cell r="I21">
            <v>0.68900000000000006</v>
          </cell>
          <cell r="J21">
            <v>0.17100000000000001</v>
          </cell>
          <cell r="K21">
            <v>0.2</v>
          </cell>
          <cell r="L21">
            <v>0.3</v>
          </cell>
          <cell r="M21">
            <v>0.3</v>
          </cell>
          <cell r="Q21">
            <v>0.32</v>
          </cell>
          <cell r="R21">
            <v>0.32999300295931078</v>
          </cell>
          <cell r="S21">
            <v>0.33846697316273561</v>
          </cell>
          <cell r="T21">
            <v>0.34692864749180369</v>
          </cell>
          <cell r="U21">
            <v>0.35560186367909818</v>
          </cell>
          <cell r="V21">
            <v>0.36449191027107519</v>
          </cell>
          <cell r="W21">
            <v>0.37360420802785205</v>
          </cell>
          <cell r="X21">
            <v>0.38294431322854833</v>
          </cell>
          <cell r="Y21">
            <v>0.39251792105926198</v>
          </cell>
          <cell r="Z21">
            <v>0.4023308690857435</v>
          </cell>
          <cell r="AA21">
            <v>0.41238914081288708</v>
          </cell>
          <cell r="AB21">
            <v>0.42269886933320922</v>
          </cell>
          <cell r="AC21">
            <v>0.43326634106653938</v>
          </cell>
          <cell r="AD21">
            <v>0.44409799959320284</v>
          </cell>
          <cell r="AE21">
            <v>0.45520044958303285</v>
          </cell>
          <cell r="AF21">
            <v>0.46658046082260862</v>
          </cell>
        </row>
        <row r="22">
          <cell r="A22" t="str">
            <v xml:space="preserve">    Débit</v>
          </cell>
          <cell r="B22" t="str">
            <v xml:space="preserve">    Débit</v>
          </cell>
          <cell r="C22">
            <v>0</v>
          </cell>
          <cell r="D22">
            <v>-46.495198019801975</v>
          </cell>
          <cell r="E22">
            <v>-44.944000000000003</v>
          </cell>
          <cell r="F22">
            <v>-46.088160000000009</v>
          </cell>
          <cell r="G22">
            <v>-46.103000000000002</v>
          </cell>
          <cell r="H22">
            <v>-38.201482266080006</v>
          </cell>
          <cell r="I22">
            <v>-41.420652799999999</v>
          </cell>
          <cell r="J22">
            <v>-37.330384800000004</v>
          </cell>
          <cell r="K22">
            <v>-56.9</v>
          </cell>
          <cell r="L22">
            <v>-65.900000000000006</v>
          </cell>
          <cell r="M22">
            <v>-41.012768999999999</v>
          </cell>
          <cell r="Q22">
            <v>-71.999579600000004</v>
          </cell>
          <cell r="R22">
            <v>-73.900000000000006</v>
          </cell>
          <cell r="S22">
            <v>-81.747174749665476</v>
          </cell>
          <cell r="T22">
            <v>-84.840109997681623</v>
          </cell>
          <cell r="U22">
            <v>-88.578877733014252</v>
          </cell>
          <cell r="V22">
            <v>-92.497689257317148</v>
          </cell>
          <cell r="W22">
            <v>-96.317973500219921</v>
          </cell>
          <cell r="X22">
            <v>-99.918645248433336</v>
          </cell>
          <cell r="Y22">
            <v>-103.80960442901714</v>
          </cell>
          <cell r="Z22">
            <v>-108.03384722163949</v>
          </cell>
          <cell r="AA22">
            <v>-112.76848783301035</v>
          </cell>
          <cell r="AB22">
            <v>-117.78559662467282</v>
          </cell>
          <cell r="AC22">
            <v>-123.18697384889455</v>
          </cell>
          <cell r="AD22">
            <v>-129.00767216625758</v>
          </cell>
          <cell r="AE22">
            <v>-135.1965128175832</v>
          </cell>
          <cell r="AF22">
            <v>-141.87667165655122</v>
          </cell>
        </row>
        <row r="23">
          <cell r="A23" t="str">
            <v xml:space="preserve">      Dont:  freight</v>
          </cell>
          <cell r="B23" t="str">
            <v xml:space="preserve">      Dont:  freight</v>
          </cell>
          <cell r="C23">
            <v>0</v>
          </cell>
          <cell r="D23">
            <v>-18.450198019801977</v>
          </cell>
          <cell r="E23">
            <v>-17.297000000000001</v>
          </cell>
          <cell r="F23">
            <v>-18.972160000000006</v>
          </cell>
          <cell r="G23">
            <v>-20.940999999999999</v>
          </cell>
          <cell r="H23">
            <v>-15.444482266080003</v>
          </cell>
          <cell r="I23">
            <v>-15.346652799999999</v>
          </cell>
          <cell r="J23">
            <v>-13.153384800000001</v>
          </cell>
          <cell r="K23">
            <v>-22.7</v>
          </cell>
          <cell r="L23">
            <v>-27.1</v>
          </cell>
          <cell r="M23">
            <v>-9.0127690000000005</v>
          </cell>
          <cell r="Q23">
            <v>-27.412079599999998</v>
          </cell>
          <cell r="R23">
            <v>-28.667762500000002</v>
          </cell>
          <cell r="S23">
            <v>-35.85707731216548</v>
          </cell>
          <cell r="T23">
            <v>-38.273769504244129</v>
          </cell>
          <cell r="U23">
            <v>-41.317393388640824</v>
          </cell>
          <cell r="V23">
            <v>-44.521627905576366</v>
          </cell>
          <cell r="W23">
            <v>-47.607354518964904</v>
          </cell>
          <cell r="X23">
            <v>-50.452925014054564</v>
          </cell>
          <cell r="Y23">
            <v>-53.567660336828773</v>
          </cell>
          <cell r="Z23">
            <v>-56.993961249637785</v>
          </cell>
          <cell r="AA23">
            <v>-60.908329635874708</v>
          </cell>
          <cell r="AB23">
            <v>-65.082206144499864</v>
          </cell>
          <cell r="AC23">
            <v>-69.616743428765091</v>
          </cell>
          <cell r="AD23">
            <v>-74.546328152334155</v>
          </cell>
          <cell r="AE23">
            <v>-79.81909663502222</v>
          </cell>
          <cell r="AF23">
            <v>-85.557520344088061</v>
          </cell>
        </row>
        <row r="25">
          <cell r="A25" t="str">
            <v xml:space="preserve">  Income</v>
          </cell>
          <cell r="B25" t="str">
            <v xml:space="preserve">  Services facteurs</v>
          </cell>
          <cell r="C25">
            <v>0</v>
          </cell>
          <cell r="D25">
            <v>-7.361813001864979</v>
          </cell>
          <cell r="E25">
            <v>-8.2704531283966869</v>
          </cell>
          <cell r="F25">
            <v>-8.1616702344011003</v>
          </cell>
          <cell r="G25">
            <v>-6.0821216519846404</v>
          </cell>
          <cell r="H25">
            <v>-4.482369888772431</v>
          </cell>
          <cell r="I25">
            <v>-5.3136959999999993</v>
          </cell>
          <cell r="J25">
            <v>-5.9625669999999991</v>
          </cell>
          <cell r="K25">
            <v>-11.913735078663519</v>
          </cell>
          <cell r="L25">
            <v>-10.979818034460997</v>
          </cell>
          <cell r="M25">
            <v>-9.2097099804192268</v>
          </cell>
          <cell r="Q25">
            <v>-10.933241799141683</v>
          </cell>
          <cell r="R25">
            <v>-9.8197292674903682</v>
          </cell>
          <cell r="S25">
            <v>-9.6741645742658591</v>
          </cell>
          <cell r="T25">
            <v>-9.8703558076750593</v>
          </cell>
          <cell r="U25">
            <v>-10.221818707547577</v>
          </cell>
          <cell r="V25">
            <v>-10.4203184539191</v>
          </cell>
          <cell r="W25">
            <v>-10.506771930432151</v>
          </cell>
          <cell r="X25">
            <v>-10.616091077574303</v>
          </cell>
          <cell r="Y25">
            <v>-10.635191887285</v>
          </cell>
          <cell r="Z25">
            <v>-10.618473051608008</v>
          </cell>
          <cell r="AA25">
            <v>-10.593823764905741</v>
          </cell>
          <cell r="AB25">
            <v>-10.466343900778748</v>
          </cell>
          <cell r="AC25">
            <v>-10.307544317992118</v>
          </cell>
          <cell r="AD25">
            <v>-10.145002013593672</v>
          </cell>
          <cell r="AE25">
            <v>-1.8129904501675598</v>
          </cell>
          <cell r="AF25">
            <v>-1.8082763273117517</v>
          </cell>
        </row>
        <row r="26">
          <cell r="A26" t="str">
            <v xml:space="preserve">      Invest. Income (debit)</v>
          </cell>
          <cell r="C26">
            <v>0</v>
          </cell>
          <cell r="D26">
            <v>-2.5790000000000002</v>
          </cell>
          <cell r="E26">
            <v>-2.9140000000000001</v>
          </cell>
          <cell r="F26">
            <v>-3.4420000000000002</v>
          </cell>
          <cell r="G26">
            <v>-2.105</v>
          </cell>
          <cell r="H26">
            <v>-1.694</v>
          </cell>
          <cell r="I26">
            <v>-2.2000000000000002</v>
          </cell>
          <cell r="J26">
            <v>-2.7</v>
          </cell>
          <cell r="K26">
            <v>-4</v>
          </cell>
          <cell r="L26">
            <v>-4.5</v>
          </cell>
          <cell r="M26">
            <v>-2</v>
          </cell>
          <cell r="Q26">
            <v>-1.5</v>
          </cell>
          <cell r="R26">
            <v>-1.6</v>
          </cell>
          <cell r="S26">
            <v>-1.7120000000000002</v>
          </cell>
          <cell r="T26">
            <v>-1.8318400000000004</v>
          </cell>
          <cell r="U26">
            <v>-1.9600688000000004</v>
          </cell>
          <cell r="V26">
            <v>-2.0972736160000007</v>
          </cell>
          <cell r="W26">
            <v>-2.0972736160000007</v>
          </cell>
          <cell r="X26">
            <v>-2.0972736160000007</v>
          </cell>
          <cell r="Y26">
            <v>-2.0972736160000007</v>
          </cell>
          <cell r="Z26">
            <v>-2.0972736160000007</v>
          </cell>
          <cell r="AA26">
            <v>-2.0972736160000007</v>
          </cell>
          <cell r="AB26">
            <v>-2.0972736160000007</v>
          </cell>
          <cell r="AC26">
            <v>-2.0972736160000007</v>
          </cell>
          <cell r="AD26">
            <v>-2.0972736160000007</v>
          </cell>
          <cell r="AE26">
            <v>-2.0972736160000007</v>
          </cell>
          <cell r="AF26">
            <v>-2.0972736160000007</v>
          </cell>
        </row>
        <row r="27">
          <cell r="A27" t="str">
            <v xml:space="preserve">    Crédit</v>
          </cell>
          <cell r="B27" t="str">
            <v xml:space="preserve">    Crédit</v>
          </cell>
          <cell r="C27">
            <v>0</v>
          </cell>
          <cell r="D27">
            <v>0.83299999999999996</v>
          </cell>
          <cell r="E27">
            <v>0.90400000000000003</v>
          </cell>
          <cell r="F27">
            <v>0.20099999999999998</v>
          </cell>
          <cell r="G27">
            <v>0.185</v>
          </cell>
          <cell r="H27">
            <v>1.5069999999999999</v>
          </cell>
          <cell r="I27">
            <v>1.9</v>
          </cell>
          <cell r="J27">
            <v>1.3</v>
          </cell>
          <cell r="K27">
            <v>1.4</v>
          </cell>
          <cell r="L27">
            <v>1.7</v>
          </cell>
          <cell r="M27">
            <v>1.6</v>
          </cell>
          <cell r="Q27">
            <v>0.86</v>
          </cell>
          <cell r="R27">
            <v>0.24</v>
          </cell>
          <cell r="S27">
            <v>0.24249999999999999</v>
          </cell>
          <cell r="T27">
            <v>0.24512500000000001</v>
          </cell>
          <cell r="U27">
            <v>0.24788125</v>
          </cell>
          <cell r="V27">
            <v>0.25077531250000001</v>
          </cell>
          <cell r="W27">
            <v>0.25381407812500001</v>
          </cell>
          <cell r="X27">
            <v>0.25700478203125005</v>
          </cell>
          <cell r="Y27">
            <v>0.2603550211328125</v>
          </cell>
          <cell r="Z27">
            <v>0.26387277218945315</v>
          </cell>
          <cell r="AA27">
            <v>0.26756641079892585</v>
          </cell>
          <cell r="AB27">
            <v>0.27144473133887215</v>
          </cell>
          <cell r="AC27">
            <v>0.27551696790581576</v>
          </cell>
          <cell r="AD27">
            <v>0.27979281630110653</v>
          </cell>
          <cell r="AE27">
            <v>0.28428245711616185</v>
          </cell>
          <cell r="AF27">
            <v>0.28899657997196992</v>
          </cell>
        </row>
        <row r="28">
          <cell r="A28" t="str">
            <v xml:space="preserve">    Débit</v>
          </cell>
          <cell r="B28" t="str">
            <v xml:space="preserve">    Débit</v>
          </cell>
          <cell r="C28">
            <v>0</v>
          </cell>
          <cell r="D28">
            <v>-8.1948130018649792</v>
          </cell>
          <cell r="E28">
            <v>-9.1744531283966868</v>
          </cell>
          <cell r="F28">
            <v>-8.3626702344011008</v>
          </cell>
          <cell r="G28">
            <v>-6.26712165198464</v>
          </cell>
          <cell r="H28">
            <v>-5.9893698887724307</v>
          </cell>
          <cell r="I28">
            <v>-7.2136959999999997</v>
          </cell>
          <cell r="J28">
            <v>-7.2625669999999989</v>
          </cell>
          <cell r="K28">
            <v>-13.31373507866352</v>
          </cell>
          <cell r="L28">
            <v>-12.679818034460997</v>
          </cell>
          <cell r="M28">
            <v>-10.809709980419226</v>
          </cell>
          <cell r="Q28">
            <v>-11.793241799141683</v>
          </cell>
          <cell r="R28">
            <v>-10.059729267490368</v>
          </cell>
          <cell r="S28">
            <v>-9.9166645742658588</v>
          </cell>
          <cell r="T28">
            <v>-10.115480807675059</v>
          </cell>
          <cell r="U28">
            <v>-10.469699957547578</v>
          </cell>
          <cell r="V28">
            <v>-10.6710937664191</v>
          </cell>
          <cell r="W28">
            <v>-10.760586008557151</v>
          </cell>
          <cell r="X28">
            <v>-10.873095859605554</v>
          </cell>
          <cell r="Y28">
            <v>-10.895546908417813</v>
          </cell>
          <cell r="Z28">
            <v>-10.882345823797461</v>
          </cell>
          <cell r="AA28">
            <v>-10.861390175704667</v>
          </cell>
          <cell r="AB28">
            <v>-10.737788632117621</v>
          </cell>
          <cell r="AC28">
            <v>-10.583061285897934</v>
          </cell>
          <cell r="AD28">
            <v>-10.424794829894779</v>
          </cell>
          <cell r="AE28">
            <v>-2.0972729072837217</v>
          </cell>
          <cell r="AF28">
            <v>-2.0972729072837217</v>
          </cell>
        </row>
        <row r="30">
          <cell r="A30" t="str">
            <v xml:space="preserve">  Transferts</v>
          </cell>
          <cell r="B30" t="str">
            <v xml:space="preserve">  Transferts</v>
          </cell>
          <cell r="C30">
            <v>0</v>
          </cell>
          <cell r="D30">
            <v>19.147000000000006</v>
          </cell>
          <cell r="E30">
            <v>26.529760000000003</v>
          </cell>
          <cell r="F30">
            <v>14.021341917919997</v>
          </cell>
          <cell r="G30">
            <v>11.08</v>
          </cell>
          <cell r="H30">
            <v>16.690000000000001</v>
          </cell>
          <cell r="I30">
            <v>11.537250000000004</v>
          </cell>
          <cell r="J30">
            <v>10.244999999999999</v>
          </cell>
          <cell r="K30">
            <v>18.012499999999999</v>
          </cell>
          <cell r="L30">
            <v>14.86</v>
          </cell>
          <cell r="M30">
            <v>15.967499999999999</v>
          </cell>
          <cell r="Q30">
            <v>18.8</v>
          </cell>
          <cell r="R30">
            <v>18.5</v>
          </cell>
          <cell r="S30">
            <v>18.936498713411293</v>
          </cell>
          <cell r="T30">
            <v>19.616013713411295</v>
          </cell>
          <cell r="U30">
            <v>20.308406888411294</v>
          </cell>
          <cell r="V30">
            <v>21.014052155036293</v>
          </cell>
          <cell r="W30">
            <v>21.508334493928167</v>
          </cell>
          <cell r="X30">
            <v>22.016650281924708</v>
          </cell>
          <cell r="Y30">
            <v>22.539407634325691</v>
          </cell>
          <cell r="Z30">
            <v>23.077026757555089</v>
          </cell>
          <cell r="AA30">
            <v>23.629940312538114</v>
          </cell>
          <cell r="AB30">
            <v>24.198593789121581</v>
          </cell>
          <cell r="AC30">
            <v>24.783445891876234</v>
          </cell>
          <cell r="AD30">
            <v>25.384968937630244</v>
          </cell>
          <cell r="AE30">
            <v>26.003649265093667</v>
          </cell>
          <cell r="AF30">
            <v>26.639987656945031</v>
          </cell>
        </row>
        <row r="31">
          <cell r="A31" t="str">
            <v xml:space="preserve">    Privés net</v>
          </cell>
          <cell r="B31" t="str">
            <v xml:space="preserve">    Privés</v>
          </cell>
          <cell r="C31">
            <v>0</v>
          </cell>
          <cell r="D31">
            <v>-5.69</v>
          </cell>
          <cell r="E31">
            <v>-8.0642399999999999</v>
          </cell>
          <cell r="F31">
            <v>-7.97365808208</v>
          </cell>
          <cell r="G31">
            <v>-8.4870000000000001</v>
          </cell>
          <cell r="H31">
            <v>-8.41</v>
          </cell>
          <cell r="I31">
            <v>-7.1559999999999988</v>
          </cell>
          <cell r="J31">
            <v>-8.77</v>
          </cell>
          <cell r="K31">
            <v>-5.3</v>
          </cell>
          <cell r="L31">
            <v>-5.17</v>
          </cell>
          <cell r="M31">
            <v>-4.6100000000000003</v>
          </cell>
          <cell r="Q31">
            <v>-0.6</v>
          </cell>
          <cell r="R31">
            <v>-0.5</v>
          </cell>
          <cell r="S31">
            <v>-3.508</v>
          </cell>
          <cell r="T31">
            <v>-3.4141599999999999</v>
          </cell>
          <cell r="U31">
            <v>-3.3184431999999999</v>
          </cell>
          <cell r="V31">
            <v>-3.2208120639999995</v>
          </cell>
          <cell r="W31">
            <v>-3.1212283052799998</v>
          </cell>
          <cell r="X31">
            <v>-3.0196528713855999</v>
          </cell>
          <cell r="Y31">
            <v>-2.916045928813312</v>
          </cell>
          <cell r="Z31">
            <v>-2.8103668473895782</v>
          </cell>
          <cell r="AA31">
            <v>-2.7025741843373696</v>
          </cell>
          <cell r="AB31">
            <v>-2.5926256680241169</v>
          </cell>
          <cell r="AC31">
            <v>-2.4804781813845995</v>
          </cell>
          <cell r="AD31">
            <v>-2.3660877450122912</v>
          </cell>
          <cell r="AE31">
            <v>-2.2494094999125371</v>
          </cell>
          <cell r="AF31">
            <v>-2.1303976899107875</v>
          </cell>
        </row>
        <row r="32">
          <cell r="A32" t="str">
            <v xml:space="preserve">    Officiels net</v>
          </cell>
          <cell r="B32" t="str">
            <v xml:space="preserve">    Officiels</v>
          </cell>
          <cell r="C32">
            <v>0</v>
          </cell>
          <cell r="D32">
            <v>24.837000000000003</v>
          </cell>
          <cell r="E32">
            <v>34.594000000000001</v>
          </cell>
          <cell r="F32">
            <v>21.995000000000001</v>
          </cell>
          <cell r="G32">
            <v>19.567</v>
          </cell>
          <cell r="H32">
            <v>25.1</v>
          </cell>
          <cell r="I32">
            <v>18.693250000000003</v>
          </cell>
          <cell r="J32">
            <v>19.015000000000001</v>
          </cell>
          <cell r="K32">
            <v>23.3125</v>
          </cell>
          <cell r="L32">
            <v>20.03</v>
          </cell>
          <cell r="M32">
            <v>20.577500000000001</v>
          </cell>
          <cell r="Q32">
            <v>19.399999999999999</v>
          </cell>
          <cell r="R32">
            <v>19</v>
          </cell>
          <cell r="S32">
            <v>22.444498713411292</v>
          </cell>
          <cell r="T32">
            <v>23.030173713411294</v>
          </cell>
          <cell r="U32">
            <v>23.626850088411295</v>
          </cell>
          <cell r="V32">
            <v>24.234864219036293</v>
          </cell>
          <cell r="W32">
            <v>24.629562799208166</v>
          </cell>
          <cell r="X32">
            <v>25.036303153310307</v>
          </cell>
          <cell r="Y32">
            <v>25.455453563139002</v>
          </cell>
          <cell r="Z32">
            <v>25.887393604944666</v>
          </cell>
          <cell r="AA32">
            <v>26.332514496875483</v>
          </cell>
          <cell r="AB32">
            <v>26.791219457145697</v>
          </cell>
          <cell r="AC32">
            <v>27.263924073260835</v>
          </cell>
          <cell r="AD32">
            <v>27.751056682642535</v>
          </cell>
          <cell r="AE32">
            <v>28.253058765006205</v>
          </cell>
          <cell r="AF32">
            <v>28.770385346855818</v>
          </cell>
        </row>
        <row r="33">
          <cell r="A33" t="str">
            <v xml:space="preserve">      Dont:  liés à l'assistance technique</v>
          </cell>
          <cell r="B33" t="str">
            <v xml:space="preserve">      Dont:  liés à l'assistance technique</v>
          </cell>
          <cell r="C33">
            <v>0</v>
          </cell>
          <cell r="D33">
            <v>13.542</v>
          </cell>
          <cell r="E33">
            <v>13.542</v>
          </cell>
          <cell r="F33">
            <v>11.71</v>
          </cell>
          <cell r="G33">
            <v>11.385999999999999</v>
          </cell>
          <cell r="H33">
            <v>14.872</v>
          </cell>
          <cell r="I33">
            <v>12.635</v>
          </cell>
          <cell r="J33">
            <v>11.058</v>
          </cell>
          <cell r="K33">
            <v>14.8</v>
          </cell>
          <cell r="L33">
            <v>12.79</v>
          </cell>
          <cell r="M33">
            <v>11.77</v>
          </cell>
          <cell r="Q33">
            <v>10.180299999999999</v>
          </cell>
          <cell r="R33">
            <v>9.4497090000000004</v>
          </cell>
          <cell r="S33">
            <v>9.7332002700000011</v>
          </cell>
          <cell r="T33">
            <v>10.025196278100001</v>
          </cell>
          <cell r="U33">
            <v>10.325952166443001</v>
          </cell>
          <cell r="V33">
            <v>10.635730731436292</v>
          </cell>
          <cell r="W33">
            <v>10.95480265337938</v>
          </cell>
          <cell r="X33">
            <v>11.283446732980762</v>
          </cell>
          <cell r="Y33">
            <v>11.621950134970184</v>
          </cell>
          <cell r="Z33">
            <v>11.970608639019289</v>
          </cell>
          <cell r="AA33">
            <v>12.329726898189868</v>
          </cell>
          <cell r="AB33">
            <v>12.699618705135565</v>
          </cell>
          <cell r="AC33">
            <v>13.080607266289633</v>
          </cell>
          <cell r="AD33">
            <v>13.473025484278322</v>
          </cell>
          <cell r="AE33">
            <v>13.877216248806672</v>
          </cell>
          <cell r="AF33">
            <v>14.293532736270873</v>
          </cell>
        </row>
        <row r="34">
          <cell r="A34" t="str">
            <v xml:space="preserve">      Dont:  transferts courants</v>
          </cell>
          <cell r="C34">
            <v>0</v>
          </cell>
          <cell r="D34">
            <v>19.462000000000003</v>
          </cell>
          <cell r="E34">
            <v>29.018999999999998</v>
          </cell>
          <cell r="F34">
            <v>14.27</v>
          </cell>
          <cell r="G34">
            <v>15.341999999999999</v>
          </cell>
          <cell r="H34">
            <v>20.55</v>
          </cell>
          <cell r="I34">
            <v>13.237000000000002</v>
          </cell>
          <cell r="J34">
            <v>14.153</v>
          </cell>
          <cell r="K34">
            <v>17.5</v>
          </cell>
          <cell r="L34">
            <v>20.03</v>
          </cell>
          <cell r="M34">
            <v>20.577500000000001</v>
          </cell>
          <cell r="Q34">
            <v>19.399999999999999</v>
          </cell>
          <cell r="R34">
            <v>19</v>
          </cell>
          <cell r="S34">
            <v>22.444498713411292</v>
          </cell>
          <cell r="T34">
            <v>23.030173713411294</v>
          </cell>
          <cell r="U34">
            <v>23.626850088411295</v>
          </cell>
          <cell r="V34">
            <v>24.234864219036293</v>
          </cell>
          <cell r="W34">
            <v>24.629562799208166</v>
          </cell>
          <cell r="X34">
            <v>25.036303153310307</v>
          </cell>
          <cell r="Y34">
            <v>25.455453563139002</v>
          </cell>
          <cell r="Z34">
            <v>25.887393604944666</v>
          </cell>
          <cell r="AA34">
            <v>26.332514496875483</v>
          </cell>
          <cell r="AB34">
            <v>26.791219457145697</v>
          </cell>
          <cell r="AC34">
            <v>27.263924073260835</v>
          </cell>
          <cell r="AD34">
            <v>27.751056682642535</v>
          </cell>
          <cell r="AE34">
            <v>28.253058765006205</v>
          </cell>
          <cell r="AF34">
            <v>28.770385346855818</v>
          </cell>
        </row>
        <row r="37">
          <cell r="A37" t="str">
            <v>Balance globale (5ème manuel)</v>
          </cell>
          <cell r="C37">
            <v>0</v>
          </cell>
          <cell r="D37">
            <v>-2.9783366063299983</v>
          </cell>
          <cell r="E37">
            <v>-1.9800375724390005</v>
          </cell>
          <cell r="F37">
            <v>-2.9162798364660394</v>
          </cell>
          <cell r="G37">
            <v>-3.5729135818533719</v>
          </cell>
          <cell r="H37">
            <v>-10.945321626692712</v>
          </cell>
          <cell r="I37">
            <v>-5.2224469703087362</v>
          </cell>
          <cell r="J37">
            <v>-0.66042214189642756</v>
          </cell>
          <cell r="K37">
            <v>36.845384309435403</v>
          </cell>
          <cell r="L37">
            <v>-9.7735012469961884</v>
          </cell>
          <cell r="M37">
            <v>-6.3712677565919336</v>
          </cell>
          <cell r="Q37">
            <v>-12.783149447152695</v>
          </cell>
          <cell r="R37">
            <v>-41.811722869577466</v>
          </cell>
          <cell r="S37">
            <v>-15.507931884748459</v>
          </cell>
          <cell r="T37">
            <v>-11.3423801107175</v>
          </cell>
          <cell r="U37">
            <v>-9.1060835613896032</v>
          </cell>
          <cell r="V37">
            <v>-4.2087774430278726</v>
          </cell>
          <cell r="W37">
            <v>-1.3356025077418501</v>
          </cell>
          <cell r="X37">
            <v>1.7462296947709817</v>
          </cell>
          <cell r="Y37">
            <v>2.5618356862402436</v>
          </cell>
          <cell r="Z37">
            <v>2.7924957136398199</v>
          </cell>
          <cell r="AA37">
            <v>2.9359808204825928</v>
          </cell>
          <cell r="AB37">
            <v>2.4532857649846509</v>
          </cell>
          <cell r="AC37">
            <v>2.1372670664373459</v>
          </cell>
          <cell r="AD37">
            <v>2.6901809823246765</v>
          </cell>
          <cell r="AE37">
            <v>2.7510801935013944</v>
          </cell>
          <cell r="AF37">
            <v>2.9635149838645702</v>
          </cell>
        </row>
        <row r="39">
          <cell r="A39" t="str">
            <v>Indice du volume des importations (1995 =100)</v>
          </cell>
          <cell r="B39" t="str">
            <v>Indice du volume des importations (1990 =100)</v>
          </cell>
          <cell r="D39">
            <v>105.58415624322114</v>
          </cell>
          <cell r="E39">
            <v>85.376764573122003</v>
          </cell>
          <cell r="F39">
            <v>86.900258136001582</v>
          </cell>
          <cell r="G39">
            <v>100</v>
          </cell>
          <cell r="H39">
            <v>78.31609052112529</v>
          </cell>
          <cell r="I39">
            <v>78.633514614006216</v>
          </cell>
          <cell r="J39">
            <v>71.900460852321274</v>
          </cell>
          <cell r="K39">
            <v>67.612252719686296</v>
          </cell>
          <cell r="L39">
            <v>70.910362956380339</v>
          </cell>
          <cell r="M39">
            <v>59.715851224675198</v>
          </cell>
          <cell r="Q39">
            <v>54.712308440937115</v>
          </cell>
          <cell r="R39">
            <v>65.39234883271142</v>
          </cell>
          <cell r="S39">
            <v>80.652080949191443</v>
          </cell>
          <cell r="T39">
            <v>85.997103479659927</v>
          </cell>
          <cell r="U39">
            <v>91.788884187668543</v>
          </cell>
          <cell r="V39">
            <v>97.772318348173556</v>
          </cell>
          <cell r="W39">
            <v>103.4377836020706</v>
          </cell>
          <cell r="X39">
            <v>108.26171158228776</v>
          </cell>
          <cell r="Y39">
            <v>113.46769005743525</v>
          </cell>
          <cell r="Z39">
            <v>119.11411301455118</v>
          </cell>
          <cell r="AA39">
            <v>125.15711219577172</v>
          </cell>
          <cell r="AB39">
            <v>131.63147977481739</v>
          </cell>
          <cell r="AC39">
            <v>138.55517949396886</v>
          </cell>
          <cell r="AD39">
            <v>145.96157201530923</v>
          </cell>
          <cell r="AE39">
            <v>153.7653918348156</v>
          </cell>
          <cell r="AF39">
            <v>162.12778651857676</v>
          </cell>
        </row>
        <row r="40">
          <cell r="A40" t="str">
            <v xml:space="preserve">  Produits pétroliers</v>
          </cell>
          <cell r="B40" t="str">
            <v xml:space="preserve">  Produits pétroliers</v>
          </cell>
          <cell r="D40">
            <v>67.00962664900932</v>
          </cell>
          <cell r="E40">
            <v>81.928385880914774</v>
          </cell>
          <cell r="F40">
            <v>89.543116181938572</v>
          </cell>
          <cell r="G40">
            <v>100</v>
          </cell>
          <cell r="H40">
            <v>88.200478785717905</v>
          </cell>
          <cell r="I40">
            <v>75.281413945907403</v>
          </cell>
          <cell r="J40">
            <v>75.663423827229664</v>
          </cell>
          <cell r="K40">
            <v>71.247389599144299</v>
          </cell>
          <cell r="L40">
            <v>86.487037131360452</v>
          </cell>
          <cell r="M40">
            <v>76.707584169510511</v>
          </cell>
          <cell r="Q40">
            <v>52.992410737024393</v>
          </cell>
          <cell r="R40">
            <v>81.495441348749551</v>
          </cell>
          <cell r="S40">
            <v>96.180120764906036</v>
          </cell>
          <cell r="T40">
            <v>101.28460871675067</v>
          </cell>
          <cell r="U40">
            <v>106.59659648013785</v>
          </cell>
          <cell r="V40">
            <v>112.05000296536811</v>
          </cell>
          <cell r="W40">
            <v>117.87176992265353</v>
          </cell>
          <cell r="X40">
            <v>123.50226651749983</v>
          </cell>
          <cell r="Y40">
            <v>129.39784876238519</v>
          </cell>
          <cell r="Z40">
            <v>135.59488032214298</v>
          </cell>
          <cell r="AA40">
            <v>142.11302525814125</v>
          </cell>
          <cell r="AB40">
            <v>148.97623453815868</v>
          </cell>
          <cell r="AC40">
            <v>156.18609431130653</v>
          </cell>
          <cell r="AD40">
            <v>163.75776525679441</v>
          </cell>
          <cell r="AE40">
            <v>171.73721620847797</v>
          </cell>
          <cell r="AF40">
            <v>180.15028841690955</v>
          </cell>
        </row>
        <row r="41">
          <cell r="A41" t="str">
            <v xml:space="preserve">  Programme d'investissement public</v>
          </cell>
          <cell r="B41" t="str">
            <v xml:space="preserve">  Programme d'investissement public</v>
          </cell>
          <cell r="D41">
            <v>246.91313952242527</v>
          </cell>
          <cell r="E41">
            <v>121.91056053128682</v>
          </cell>
          <cell r="F41">
            <v>71.989475017732133</v>
          </cell>
          <cell r="G41">
            <v>100</v>
          </cell>
          <cell r="H41">
            <v>115.65578111844984</v>
          </cell>
          <cell r="I41">
            <v>142.54169746153869</v>
          </cell>
          <cell r="J41">
            <v>169.606897729129</v>
          </cell>
          <cell r="K41">
            <v>129.97312096463068</v>
          </cell>
          <cell r="L41">
            <v>180.45983646215629</v>
          </cell>
          <cell r="M41">
            <v>59.002037511268568</v>
          </cell>
          <cell r="Q41">
            <v>81.207317290597359</v>
          </cell>
          <cell r="R41">
            <v>116.76414017288037</v>
          </cell>
          <cell r="S41">
            <v>195.67035200087821</v>
          </cell>
          <cell r="T41">
            <v>210.3117494221178</v>
          </cell>
          <cell r="U41">
            <v>225.36756052230305</v>
          </cell>
          <cell r="V41">
            <v>241.1361209369968</v>
          </cell>
          <cell r="W41">
            <v>252.06232078933022</v>
          </cell>
          <cell r="X41">
            <v>257.68334494945378</v>
          </cell>
          <cell r="Y41">
            <v>264.56188462377673</v>
          </cell>
          <cell r="Z41">
            <v>272.92433697375765</v>
          </cell>
          <cell r="AA41">
            <v>282.2743704292148</v>
          </cell>
          <cell r="AB41">
            <v>292.70988924985409</v>
          </cell>
          <cell r="AC41">
            <v>304.30211516218947</v>
          </cell>
          <cell r="AD41">
            <v>317.17089628099671</v>
          </cell>
          <cell r="AE41">
            <v>330.38418608686874</v>
          </cell>
          <cell r="AF41">
            <v>344.97550441661167</v>
          </cell>
        </row>
        <row r="42">
          <cell r="A42" t="str">
            <v xml:space="preserve">  Autres</v>
          </cell>
          <cell r="B42" t="str">
            <v xml:space="preserve">  Autres</v>
          </cell>
          <cell r="D42">
            <v>88.423832458493962</v>
          </cell>
          <cell r="E42">
            <v>80.150651997815913</v>
          </cell>
          <cell r="F42">
            <v>88.883580070140027</v>
          </cell>
          <cell r="G42">
            <v>100</v>
          </cell>
          <cell r="H42">
            <v>71.350520522596113</v>
          </cell>
          <cell r="I42">
            <v>69.166896602308043</v>
          </cell>
          <cell r="J42">
            <v>56.350800882459012</v>
          </cell>
          <cell r="K42">
            <v>57.53832172506204</v>
          </cell>
          <cell r="L42">
            <v>52.100207458365816</v>
          </cell>
          <cell r="M42">
            <v>56.723575335101103</v>
          </cell>
          <cell r="Q42">
            <v>52.123797354474291</v>
          </cell>
          <cell r="R42">
            <v>57.017457455626406</v>
          </cell>
          <cell r="S42">
            <v>62.058372839057746</v>
          </cell>
          <cell r="T42">
            <v>65.619004500602529</v>
          </cell>
          <cell r="U42">
            <v>69.2453144785582</v>
          </cell>
          <cell r="V42">
            <v>73.031371356313301</v>
          </cell>
          <cell r="W42">
            <v>77.072299112251528</v>
          </cell>
          <cell r="X42">
            <v>80.848428452423562</v>
          </cell>
          <cell r="Y42">
            <v>84.807030304963988</v>
          </cell>
          <cell r="Z42">
            <v>88.972590703493921</v>
          </cell>
          <cell r="AA42">
            <v>93.358738350558539</v>
          </cell>
          <cell r="AB42">
            <v>97.981983601602309</v>
          </cell>
          <cell r="AC42">
            <v>102.8441857322495</v>
          </cell>
          <cell r="AD42">
            <v>107.95615971703313</v>
          </cell>
          <cell r="AE42">
            <v>113.34910307840364</v>
          </cell>
          <cell r="AF42">
            <v>119.04105735620654</v>
          </cell>
        </row>
        <row r="44">
          <cell r="A44" t="str">
            <v>Termes de l'échange</v>
          </cell>
          <cell r="B44" t="str">
            <v>Termes de l'échange</v>
          </cell>
          <cell r="D44">
            <v>105.46804436247929</v>
          </cell>
          <cell r="E44">
            <v>113.44876623912278</v>
          </cell>
          <cell r="F44">
            <v>106.03334015279802</v>
          </cell>
          <cell r="G44">
            <v>100.00004288035448</v>
          </cell>
          <cell r="H44">
            <v>91.237890513133848</v>
          </cell>
          <cell r="I44">
            <v>91.309024257992903</v>
          </cell>
          <cell r="J44">
            <v>95.777441295536761</v>
          </cell>
          <cell r="K44">
            <v>100.76636487278905</v>
          </cell>
          <cell r="L44">
            <v>98.41135707656737</v>
          </cell>
          <cell r="M44">
            <v>94.299041548323956</v>
          </cell>
          <cell r="Q44">
            <v>78.938758482992455</v>
          </cell>
          <cell r="R44">
            <v>79.569700090797625</v>
          </cell>
          <cell r="S44">
            <v>83.867818186850002</v>
          </cell>
          <cell r="T44">
            <v>88.534874693150883</v>
          </cell>
          <cell r="U44">
            <v>92.404692409458221</v>
          </cell>
          <cell r="V44">
            <v>94.759902631050579</v>
          </cell>
          <cell r="W44">
            <v>96.298346067902074</v>
          </cell>
          <cell r="X44">
            <v>98.322686952215676</v>
          </cell>
          <cell r="Y44">
            <v>100.44532444805138</v>
          </cell>
          <cell r="Z44">
            <v>102.68543987327662</v>
          </cell>
          <cell r="AA44">
            <v>104.69129603422286</v>
          </cell>
          <cell r="AB44">
            <v>106.94112568726696</v>
          </cell>
          <cell r="AC44">
            <v>109.27105239947285</v>
          </cell>
          <cell r="AD44">
            <v>111.69808382334622</v>
          </cell>
          <cell r="AE44">
            <v>114.23424159045149</v>
          </cell>
          <cell r="AF44">
            <v>116.88555005657044</v>
          </cell>
        </row>
        <row r="45">
          <cell r="A45" t="str">
            <v>Taux de change effectif nominal</v>
          </cell>
          <cell r="B45" t="str">
            <v>Taux de change effectif nominal</v>
          </cell>
          <cell r="C45">
            <v>74.5</v>
          </cell>
          <cell r="D45">
            <v>78.7</v>
          </cell>
          <cell r="E45">
            <v>82</v>
          </cell>
          <cell r="F45">
            <v>86.8</v>
          </cell>
          <cell r="G45">
            <v>100</v>
          </cell>
          <cell r="H45">
            <v>107.4</v>
          </cell>
          <cell r="I45">
            <v>123.9</v>
          </cell>
          <cell r="J45">
            <v>136.9</v>
          </cell>
          <cell r="K45">
            <v>85.9</v>
          </cell>
          <cell r="L45">
            <v>92.994</v>
          </cell>
          <cell r="M45">
            <v>97.662000000000006</v>
          </cell>
          <cell r="Q45">
            <v>97.977614091721819</v>
          </cell>
          <cell r="R45">
            <v>100.30070397668624</v>
          </cell>
          <cell r="S45">
            <v>100.62622597254578</v>
          </cell>
          <cell r="T45">
            <v>100.91643596042188</v>
          </cell>
          <cell r="U45">
            <v>101.14376429045549</v>
          </cell>
          <cell r="V45">
            <v>101.39051131190338</v>
          </cell>
          <cell r="W45">
            <v>101.62019171959624</v>
          </cell>
          <cell r="X45">
            <v>101.62019171959624</v>
          </cell>
          <cell r="Y45">
            <v>101.62019171959624</v>
          </cell>
          <cell r="Z45">
            <v>101.62019171959624</v>
          </cell>
          <cell r="AA45">
            <v>101.62019171959624</v>
          </cell>
          <cell r="AB45">
            <v>101.62019171959624</v>
          </cell>
          <cell r="AC45">
            <v>101.62019171959624</v>
          </cell>
          <cell r="AD45">
            <v>101.62019171959624</v>
          </cell>
          <cell r="AE45">
            <v>101.62019171959624</v>
          </cell>
          <cell r="AF45">
            <v>101.62019171959624</v>
          </cell>
        </row>
        <row r="46">
          <cell r="A46" t="str">
            <v>Taux de change effectif reel</v>
          </cell>
          <cell r="B46" t="str">
            <v>Taux de change effectif reel</v>
          </cell>
          <cell r="C46">
            <v>104.8</v>
          </cell>
          <cell r="D46">
            <v>104.9</v>
          </cell>
          <cell r="E46">
            <v>102.8</v>
          </cell>
          <cell r="F46">
            <v>97.6</v>
          </cell>
          <cell r="G46">
            <v>100</v>
          </cell>
          <cell r="H46">
            <v>94.4</v>
          </cell>
          <cell r="I46">
            <v>94.444999999999993</v>
          </cell>
          <cell r="J46">
            <v>89.74</v>
          </cell>
          <cell r="K46">
            <v>53.42</v>
          </cell>
          <cell r="L46">
            <v>62.93</v>
          </cell>
          <cell r="M46">
            <v>64.376999999999995</v>
          </cell>
          <cell r="Q46">
            <v>56.888173673980361</v>
          </cell>
          <cell r="R46">
            <v>58.312794458944289</v>
          </cell>
          <cell r="S46">
            <v>58.678892129275042</v>
          </cell>
          <cell r="T46">
            <v>59.023585729702674</v>
          </cell>
          <cell r="U46">
            <v>59.288067777446649</v>
          </cell>
          <cell r="V46">
            <v>59.620506963396153</v>
          </cell>
          <cell r="W46">
            <v>60.413418633552816</v>
          </cell>
          <cell r="X46">
            <v>61.008624728464667</v>
          </cell>
          <cell r="Y46">
            <v>61.609694922833775</v>
          </cell>
          <cell r="Z46">
            <v>62.216686991039033</v>
          </cell>
          <cell r="AA46">
            <v>62.829659276665033</v>
          </cell>
          <cell r="AB46">
            <v>63.448670698110007</v>
          </cell>
          <cell r="AC46">
            <v>64.073780754249015</v>
          </cell>
          <cell r="AD46">
            <v>64.705049530152948</v>
          </cell>
          <cell r="AE46">
            <v>65.342537702863822</v>
          </cell>
          <cell r="AF46">
            <v>65.986306547227002</v>
          </cell>
        </row>
        <row r="52">
          <cell r="A52" t="str">
            <v xml:space="preserve">Exportations, prix courants </v>
          </cell>
          <cell r="D52">
            <v>38.732093999999996</v>
          </cell>
          <cell r="E52">
            <v>39.391096443000002</v>
          </cell>
          <cell r="F52">
            <v>46.912450392000004</v>
          </cell>
          <cell r="G52">
            <v>40.616168000000002</v>
          </cell>
          <cell r="H52">
            <v>35.049928569999999</v>
          </cell>
          <cell r="I52">
            <v>30.675575976000001</v>
          </cell>
          <cell r="J52">
            <v>37.486103176</v>
          </cell>
          <cell r="K52">
            <v>92.734217799999996</v>
          </cell>
          <cell r="L52">
            <v>92.948599999999999</v>
          </cell>
          <cell r="M52">
            <v>80.601359000000002</v>
          </cell>
          <cell r="Q52">
            <v>105.52822999999999</v>
          </cell>
          <cell r="R52">
            <v>104.52315056107425</v>
          </cell>
          <cell r="S52">
            <v>113.97440436314503</v>
          </cell>
          <cell r="T52">
            <v>125.18355039809025</v>
          </cell>
          <cell r="U52">
            <v>137.54203837899104</v>
          </cell>
          <cell r="V52">
            <v>149.3336214592415</v>
          </cell>
          <cell r="W52">
            <v>159.09776730450176</v>
          </cell>
          <cell r="X52">
            <v>171.21934451572389</v>
          </cell>
          <cell r="Y52">
            <v>184.40082543776143</v>
          </cell>
          <cell r="Z52">
            <v>198.59794790204757</v>
          </cell>
          <cell r="AA52">
            <v>214.03408084132403</v>
          </cell>
          <cell r="AB52">
            <v>231.20289469490339</v>
          </cell>
          <cell r="AC52">
            <v>251.90083377944691</v>
          </cell>
          <cell r="AD52">
            <v>272.45154797817906</v>
          </cell>
          <cell r="AE52">
            <v>294.86397849277171</v>
          </cell>
          <cell r="AF52">
            <v>319.3246524328647</v>
          </cell>
        </row>
        <row r="53">
          <cell r="A53" t="str">
            <v xml:space="preserve">  Diamands</v>
          </cell>
          <cell r="D53">
            <v>14.821821414</v>
          </cell>
          <cell r="E53">
            <v>16.392983643000001</v>
          </cell>
          <cell r="F53">
            <v>22.157853392</v>
          </cell>
          <cell r="G53">
            <v>19.733952000000002</v>
          </cell>
          <cell r="H53">
            <v>18.729212799999999</v>
          </cell>
          <cell r="I53">
            <v>18.338673800000002</v>
          </cell>
          <cell r="J53">
            <v>22.9445482</v>
          </cell>
          <cell r="K53">
            <v>44.550899999999999</v>
          </cell>
          <cell r="L53">
            <v>37.61</v>
          </cell>
          <cell r="M53">
            <v>36.018860000000004</v>
          </cell>
          <cell r="Q53">
            <v>43.933299999999996</v>
          </cell>
          <cell r="R53">
            <v>47.173499999999997</v>
          </cell>
          <cell r="S53">
            <v>49.810989452487526</v>
          </cell>
          <cell r="T53">
            <v>52.582218376843421</v>
          </cell>
          <cell r="U53">
            <v>55.584616963490006</v>
          </cell>
          <cell r="V53">
            <v>58.750016396172278</v>
          </cell>
          <cell r="W53">
            <v>61.214189699314169</v>
          </cell>
          <cell r="X53">
            <v>63.999435330632963</v>
          </cell>
          <cell r="Y53">
            <v>66.911409638176764</v>
          </cell>
          <cell r="Z53">
            <v>69.955878776713789</v>
          </cell>
          <cell r="AA53">
            <v>73.138871261054263</v>
          </cell>
          <cell r="AB53">
            <v>76.839698146863611</v>
          </cell>
          <cell r="AC53">
            <v>80.727786873094914</v>
          </cell>
          <cell r="AD53">
            <v>84.812612888873517</v>
          </cell>
          <cell r="AE53">
            <v>89.104131101050527</v>
          </cell>
          <cell r="AF53">
            <v>93.612800134763688</v>
          </cell>
        </row>
        <row r="54">
          <cell r="A54" t="str">
            <v xml:space="preserve">  Café</v>
          </cell>
          <cell r="D54">
            <v>6.2573939999999997</v>
          </cell>
          <cell r="E54">
            <v>7.4679323199999992</v>
          </cell>
          <cell r="F54">
            <v>8.5092700000000008</v>
          </cell>
          <cell r="G54">
            <v>2.7294960000000001</v>
          </cell>
          <cell r="H54">
            <v>2.0144320000000002</v>
          </cell>
          <cell r="I54">
            <v>1.2703850000000001</v>
          </cell>
          <cell r="J54">
            <v>1.448558</v>
          </cell>
          <cell r="K54">
            <v>5.6357000000000008</v>
          </cell>
          <cell r="L54">
            <v>16.053099999999997</v>
          </cell>
          <cell r="M54">
            <v>3.6331799999999999</v>
          </cell>
          <cell r="Q54">
            <v>6.4220799999999993</v>
          </cell>
          <cell r="R54">
            <v>3.2915818248465016</v>
          </cell>
          <cell r="S54">
            <v>4.2161119898541379</v>
          </cell>
          <cell r="T54">
            <v>5.2444793046431428</v>
          </cell>
          <cell r="U54">
            <v>6.3654903776761644</v>
          </cell>
          <cell r="V54">
            <v>7.8076789695272737</v>
          </cell>
          <cell r="W54">
            <v>8.8063951782135632</v>
          </cell>
          <cell r="X54">
            <v>10.13375151257695</v>
          </cell>
          <cell r="Y54">
            <v>11.661175502629163</v>
          </cell>
          <cell r="Z54">
            <v>13.418822627962671</v>
          </cell>
          <cell r="AA54">
            <v>15.441393595364811</v>
          </cell>
          <cell r="AB54">
            <v>17.768819424597638</v>
          </cell>
          <cell r="AC54">
            <v>20.447049794698206</v>
          </cell>
          <cell r="AD54">
            <v>23.528960214886943</v>
          </cell>
          <cell r="AE54">
            <v>27.075395930090643</v>
          </cell>
          <cell r="AF54">
            <v>31.156373170597899</v>
          </cell>
        </row>
        <row r="55">
          <cell r="A55" t="str">
            <v xml:space="preserve">  Coton</v>
          </cell>
          <cell r="D55">
            <v>2.7</v>
          </cell>
          <cell r="E55">
            <v>2.3550104799999998</v>
          </cell>
          <cell r="F55">
            <v>3.9203519999999998</v>
          </cell>
          <cell r="G55">
            <v>4.4537200000000006</v>
          </cell>
          <cell r="H55">
            <v>5.794206</v>
          </cell>
          <cell r="I55">
            <v>1.8525500000000001</v>
          </cell>
          <cell r="J55">
            <v>2.7490719999999995</v>
          </cell>
          <cell r="K55">
            <v>5.6936628000000002</v>
          </cell>
          <cell r="L55">
            <v>11.123949999999999</v>
          </cell>
          <cell r="M55">
            <v>13.215999999999999</v>
          </cell>
          <cell r="Q55">
            <v>7.9466800000000006</v>
          </cell>
          <cell r="R55">
            <v>7.7717536886507759</v>
          </cell>
          <cell r="S55">
            <v>8.2050779840442161</v>
          </cell>
          <cell r="T55">
            <v>8.6411408798411831</v>
          </cell>
          <cell r="U55">
            <v>9.3787681405677219</v>
          </cell>
          <cell r="V55">
            <v>10.138001205275417</v>
          </cell>
          <cell r="W55">
            <v>10.903374688590519</v>
          </cell>
          <cell r="X55">
            <v>11.887818188871275</v>
          </cell>
          <cell r="Y55">
            <v>12.973627297466109</v>
          </cell>
          <cell r="Z55">
            <v>14.023768075422833</v>
          </cell>
          <cell r="AA55">
            <v>15.158911731005228</v>
          </cell>
          <cell r="AB55">
            <v>16.385938760006155</v>
          </cell>
          <cell r="AC55">
            <v>17.71228659492083</v>
          </cell>
          <cell r="AD55">
            <v>19.145994685781087</v>
          </cell>
          <cell r="AE55">
            <v>20.695753230024795</v>
          </cell>
          <cell r="AF55">
            <v>22.37095584676895</v>
          </cell>
        </row>
        <row r="56">
          <cell r="A56" t="str">
            <v xml:space="preserve">  Grumes</v>
          </cell>
          <cell r="D56">
            <v>5.976</v>
          </cell>
          <cell r="E56">
            <v>4.7619999999999996</v>
          </cell>
          <cell r="F56">
            <v>6.2960000000000003</v>
          </cell>
          <cell r="G56">
            <v>9.1940000000000008</v>
          </cell>
          <cell r="H56">
            <v>5.2999737699999994</v>
          </cell>
          <cell r="I56">
            <v>6.0130151760000006</v>
          </cell>
          <cell r="J56">
            <v>5.3909849759999995</v>
          </cell>
          <cell r="K56">
            <v>23.126930000000002</v>
          </cell>
          <cell r="L56">
            <v>14.49668</v>
          </cell>
          <cell r="M56">
            <v>16.269734</v>
          </cell>
          <cell r="Q56">
            <v>39.802837499999995</v>
          </cell>
          <cell r="R56">
            <v>38.827448218121596</v>
          </cell>
          <cell r="S56">
            <v>43.639654022315497</v>
          </cell>
          <cell r="T56">
            <v>49.918388490303805</v>
          </cell>
          <cell r="U56">
            <v>56.661052692566287</v>
          </cell>
          <cell r="V56">
            <v>61.266242804714402</v>
          </cell>
          <cell r="W56">
            <v>65.827966618772209</v>
          </cell>
          <cell r="X56">
            <v>71.794099277818361</v>
          </cell>
          <cell r="Y56">
            <v>78.300955594811825</v>
          </cell>
          <cell r="Z56">
            <v>85.397542538080856</v>
          </cell>
          <cell r="AA56">
            <v>93.137308684730044</v>
          </cell>
          <cell r="AB56">
            <v>101.57854677336286</v>
          </cell>
          <cell r="AC56">
            <v>110.78483274103824</v>
          </cell>
          <cell r="AD56">
            <v>120.82550455110729</v>
          </cell>
          <cell r="AE56">
            <v>131.77618441826453</v>
          </cell>
          <cell r="AF56">
            <v>143.71934836399845</v>
          </cell>
        </row>
        <row r="58">
          <cell r="A58" t="str">
            <v>Indice du volume des exportations (1990=100)</v>
          </cell>
          <cell r="D58">
            <v>105.69907562112853</v>
          </cell>
          <cell r="E58">
            <v>90.471485314849559</v>
          </cell>
          <cell r="F58">
            <v>104.94095667549499</v>
          </cell>
          <cell r="G58">
            <v>100</v>
          </cell>
          <cell r="H58">
            <v>96.676937820615379</v>
          </cell>
          <cell r="I58">
            <v>85.374603423970569</v>
          </cell>
          <cell r="J58">
            <v>101.70391702272785</v>
          </cell>
          <cell r="K58">
            <v>120.28261252156433</v>
          </cell>
          <cell r="L58">
            <v>119.96651578752366</v>
          </cell>
          <cell r="M58">
            <v>110.26141634445692</v>
          </cell>
          <cell r="Q58">
            <v>142.87441361547911</v>
          </cell>
          <cell r="R58">
            <v>141.95976205529888</v>
          </cell>
          <cell r="S58">
            <v>148.09860264304243</v>
          </cell>
          <cell r="T58">
            <v>154.17241708203542</v>
          </cell>
          <cell r="U58">
            <v>160.71647159032349</v>
          </cell>
          <cell r="V58">
            <v>168.45183324453896</v>
          </cell>
          <cell r="W58">
            <v>174.55314029597096</v>
          </cell>
          <cell r="X58">
            <v>181.22900038549955</v>
          </cell>
          <cell r="Y58">
            <v>188.19085348574674</v>
          </cell>
          <cell r="Z58">
            <v>195.27925501796102</v>
          </cell>
          <cell r="AA58">
            <v>202.66656771871274</v>
          </cell>
          <cell r="AB58">
            <v>210.69556515312371</v>
          </cell>
          <cell r="AC58">
            <v>220.8657689402591</v>
          </cell>
          <cell r="AD58">
            <v>229.74442216421531</v>
          </cell>
          <cell r="AE58">
            <v>239.01500848518802</v>
          </cell>
          <cell r="AF58">
            <v>248.69707084411945</v>
          </cell>
        </row>
        <row r="59">
          <cell r="A59" t="str">
            <v xml:space="preserve">  Diamands</v>
          </cell>
          <cell r="D59">
            <v>98.780522997157533</v>
          </cell>
          <cell r="E59">
            <v>85.81597464372804</v>
          </cell>
          <cell r="F59">
            <v>108.05465642540052</v>
          </cell>
          <cell r="G59">
            <v>100</v>
          </cell>
          <cell r="H59">
            <v>103.02668853436708</v>
          </cell>
          <cell r="I59">
            <v>99.607054738188808</v>
          </cell>
          <cell r="J59">
            <v>118.86954890653482</v>
          </cell>
          <cell r="K59">
            <v>127.69518605982195</v>
          </cell>
          <cell r="L59">
            <v>116.45320007502995</v>
          </cell>
          <cell r="M59">
            <v>117.21023292948628</v>
          </cell>
          <cell r="Q59">
            <v>110.86154571295276</v>
          </cell>
          <cell r="R59">
            <v>119.0378853100035</v>
          </cell>
          <cell r="S59">
            <v>123.79940072240367</v>
          </cell>
          <cell r="T59">
            <v>128.7513767512998</v>
          </cell>
          <cell r="U59">
            <v>133.90143182135182</v>
          </cell>
          <cell r="V59">
            <v>139.25748909420588</v>
          </cell>
          <cell r="W59">
            <v>142.73892632156102</v>
          </cell>
          <cell r="X59">
            <v>146.30739947960004</v>
          </cell>
          <cell r="Y59">
            <v>149.96508446659001</v>
          </cell>
          <cell r="Z59">
            <v>153.71421157825478</v>
          </cell>
          <cell r="AA59">
            <v>157.55706686771111</v>
          </cell>
          <cell r="AB59">
            <v>162.28377887374245</v>
          </cell>
          <cell r="AC59">
            <v>167.15229223995473</v>
          </cell>
          <cell r="AD59">
            <v>172.16686100715336</v>
          </cell>
          <cell r="AE59">
            <v>177.33186683736798</v>
          </cell>
          <cell r="AF59">
            <v>182.65182284248903</v>
          </cell>
        </row>
        <row r="60">
          <cell r="A60" t="str">
            <v xml:space="preserve">  Café</v>
          </cell>
          <cell r="D60">
            <v>94.397427217332435</v>
          </cell>
          <cell r="E60">
            <v>121.03926878808394</v>
          </cell>
          <cell r="F60">
            <v>167.47630331753555</v>
          </cell>
          <cell r="G60">
            <v>100</v>
          </cell>
          <cell r="H60">
            <v>71.63168584969533</v>
          </cell>
          <cell r="I60">
            <v>52.445836154366958</v>
          </cell>
          <cell r="J60">
            <v>73.408937034529444</v>
          </cell>
          <cell r="K60">
            <v>70.243737305348688</v>
          </cell>
          <cell r="L60">
            <v>120.17603249830738</v>
          </cell>
          <cell r="M60">
            <v>48.239675016926199</v>
          </cell>
          <cell r="Q60">
            <v>103.24983073798239</v>
          </cell>
          <cell r="R60">
            <v>63.473256601218679</v>
          </cell>
          <cell r="S60">
            <v>68.551117129316182</v>
          </cell>
          <cell r="T60">
            <v>71.978672985782012</v>
          </cell>
          <cell r="U60">
            <v>75.577606635071106</v>
          </cell>
          <cell r="V60">
            <v>79.356486966824662</v>
          </cell>
          <cell r="W60">
            <v>82.530746445497641</v>
          </cell>
          <cell r="X60">
            <v>85.83197630331756</v>
          </cell>
          <cell r="Y60">
            <v>89.265255355450265</v>
          </cell>
          <cell r="Z60">
            <v>92.835865569668286</v>
          </cell>
          <cell r="AA60">
            <v>96.549300192455007</v>
          </cell>
          <cell r="AB60">
            <v>100.41127220015322</v>
          </cell>
          <cell r="AC60">
            <v>104.42772308815934</v>
          </cell>
          <cell r="AD60">
            <v>108.60483201168573</v>
          </cell>
          <cell r="AE60">
            <v>112.94902529215317</v>
          </cell>
          <cell r="AF60">
            <v>117.46698630383928</v>
          </cell>
        </row>
        <row r="61">
          <cell r="A61" t="str">
            <v xml:space="preserve">  Coton</v>
          </cell>
          <cell r="D61">
            <v>89.953566905867433</v>
          </cell>
          <cell r="E61">
            <v>65.766146053187001</v>
          </cell>
          <cell r="F61">
            <v>106.62726888982691</v>
          </cell>
          <cell r="G61">
            <v>100</v>
          </cell>
          <cell r="H61">
            <v>176.21359223300968</v>
          </cell>
          <cell r="I61">
            <v>49.493457154917685</v>
          </cell>
          <cell r="J61">
            <v>95.430561418319954</v>
          </cell>
          <cell r="K61">
            <v>70.472773322076819</v>
          </cell>
          <cell r="L61">
            <v>121.35922330097087</v>
          </cell>
          <cell r="M61">
            <v>147.74166314900802</v>
          </cell>
          <cell r="Q61">
            <v>118.615449556775</v>
          </cell>
          <cell r="R61">
            <v>110.80624736175601</v>
          </cell>
          <cell r="S61">
            <v>113.85342231259693</v>
          </cell>
          <cell r="T61">
            <v>116.83965766977668</v>
          </cell>
          <cell r="U61">
            <v>121.72439726800999</v>
          </cell>
          <cell r="V61">
            <v>126.55546453411048</v>
          </cell>
          <cell r="W61">
            <v>132.88323776081603</v>
          </cell>
          <cell r="X61">
            <v>139.52739964885686</v>
          </cell>
          <cell r="Y61">
            <v>146.50376963129966</v>
          </cell>
          <cell r="Z61">
            <v>152.36392041655168</v>
          </cell>
          <cell r="AA61">
            <v>158.45847723321373</v>
          </cell>
          <cell r="AB61">
            <v>164.7968163225423</v>
          </cell>
          <cell r="AC61">
            <v>171.38868897544401</v>
          </cell>
          <cell r="AD61">
            <v>178.24423653446175</v>
          </cell>
          <cell r="AE61">
            <v>185.37400599584026</v>
          </cell>
          <cell r="AF61">
            <v>192.78896623567385</v>
          </cell>
        </row>
        <row r="62">
          <cell r="A62" t="str">
            <v xml:space="preserve">  Grumes</v>
          </cell>
          <cell r="D62">
            <v>69.681589360071271</v>
          </cell>
          <cell r="E62">
            <v>55.685608336268153</v>
          </cell>
          <cell r="F62">
            <v>69.254832093803728</v>
          </cell>
          <cell r="G62">
            <v>100</v>
          </cell>
          <cell r="H62">
            <v>63.477035901472931</v>
          </cell>
          <cell r="I62">
            <v>87.327795156512195</v>
          </cell>
          <cell r="J62">
            <v>64.817385179507369</v>
          </cell>
          <cell r="K62">
            <v>126.68061569058027</v>
          </cell>
          <cell r="L62">
            <v>107.10364400986099</v>
          </cell>
          <cell r="M62">
            <v>119.8442128814402</v>
          </cell>
          <cell r="Q62">
            <v>326.56253236933145</v>
          </cell>
          <cell r="R62">
            <v>346.99923349423051</v>
          </cell>
          <cell r="S62">
            <v>360.87920283399973</v>
          </cell>
          <cell r="T62">
            <v>375.31437094735975</v>
          </cell>
          <cell r="U62">
            <v>390.32694578525417</v>
          </cell>
          <cell r="V62">
            <v>405.94002361666435</v>
          </cell>
          <cell r="W62">
            <v>420.14792444324758</v>
          </cell>
          <cell r="X62">
            <v>436.95384142097748</v>
          </cell>
          <cell r="Y62">
            <v>454.43199507781657</v>
          </cell>
          <cell r="Z62">
            <v>472.60927488092926</v>
          </cell>
          <cell r="AA62">
            <v>491.51364587616649</v>
          </cell>
          <cell r="AB62">
            <v>511.17419171121315</v>
          </cell>
          <cell r="AC62">
            <v>531.62115937966166</v>
          </cell>
          <cell r="AD62">
            <v>552.88600575484816</v>
          </cell>
          <cell r="AE62">
            <v>575.00144598504198</v>
          </cell>
          <cell r="AF62">
            <v>598.00150382444383</v>
          </cell>
        </row>
        <row r="64">
          <cell r="A64" t="str">
            <v>Indice des prix des exportations (1990=100)</v>
          </cell>
          <cell r="D64">
            <v>90.219627032222846</v>
          </cell>
          <cell r="E64">
            <v>107.19822357181275</v>
          </cell>
          <cell r="F64">
            <v>110.06375834808824</v>
          </cell>
          <cell r="G64">
            <v>100.00004288035447</v>
          </cell>
          <cell r="H64">
            <v>89.261769256873535</v>
          </cell>
          <cell r="I64">
            <v>88.463733866897385</v>
          </cell>
          <cell r="J64">
            <v>90.74733001460686</v>
          </cell>
          <cell r="K64">
            <v>189.8184401494469</v>
          </cell>
          <cell r="L64">
            <v>190.75856489204662</v>
          </cell>
          <cell r="M64">
            <v>179.97825511555047</v>
          </cell>
          <cell r="Q64">
            <v>181.85089062015447</v>
          </cell>
          <cell r="R64">
            <v>181.27940563162178</v>
          </cell>
          <cell r="S64">
            <v>189.47748426011117</v>
          </cell>
          <cell r="T64">
            <v>199.91336200099229</v>
          </cell>
          <cell r="U64">
            <v>210.70571080165885</v>
          </cell>
          <cell r="V64">
            <v>218.26449500283633</v>
          </cell>
          <cell r="W64">
            <v>224.40765014071826</v>
          </cell>
          <cell r="X64">
            <v>232.60892518862832</v>
          </cell>
          <cell r="Y64">
            <v>241.24903695081716</v>
          </cell>
          <cell r="Z64">
            <v>250.39167564540824</v>
          </cell>
          <cell r="AA64">
            <v>260.01718900397788</v>
          </cell>
          <cell r="AB64">
            <v>270.17123763634646</v>
          </cell>
          <cell r="AC64">
            <v>280.80344582433162</v>
          </cell>
          <cell r="AD64">
            <v>291.97491658119668</v>
          </cell>
          <cell r="AE64">
            <v>303.73706215624054</v>
          </cell>
          <cell r="AF64">
            <v>316.12803907137521</v>
          </cell>
        </row>
        <row r="65">
          <cell r="A65" t="str">
            <v xml:space="preserve">  Diamands</v>
          </cell>
          <cell r="D65">
            <v>75.283896857923494</v>
          </cell>
          <cell r="E65">
            <v>95.92511953551913</v>
          </cell>
          <cell r="F65">
            <v>103.46653005464481</v>
          </cell>
          <cell r="G65">
            <v>100</v>
          </cell>
          <cell r="H65">
            <v>92.827868852459034</v>
          </cell>
          <cell r="I65">
            <v>94.386099726775967</v>
          </cell>
          <cell r="J65">
            <v>98.98181352459018</v>
          </cell>
          <cell r="K65">
            <v>179.0898224043716</v>
          </cell>
          <cell r="L65">
            <v>165.78332865934547</v>
          </cell>
          <cell r="M65">
            <v>157.74419398907111</v>
          </cell>
          <cell r="Q65">
            <v>203.42383879781423</v>
          </cell>
          <cell r="R65">
            <v>203.42383879781423</v>
          </cell>
          <cell r="S65">
            <v>206.53591139301741</v>
          </cell>
          <cell r="T65">
            <v>209.64087896798748</v>
          </cell>
          <cell r="U65">
            <v>213.08768214358486</v>
          </cell>
          <cell r="V65">
            <v>216.56006892056311</v>
          </cell>
          <cell r="W65">
            <v>220.13983087515172</v>
          </cell>
          <cell r="X65">
            <v>224.54262749265479</v>
          </cell>
          <cell r="Y65">
            <v>229.03348004250785</v>
          </cell>
          <cell r="Z65">
            <v>233.61414964335799</v>
          </cell>
          <cell r="AA65">
            <v>238.28643263622513</v>
          </cell>
          <cell r="AB65">
            <v>243.05216128894966</v>
          </cell>
          <cell r="AC65">
            <v>247.91320451472862</v>
          </cell>
          <cell r="AD65">
            <v>252.87146860502318</v>
          </cell>
          <cell r="AE65">
            <v>257.92889797712365</v>
          </cell>
          <cell r="AF65">
            <v>263.08747593666612</v>
          </cell>
        </row>
        <row r="66">
          <cell r="A66" t="str">
            <v xml:space="preserve">  Café</v>
          </cell>
          <cell r="D66">
            <v>242.64935064935065</v>
          </cell>
          <cell r="E66">
            <v>226.04329004329006</v>
          </cell>
          <cell r="F66">
            <v>186.14718614718618</v>
          </cell>
          <cell r="G66">
            <v>100</v>
          </cell>
          <cell r="H66">
            <v>103.03030303030303</v>
          </cell>
          <cell r="I66">
            <v>88.744588744588754</v>
          </cell>
          <cell r="J66">
            <v>72.294372294372295</v>
          </cell>
          <cell r="K66">
            <v>293.93939393939394</v>
          </cell>
          <cell r="L66">
            <v>489.39393939393943</v>
          </cell>
          <cell r="M66">
            <v>275.93073593073598</v>
          </cell>
          <cell r="Q66">
            <v>227.87878787878785</v>
          </cell>
          <cell r="R66">
            <v>189.99029292043298</v>
          </cell>
          <cell r="S66">
            <v>225.32798834130395</v>
          </cell>
          <cell r="T66">
            <v>266.94148869104964</v>
          </cell>
          <cell r="U66">
            <v>308.57182499029159</v>
          </cell>
          <cell r="V66">
            <v>360.45997814874391</v>
          </cell>
          <cell r="W66">
            <v>390.93084191873822</v>
          </cell>
          <cell r="X66">
            <v>432.55235044411023</v>
          </cell>
          <cell r="Y66">
            <v>478.60520535142786</v>
          </cell>
          <cell r="Z66">
            <v>529.56120190839067</v>
          </cell>
          <cell r="AA66">
            <v>585.94236634084007</v>
          </cell>
          <cell r="AB66">
            <v>648.32630380746048</v>
          </cell>
          <cell r="AC66">
            <v>717.35211576105951</v>
          </cell>
          <cell r="AD66">
            <v>793.72694731770844</v>
          </cell>
          <cell r="AE66">
            <v>878.23323170922879</v>
          </cell>
          <cell r="AF66">
            <v>971.73670603589437</v>
          </cell>
        </row>
        <row r="67">
          <cell r="A67" t="str">
            <v xml:space="preserve">  Coton</v>
          </cell>
          <cell r="D67">
            <v>67.394191119941709</v>
          </cell>
          <cell r="E67">
            <v>80.402127659574475</v>
          </cell>
          <cell r="F67">
            <v>82.553191489361708</v>
          </cell>
          <cell r="G67">
            <v>100</v>
          </cell>
          <cell r="H67">
            <v>73.829787234042556</v>
          </cell>
          <cell r="I67">
            <v>84.042553191489361</v>
          </cell>
          <cell r="J67">
            <v>64.680851063829792</v>
          </cell>
          <cell r="K67">
            <v>181.40425531914897</v>
          </cell>
          <cell r="L67">
            <v>205.80851063829789</v>
          </cell>
          <cell r="M67">
            <v>200.85106382978728</v>
          </cell>
          <cell r="Q67">
            <v>150.42553191489364</v>
          </cell>
          <cell r="R67">
            <v>157.48234424824264</v>
          </cell>
          <cell r="S67">
            <v>161.81311318969298</v>
          </cell>
          <cell r="T67">
            <v>166.05727230276455</v>
          </cell>
          <cell r="U67">
            <v>172.99966283838614</v>
          </cell>
          <cell r="V67">
            <v>179.86577207320752</v>
          </cell>
          <cell r="W67">
            <v>184.23317019535227</v>
          </cell>
          <cell r="X67">
            <v>191.30210287170183</v>
          </cell>
          <cell r="Y67">
            <v>198.83356898852517</v>
          </cell>
          <cell r="Z67">
            <v>206.66154508102247</v>
          </cell>
          <cell r="AA67">
            <v>214.79770459554669</v>
          </cell>
          <cell r="AB67">
            <v>223.25418055607358</v>
          </cell>
          <cell r="AC67">
            <v>232.04358365753816</v>
          </cell>
          <cell r="AD67">
            <v>241.17902107149635</v>
          </cell>
          <cell r="AE67">
            <v>250.674115992156</v>
          </cell>
          <cell r="AF67">
            <v>260.54302795192541</v>
          </cell>
        </row>
        <row r="68">
          <cell r="A68" t="str">
            <v xml:space="preserve">  Grumes</v>
          </cell>
          <cell r="D68">
            <v>93.279640460764625</v>
          </cell>
          <cell r="E68">
            <v>93.01292619155123</v>
          </cell>
          <cell r="F68">
            <v>98.880640114246106</v>
          </cell>
          <cell r="G68">
            <v>100</v>
          </cell>
          <cell r="H68">
            <v>90.81410855480766</v>
          </cell>
          <cell r="I68">
            <v>74.89210672770993</v>
          </cell>
          <cell r="J68">
            <v>90.463389791353833</v>
          </cell>
          <cell r="K68">
            <v>198.56562326084443</v>
          </cell>
          <cell r="L68">
            <v>147.2178761563743</v>
          </cell>
          <cell r="M68">
            <v>147.65889975113666</v>
          </cell>
          <cell r="Q68">
            <v>132.56959247319728</v>
          </cell>
          <cell r="R68">
            <v>121.70448321680036</v>
          </cell>
          <cell r="S68">
            <v>131.52723396141204</v>
          </cell>
          <cell r="T68">
            <v>144.66437845072889</v>
          </cell>
          <cell r="U68">
            <v>157.88917243866533</v>
          </cell>
          <cell r="V68">
            <v>164.15556791697421</v>
          </cell>
          <cell r="W68">
            <v>170.41368224938708</v>
          </cell>
          <cell r="X68">
            <v>178.71023766337635</v>
          </cell>
          <cell r="Y68">
            <v>187.41070918802541</v>
          </cell>
          <cell r="Z68">
            <v>196.53476139692052</v>
          </cell>
          <cell r="AA68">
            <v>206.10301622940807</v>
          </cell>
          <cell r="AB68">
            <v>216.13709959975176</v>
          </cell>
          <cell r="AC68">
            <v>226.65969027544674</v>
          </cell>
          <cell r="AD68">
            <v>237.69457113516503</v>
          </cell>
          <cell r="AE68">
            <v>249.26668292218315</v>
          </cell>
          <cell r="AF68">
            <v>261.40218061478475</v>
          </cell>
        </row>
        <row r="70">
          <cell r="A70" t="str">
            <v>Indice du volume des importations (1990=100)</v>
          </cell>
          <cell r="D70">
            <v>105.58415624322114</v>
          </cell>
          <cell r="E70">
            <v>85.376764573122003</v>
          </cell>
          <cell r="F70">
            <v>86.900258136001582</v>
          </cell>
          <cell r="G70">
            <v>100</v>
          </cell>
          <cell r="H70">
            <v>78.31609052112529</v>
          </cell>
          <cell r="I70">
            <v>78.633514614006216</v>
          </cell>
          <cell r="J70">
            <v>71.900460852321274</v>
          </cell>
          <cell r="K70">
            <v>67.612252719686296</v>
          </cell>
          <cell r="L70">
            <v>70.910362956380339</v>
          </cell>
          <cell r="M70">
            <v>59.715851224675198</v>
          </cell>
          <cell r="Q70">
            <v>54.712308440937115</v>
          </cell>
          <cell r="R70">
            <v>65.39234883271142</v>
          </cell>
          <cell r="S70">
            <v>80.652080949191443</v>
          </cell>
          <cell r="T70">
            <v>85.997103479659927</v>
          </cell>
          <cell r="U70">
            <v>91.788884187668543</v>
          </cell>
          <cell r="V70">
            <v>97.772318348173556</v>
          </cell>
          <cell r="W70">
            <v>103.4377836020706</v>
          </cell>
          <cell r="X70">
            <v>108.26171158228776</v>
          </cell>
          <cell r="Y70">
            <v>113.46769005743525</v>
          </cell>
          <cell r="Z70">
            <v>119.11411301455118</v>
          </cell>
          <cell r="AA70">
            <v>125.15711219577172</v>
          </cell>
          <cell r="AB70">
            <v>131.63147977481739</v>
          </cell>
          <cell r="AC70">
            <v>138.55517949396886</v>
          </cell>
          <cell r="AD70">
            <v>145.96157201530923</v>
          </cell>
          <cell r="AE70">
            <v>153.7653918348156</v>
          </cell>
          <cell r="AF70">
            <v>162.12778651857676</v>
          </cell>
        </row>
        <row r="71">
          <cell r="A71" t="str">
            <v xml:space="preserve">  Produits pétroliers</v>
          </cell>
          <cell r="D71">
            <v>67.00962664900932</v>
          </cell>
          <cell r="E71">
            <v>81.928385880914774</v>
          </cell>
          <cell r="F71">
            <v>89.543116181938572</v>
          </cell>
          <cell r="G71">
            <v>100</v>
          </cell>
          <cell r="H71">
            <v>88.200478785717905</v>
          </cell>
          <cell r="I71">
            <v>75.281413945907403</v>
          </cell>
          <cell r="J71">
            <v>75.663423827229664</v>
          </cell>
          <cell r="K71">
            <v>71.247389599144299</v>
          </cell>
          <cell r="L71">
            <v>86.487037131360452</v>
          </cell>
          <cell r="M71">
            <v>76.707584169510511</v>
          </cell>
          <cell r="Q71">
            <v>52.992410737024393</v>
          </cell>
          <cell r="R71">
            <v>81.495441348749551</v>
          </cell>
          <cell r="S71">
            <v>96.180120764906036</v>
          </cell>
          <cell r="T71">
            <v>101.28460871675067</v>
          </cell>
          <cell r="U71">
            <v>106.59659648013785</v>
          </cell>
          <cell r="V71">
            <v>112.05000296536811</v>
          </cell>
          <cell r="W71">
            <v>117.87176992265353</v>
          </cell>
          <cell r="X71">
            <v>123.50226651749983</v>
          </cell>
          <cell r="Y71">
            <v>129.39784876238519</v>
          </cell>
          <cell r="Z71">
            <v>135.59488032214298</v>
          </cell>
          <cell r="AA71">
            <v>142.11302525814125</v>
          </cell>
          <cell r="AB71">
            <v>148.97623453815868</v>
          </cell>
          <cell r="AC71">
            <v>156.18609431130653</v>
          </cell>
          <cell r="AD71">
            <v>163.75776525679441</v>
          </cell>
          <cell r="AE71">
            <v>171.73721620847797</v>
          </cell>
          <cell r="AF71">
            <v>180.15028841690955</v>
          </cell>
        </row>
        <row r="72">
          <cell r="A72" t="str">
            <v xml:space="preserve">  Programme d'investissement public</v>
          </cell>
          <cell r="D72">
            <v>96.5</v>
          </cell>
          <cell r="E72">
            <v>95.578439134816264</v>
          </cell>
          <cell r="F72">
            <v>102.77815634342315</v>
          </cell>
          <cell r="G72">
            <v>100</v>
          </cell>
          <cell r="H72">
            <v>99.987631535452607</v>
          </cell>
          <cell r="I72">
            <v>97.755398490441308</v>
          </cell>
          <cell r="J72">
            <v>95.478568193634871</v>
          </cell>
          <cell r="K72">
            <v>194.13427037846805</v>
          </cell>
          <cell r="L72">
            <v>198.9505625978359</v>
          </cell>
          <cell r="M72">
            <v>201.05945318718636</v>
          </cell>
          <cell r="Q72">
            <v>219.50927665781339</v>
          </cell>
          <cell r="R72">
            <v>220.39618532689408</v>
          </cell>
          <cell r="S72">
            <v>224.20666938667114</v>
          </cell>
          <cell r="T72">
            <v>228.24663612730853</v>
          </cell>
          <cell r="U72">
            <v>232.90914656192786</v>
          </cell>
          <cell r="V72">
            <v>237.40072535318035</v>
          </cell>
          <cell r="W72">
            <v>242.03476503933217</v>
          </cell>
          <cell r="X72">
            <v>247.6015646352368</v>
          </cell>
          <cell r="Y72">
            <v>253.29640062184723</v>
          </cell>
          <cell r="Z72">
            <v>259.12221783614967</v>
          </cell>
          <cell r="AA72">
            <v>265.08202884638109</v>
          </cell>
          <cell r="AB72">
            <v>271.17891550984785</v>
          </cell>
          <cell r="AC72">
            <v>277.41603056657436</v>
          </cell>
          <cell r="AD72">
            <v>283.79659926960545</v>
          </cell>
          <cell r="AE72">
            <v>290.32392105280638</v>
          </cell>
          <cell r="AF72">
            <v>297.00137123702086</v>
          </cell>
        </row>
        <row r="73">
          <cell r="A73" t="str">
            <v xml:space="preserve">  Autres</v>
          </cell>
          <cell r="D73">
            <v>89.882665779243965</v>
          </cell>
          <cell r="E73">
            <v>82.079364342508754</v>
          </cell>
          <cell r="F73">
            <v>91.037342689929091</v>
          </cell>
          <cell r="G73">
            <v>100</v>
          </cell>
          <cell r="H73">
            <v>68.811003619133146</v>
          </cell>
          <cell r="I73">
            <v>63.093796457095124</v>
          </cell>
          <cell r="J73">
            <v>44.272154010336415</v>
          </cell>
          <cell r="K73">
            <v>41.767363064304071</v>
          </cell>
          <cell r="L73">
            <v>41.69162745268261</v>
          </cell>
          <cell r="M73">
            <v>44.507073672060315</v>
          </cell>
          <cell r="Q73">
            <v>43.721368708971852</v>
          </cell>
          <cell r="R73">
            <v>47.887907357463114</v>
          </cell>
          <cell r="S73">
            <v>53.151443936272379</v>
          </cell>
          <cell r="T73">
            <v>56.201035884600159</v>
          </cell>
          <cell r="U73">
            <v>59.306879667979999</v>
          </cell>
          <cell r="V73">
            <v>62.549542674943133</v>
          </cell>
          <cell r="W73">
            <v>66.010496213433299</v>
          </cell>
          <cell r="X73">
            <v>69.244656532795517</v>
          </cell>
          <cell r="Y73">
            <v>72.635099994421424</v>
          </cell>
          <cell r="Z73">
            <v>76.202798273585344</v>
          </cell>
          <cell r="AA73">
            <v>79.959424013093027</v>
          </cell>
          <cell r="AB73">
            <v>83.919117919373377</v>
          </cell>
          <cell r="AC73">
            <v>88.083472415488487</v>
          </cell>
          <cell r="AD73">
            <v>92.461750256587536</v>
          </cell>
          <cell r="AE73">
            <v>97.080671340238197</v>
          </cell>
          <cell r="AF73">
            <v>101.95568779400604</v>
          </cell>
        </row>
        <row r="75">
          <cell r="A75" t="str">
            <v>Indice des prix des importations (1990=100)</v>
          </cell>
          <cell r="D75">
            <v>85.542144616003583</v>
          </cell>
          <cell r="E75">
            <v>94.490426934978387</v>
          </cell>
          <cell r="F75">
            <v>103.80108576178233</v>
          </cell>
          <cell r="G75">
            <v>100</v>
          </cell>
          <cell r="H75">
            <v>97.834100234950256</v>
          </cell>
          <cell r="I75">
            <v>96.883889172820233</v>
          </cell>
          <cell r="J75">
            <v>94.748125223549579</v>
          </cell>
          <cell r="K75">
            <v>188.37480183896707</v>
          </cell>
          <cell r="L75">
            <v>193.83795789304074</v>
          </cell>
          <cell r="M75">
            <v>190.85905027287029</v>
          </cell>
          <cell r="Q75">
            <v>230.36958537843572</v>
          </cell>
          <cell r="R75">
            <v>227.82466871781895</v>
          </cell>
          <cell r="S75">
            <v>225.92394598601845</v>
          </cell>
          <cell r="T75">
            <v>225.80182407651586</v>
          </cell>
          <cell r="U75">
            <v>228.02490361419325</v>
          </cell>
          <cell r="V75">
            <v>230.33423309081812</v>
          </cell>
          <cell r="W75">
            <v>233.03375323028237</v>
          </cell>
          <cell r="X75">
            <v>236.57706313668487</v>
          </cell>
          <cell r="Y75">
            <v>240.17945910024622</v>
          </cell>
          <cell r="Z75">
            <v>243.84340755068573</v>
          </cell>
          <cell r="AA75">
            <v>248.36562240950772</v>
          </cell>
          <cell r="AB75">
            <v>252.63549069646143</v>
          </cell>
          <cell r="AC75">
            <v>256.97880605905675</v>
          </cell>
          <cell r="AD75">
            <v>261.3965312448542</v>
          </cell>
          <cell r="AE75">
            <v>265.88968239942255</v>
          </cell>
          <cell r="AF75">
            <v>270.45946989886698</v>
          </cell>
        </row>
        <row r="76">
          <cell r="A76" t="str">
            <v xml:space="preserve">  Produits pétroliers</v>
          </cell>
          <cell r="D76">
            <v>70.2433456949516</v>
          </cell>
          <cell r="E76">
            <v>83.697428804928649</v>
          </cell>
          <cell r="F76">
            <v>113.23316778776639</v>
          </cell>
          <cell r="G76">
            <v>100</v>
          </cell>
          <cell r="H76">
            <v>79.850066008675427</v>
          </cell>
          <cell r="I76">
            <v>88.168730747469667</v>
          </cell>
          <cell r="J76">
            <v>88.168730747469667</v>
          </cell>
          <cell r="K76">
            <v>136.57509272647263</v>
          </cell>
          <cell r="L76">
            <v>154.80606022505816</v>
          </cell>
          <cell r="M76">
            <v>140.03269001068711</v>
          </cell>
          <cell r="Q76">
            <v>293.26711510655684</v>
          </cell>
          <cell r="R76">
            <v>249.41849500220027</v>
          </cell>
          <cell r="S76">
            <v>219.06073984604672</v>
          </cell>
          <cell r="T76">
            <v>193.77254904838372</v>
          </cell>
          <cell r="U76">
            <v>190.68281662987906</v>
          </cell>
          <cell r="V76">
            <v>187.58535677459727</v>
          </cell>
          <cell r="W76">
            <v>186.94721914144645</v>
          </cell>
          <cell r="X76">
            <v>186.94721914144645</v>
          </cell>
          <cell r="Y76">
            <v>186.94721914144645</v>
          </cell>
          <cell r="Z76">
            <v>186.94721914144645</v>
          </cell>
          <cell r="AA76">
            <v>194.32124250563845</v>
          </cell>
          <cell r="AB76">
            <v>198.79063108326815</v>
          </cell>
          <cell r="AC76">
            <v>203.36281559818329</v>
          </cell>
          <cell r="AD76">
            <v>208.0401603569415</v>
          </cell>
          <cell r="AE76">
            <v>212.82508404515121</v>
          </cell>
          <cell r="AF76">
            <v>217.72006097818968</v>
          </cell>
        </row>
        <row r="77">
          <cell r="A77" t="str">
            <v xml:space="preserve">  Programme d'investissement public</v>
          </cell>
          <cell r="D77">
            <v>96.5</v>
          </cell>
          <cell r="E77">
            <v>95.578439134816264</v>
          </cell>
          <cell r="F77">
            <v>102.77815634342315</v>
          </cell>
          <cell r="G77">
            <v>100</v>
          </cell>
          <cell r="H77">
            <v>99.987631535452607</v>
          </cell>
          <cell r="I77">
            <v>97.755398490441308</v>
          </cell>
          <cell r="J77">
            <v>95.478568193634871</v>
          </cell>
          <cell r="K77">
            <v>194.13427037846805</v>
          </cell>
          <cell r="L77">
            <v>198.9505625978359</v>
          </cell>
          <cell r="M77">
            <v>201.05945318718636</v>
          </cell>
          <cell r="Q77">
            <v>219.50927665781339</v>
          </cell>
          <cell r="R77">
            <v>220.39618532689408</v>
          </cell>
          <cell r="S77">
            <v>224.20666938667114</v>
          </cell>
          <cell r="T77">
            <v>228.24663612730853</v>
          </cell>
          <cell r="U77">
            <v>232.90914656192786</v>
          </cell>
          <cell r="V77">
            <v>237.40072535318035</v>
          </cell>
          <cell r="W77">
            <v>242.03476503933217</v>
          </cell>
          <cell r="X77">
            <v>247.6015646352368</v>
          </cell>
          <cell r="Y77">
            <v>253.29640062184723</v>
          </cell>
          <cell r="Z77">
            <v>259.12221783614967</v>
          </cell>
          <cell r="AA77">
            <v>265.08202884638109</v>
          </cell>
          <cell r="AB77">
            <v>271.17891550984785</v>
          </cell>
          <cell r="AC77">
            <v>277.41603056657436</v>
          </cell>
          <cell r="AD77">
            <v>283.79659926960545</v>
          </cell>
          <cell r="AE77">
            <v>290.32392105280638</v>
          </cell>
          <cell r="AF77">
            <v>297.00137123702086</v>
          </cell>
        </row>
        <row r="78">
          <cell r="A78" t="str">
            <v xml:space="preserve">  Autres</v>
          </cell>
          <cell r="D78">
            <v>96.5</v>
          </cell>
          <cell r="E78">
            <v>95.578439134816264</v>
          </cell>
          <cell r="F78">
            <v>102.77815634342315</v>
          </cell>
          <cell r="G78">
            <v>100</v>
          </cell>
          <cell r="H78">
            <v>99.987631535452607</v>
          </cell>
          <cell r="I78">
            <v>97.755398490441308</v>
          </cell>
          <cell r="J78">
            <v>95.478568193634871</v>
          </cell>
          <cell r="K78">
            <v>194.13427037846805</v>
          </cell>
          <cell r="L78">
            <v>198.9505625978359</v>
          </cell>
          <cell r="M78">
            <v>201.05945318718636</v>
          </cell>
          <cell r="Q78">
            <v>219.50927665781339</v>
          </cell>
          <cell r="R78">
            <v>220.39618532689408</v>
          </cell>
          <cell r="S78">
            <v>224.20666938667114</v>
          </cell>
          <cell r="T78">
            <v>228.24663612730853</v>
          </cell>
          <cell r="U78">
            <v>232.90914656192786</v>
          </cell>
          <cell r="V78">
            <v>237.40072535318035</v>
          </cell>
          <cell r="W78">
            <v>242.03476503933217</v>
          </cell>
          <cell r="X78">
            <v>247.6015646352368</v>
          </cell>
          <cell r="Y78">
            <v>253.29640062184723</v>
          </cell>
          <cell r="Z78">
            <v>259.12221783614967</v>
          </cell>
          <cell r="AA78">
            <v>265.08202884638109</v>
          </cell>
          <cell r="AB78">
            <v>271.17891550984785</v>
          </cell>
          <cell r="AC78">
            <v>277.41603056657436</v>
          </cell>
          <cell r="AD78">
            <v>283.79659926960545</v>
          </cell>
          <cell r="AE78">
            <v>290.32392105280638</v>
          </cell>
          <cell r="AF78">
            <v>297.00137123702086</v>
          </cell>
        </row>
        <row r="80">
          <cell r="A80" t="str">
            <v>Additional data transfered for MONA</v>
          </cell>
          <cell r="B80" t="str">
            <v>Additional data transfered for MONA</v>
          </cell>
        </row>
        <row r="82">
          <cell r="A82" t="str">
            <v>Interest paid</v>
          </cell>
          <cell r="C82">
            <v>0</v>
          </cell>
          <cell r="D82">
            <v>-5.6158130018649794</v>
          </cell>
          <cell r="E82">
            <v>-6.2604531283966862</v>
          </cell>
          <cell r="F82">
            <v>-4.9206702344010997</v>
          </cell>
          <cell r="G82">
            <v>-4.1621216519846396</v>
          </cell>
          <cell r="H82">
            <v>-4.2953698887724308</v>
          </cell>
          <cell r="I82">
            <v>-5.0862814505057639</v>
          </cell>
          <cell r="J82">
            <v>-4.6226934566627911</v>
          </cell>
          <cell r="K82">
            <v>-9.3137350786635196</v>
          </cell>
          <cell r="L82">
            <v>-8.1798180344609968</v>
          </cell>
          <cell r="M82">
            <v>-8.8097099804192265</v>
          </cell>
          <cell r="Q82">
            <v>-10.293241799141683</v>
          </cell>
          <cell r="R82">
            <v>-8.4597292674903688</v>
          </cell>
          <cell r="S82">
            <v>-8.204664574265859</v>
          </cell>
          <cell r="T82">
            <v>-8.2836408076750594</v>
          </cell>
          <cell r="U82">
            <v>-8.5096311575475774</v>
          </cell>
          <cell r="V82">
            <v>-8.573820150419099</v>
          </cell>
          <cell r="W82">
            <v>-8.6633123925571507</v>
          </cell>
          <cell r="X82">
            <v>-8.7758222436055533</v>
          </cell>
          <cell r="Y82">
            <v>-8.7982732924178126</v>
          </cell>
          <cell r="Z82">
            <v>-8.7850722077974606</v>
          </cell>
          <cell r="AA82">
            <v>-8.7641165597046662</v>
          </cell>
          <cell r="AB82">
            <v>-8.6405150161176199</v>
          </cell>
          <cell r="AC82">
            <v>-8.4857876698979329</v>
          </cell>
          <cell r="AD82">
            <v>-8.3275212138947783</v>
          </cell>
          <cell r="AE82">
            <v>7.0871627882998054E-7</v>
          </cell>
          <cell r="AF82">
            <v>7.0871627882998054E-7</v>
          </cell>
        </row>
        <row r="83">
          <cell r="A83" t="str">
            <v>Interest received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</row>
        <row r="91">
          <cell r="A91" t="str">
            <v>Additional data transfered for RED, SPA, WETA</v>
          </cell>
        </row>
        <row r="93">
          <cell r="A93" t="str">
            <v>Variations en % volume export. (moving base)</v>
          </cell>
          <cell r="C93">
            <v>0</v>
          </cell>
          <cell r="D93">
            <v>0</v>
          </cell>
          <cell r="E93">
            <v>-8.9740074999905488</v>
          </cell>
          <cell r="F93">
            <v>17.733769716238015</v>
          </cell>
          <cell r="G93">
            <v>-8.1638074827195908</v>
          </cell>
          <cell r="H93">
            <v>-3.3231036347804945</v>
          </cell>
          <cell r="I93">
            <v>-9.0538397791383289</v>
          </cell>
          <cell r="J93">
            <v>20.656294585135896</v>
          </cell>
          <cell r="K93">
            <v>18.267433588309729</v>
          </cell>
          <cell r="L93">
            <v>-0.26279503530403758</v>
          </cell>
          <cell r="M93">
            <v>-51.81859339664004</v>
          </cell>
          <cell r="Q93">
            <v>12.065261647350113</v>
          </cell>
          <cell r="R93">
            <v>2.8898667265463587</v>
          </cell>
          <cell r="S93">
            <v>4.0100251038106762</v>
          </cell>
          <cell r="T93">
            <v>3.8526539238603874</v>
          </cell>
          <cell r="U93">
            <v>3.9759641658326359</v>
          </cell>
          <cell r="V93">
            <v>4.807465364260338</v>
          </cell>
          <cell r="W93">
            <v>3.3806434969388022</v>
          </cell>
          <cell r="X93">
            <v>3.530938682019368</v>
          </cell>
          <cell r="Y93">
            <v>3.5437587631733152</v>
          </cell>
          <cell r="Z93">
            <v>3.4865486861493196</v>
          </cell>
          <cell r="AA93">
            <v>3.4981081378673906</v>
          </cell>
          <cell r="AB93">
            <v>3.6805128336037569</v>
          </cell>
          <cell r="AC93">
            <v>4.5152144681752873</v>
          </cell>
          <cell r="AD93">
            <v>3.6938254425292598</v>
          </cell>
          <cell r="AE93">
            <v>3.6977264595547723</v>
          </cell>
          <cell r="AF93">
            <v>3.7013688807113709</v>
          </cell>
        </row>
        <row r="94">
          <cell r="A94" t="str">
            <v>Variations en % prix unitaire export. en FCFA (moving base)</v>
          </cell>
          <cell r="C94">
            <v>0</v>
          </cell>
          <cell r="D94">
            <v>0</v>
          </cell>
          <cell r="E94">
            <v>11.727908579172052</v>
          </cell>
          <cell r="F94">
            <v>1.1553830034107762</v>
          </cell>
          <cell r="G94">
            <v>-5.7249093227651002</v>
          </cell>
          <cell r="H94">
            <v>-10.738230743126465</v>
          </cell>
          <cell r="I94">
            <v>-3.7676212882891633</v>
          </cell>
          <cell r="J94">
            <v>1.2809080572615557</v>
          </cell>
          <cell r="K94">
            <v>109.17247936539111</v>
          </cell>
          <cell r="L94">
            <v>0.4952757708152733</v>
          </cell>
          <cell r="M94">
            <v>79.978255115550482</v>
          </cell>
          <cell r="Q94">
            <v>-1.4139187385729945</v>
          </cell>
          <cell r="R94">
            <v>-3.7343753356709755</v>
          </cell>
          <cell r="S94">
            <v>4.8382198856515117</v>
          </cell>
          <cell r="T94">
            <v>5.760217220906469</v>
          </cell>
          <cell r="U94">
            <v>5.6708584127332102</v>
          </cell>
          <cell r="V94">
            <v>3.5928837038746479</v>
          </cell>
          <cell r="W94">
            <v>3.054570277558625</v>
          </cell>
          <cell r="X94">
            <v>3.9485877658454172</v>
          </cell>
          <cell r="Y94">
            <v>4.0126363477347411</v>
          </cell>
          <cell r="Z94">
            <v>4.0705842229612017</v>
          </cell>
          <cell r="AA94">
            <v>4.1299749701496893</v>
          </cell>
          <cell r="AB94">
            <v>4.1869197791783108</v>
          </cell>
          <cell r="AC94">
            <v>4.2453811790734335</v>
          </cell>
          <cell r="AD94">
            <v>4.305396455035094</v>
          </cell>
          <cell r="AE94">
            <v>4.3670015763269845</v>
          </cell>
          <cell r="AF94">
            <v>4.4302308196494806</v>
          </cell>
        </row>
        <row r="95">
          <cell r="A95" t="str">
            <v>Variations en % volume import. (moving base)</v>
          </cell>
          <cell r="C95">
            <v>0</v>
          </cell>
          <cell r="D95">
            <v>0</v>
          </cell>
          <cell r="E95">
            <v>-11.049067223825801</v>
          </cell>
          <cell r="F95">
            <v>1.7042100968523926</v>
          </cell>
          <cell r="G95">
            <v>15.041022264328106</v>
          </cell>
          <cell r="H95">
            <v>-21.683909478874725</v>
          </cell>
          <cell r="I95">
            <v>0.73665253708385592</v>
          </cell>
          <cell r="J95">
            <v>-8.6441635589419263</v>
          </cell>
          <cell r="K95">
            <v>-5.9640899123618567</v>
          </cell>
          <cell r="L95">
            <v>4.877977147674244</v>
          </cell>
          <cell r="M95">
            <v>-56.554870785706576</v>
          </cell>
          <cell r="Q95">
            <v>-14.750280246129847</v>
          </cell>
          <cell r="R95">
            <v>20.478151909756463</v>
          </cell>
          <cell r="S95">
            <v>22.31727752066088</v>
          </cell>
          <cell r="T95">
            <v>6.1991454293486896</v>
          </cell>
          <cell r="U95">
            <v>5.9880047284402309</v>
          </cell>
          <cell r="V95">
            <v>5.8996160144238985</v>
          </cell>
          <cell r="W95">
            <v>5.1947718283980038</v>
          </cell>
          <cell r="X95">
            <v>4.070597387723268</v>
          </cell>
          <cell r="Y95">
            <v>4.2139913078595299</v>
          </cell>
          <cell r="Z95">
            <v>4.3800595360605712</v>
          </cell>
          <cell r="AA95">
            <v>4.4761475407164397</v>
          </cell>
          <cell r="AB95">
            <v>4.5758670965153385</v>
          </cell>
          <cell r="AC95">
            <v>4.6623095721757437</v>
          </cell>
          <cell r="AD95">
            <v>4.7472539219244823</v>
          </cell>
          <cell r="AE95">
            <v>4.7480865958471981</v>
          </cell>
          <cell r="AF95">
            <v>4.8392553723493705</v>
          </cell>
        </row>
        <row r="96">
          <cell r="A96" t="str">
            <v>Variations en % prix unitaire import. en FCFA (moving base)</v>
          </cell>
          <cell r="C96">
            <v>0</v>
          </cell>
          <cell r="D96">
            <v>0</v>
          </cell>
          <cell r="E96">
            <v>0.41488831391423275</v>
          </cell>
          <cell r="F96">
            <v>9.940201237907246</v>
          </cell>
          <cell r="G96">
            <v>-3.6338951561947397</v>
          </cell>
          <cell r="H96">
            <v>-2.165899765049744</v>
          </cell>
          <cell r="I96">
            <v>-1.2969707869798697</v>
          </cell>
          <cell r="J96">
            <v>-2.1171176480714706</v>
          </cell>
          <cell r="K96">
            <v>98.816389658912911</v>
          </cell>
          <cell r="L96">
            <v>2.9001522500572419</v>
          </cell>
          <cell r="M96">
            <v>90.859050272870292</v>
          </cell>
          <cell r="Q96">
            <v>13.078895168950311</v>
          </cell>
          <cell r="R96">
            <v>-1.8909189617315434</v>
          </cell>
          <cell r="S96">
            <v>-8.6685258644365604E-3</v>
          </cell>
          <cell r="T96">
            <v>0.34885130380762064</v>
          </cell>
          <cell r="U96">
            <v>1.6961203563313347</v>
          </cell>
          <cell r="V96">
            <v>1.603260670263623</v>
          </cell>
          <cell r="W96">
            <v>1.7488426181723469</v>
          </cell>
          <cell r="X96">
            <v>2.0989889332208946</v>
          </cell>
          <cell r="Y96">
            <v>2.1020640744937964</v>
          </cell>
          <cell r="Z96">
            <v>2.1053794032113444</v>
          </cell>
          <cell r="AA96">
            <v>2.4367112218055809</v>
          </cell>
          <cell r="AB96">
            <v>2.2999999999999998</v>
          </cell>
          <cell r="AC96">
            <v>2.3000000000000398</v>
          </cell>
          <cell r="AD96">
            <v>2.2999999999999687</v>
          </cell>
          <cell r="AE96">
            <v>2.3000000000000114</v>
          </cell>
          <cell r="AF96">
            <v>2.2999999999999998</v>
          </cell>
        </row>
        <row r="98">
          <cell r="A98" t="str">
            <v>Export price index in US-$ (1990=100)</v>
          </cell>
          <cell r="D98">
            <v>81.733065213463149</v>
          </cell>
          <cell r="E98">
            <v>97.991654520907161</v>
          </cell>
          <cell r="F98">
            <v>93.937427835432814</v>
          </cell>
          <cell r="G98">
            <v>100.00004288035447</v>
          </cell>
          <cell r="H98">
            <v>86.148262550194673</v>
          </cell>
          <cell r="I98">
            <v>90.995422952400219</v>
          </cell>
          <cell r="J98">
            <v>87.255692210859351</v>
          </cell>
          <cell r="K98">
            <v>93.085226237912735</v>
          </cell>
          <cell r="L98">
            <v>104.06107126895024</v>
          </cell>
          <cell r="M98">
            <v>86.932168794621759</v>
          </cell>
          <cell r="Q98">
            <v>62.531092204970932</v>
          </cell>
          <cell r="R98">
            <v>59.970548636575252</v>
          </cell>
          <cell r="S98">
            <v>63.172602836917939</v>
          </cell>
          <cell r="T98">
            <v>67.141038991741624</v>
          </cell>
          <cell r="U98">
            <v>71.2018218961082</v>
          </cell>
          <cell r="V98">
            <v>74.037492223568648</v>
          </cell>
          <cell r="W98">
            <v>76.516185559874799</v>
          </cell>
          <cell r="X98">
            <v>79.47940552026482</v>
          </cell>
          <cell r="Y98">
            <v>82.617645970438701</v>
          </cell>
          <cell r="Z98">
            <v>85.941139181614602</v>
          </cell>
          <cell r="AA98">
            <v>89.459555076864092</v>
          </cell>
          <cell r="AB98">
            <v>93.19075994804389</v>
          </cell>
          <cell r="AC98">
            <v>97.139349662265786</v>
          </cell>
          <cell r="AD98">
            <v>101.32111118824973</v>
          </cell>
          <cell r="AE98">
            <v>105.75317519134636</v>
          </cell>
          <cell r="AF98">
            <v>110.45414381239272</v>
          </cell>
        </row>
        <row r="99">
          <cell r="A99" t="str">
            <v>Import price index in US-$ (1990=100)</v>
          </cell>
          <cell r="D99">
            <v>77.495572907901618</v>
          </cell>
          <cell r="E99">
            <v>86.375249171387424</v>
          </cell>
          <cell r="F99">
            <v>88.592350009973728</v>
          </cell>
          <cell r="G99">
            <v>100</v>
          </cell>
          <cell r="H99">
            <v>94.421585227020898</v>
          </cell>
          <cell r="I99">
            <v>99.656549494268376</v>
          </cell>
          <cell r="J99">
            <v>91.102550904046197</v>
          </cell>
          <cell r="K99">
            <v>92.37727921953595</v>
          </cell>
          <cell r="L99">
            <v>105.74091686184879</v>
          </cell>
          <cell r="M99">
            <v>102.99358779132456</v>
          </cell>
          <cell r="Q99">
            <v>86.725243323571618</v>
          </cell>
          <cell r="R99">
            <v>86.058013576212161</v>
          </cell>
          <cell r="S99">
            <v>86.402555359772663</v>
          </cell>
          <cell r="T99">
            <v>87.130087748369732</v>
          </cell>
          <cell r="U99">
            <v>88.928604142363483</v>
          </cell>
          <cell r="V99">
            <v>90.697137389271646</v>
          </cell>
          <cell r="W99">
            <v>92.598274761251943</v>
          </cell>
          <cell r="X99">
            <v>94.525904097348388</v>
          </cell>
          <cell r="Y99">
            <v>96.498895350615385</v>
          </cell>
          <cell r="Z99">
            <v>98.519348711444735</v>
          </cell>
          <cell r="AA99">
            <v>100.91007127277038</v>
          </cell>
          <cell r="AB99">
            <v>103.22354446075532</v>
          </cell>
          <cell r="AC99">
            <v>105.59234254243468</v>
          </cell>
          <cell r="AD99">
            <v>108.0178622883996</v>
          </cell>
          <cell r="AE99">
            <v>110.49833551937989</v>
          </cell>
          <cell r="AF99">
            <v>113.03787199529106</v>
          </cell>
        </row>
        <row r="101">
          <cell r="A101" t="str">
            <v xml:space="preserve">      Private transfer credit</v>
          </cell>
          <cell r="C101">
            <v>0</v>
          </cell>
          <cell r="D101">
            <v>2.6</v>
          </cell>
          <cell r="E101">
            <v>2.2187600000000001</v>
          </cell>
          <cell r="F101">
            <v>2.4483419179200001</v>
          </cell>
          <cell r="G101">
            <v>1.6830000000000001</v>
          </cell>
          <cell r="H101">
            <v>1.8819999999999999</v>
          </cell>
          <cell r="I101">
            <v>2.4159999999999999</v>
          </cell>
          <cell r="J101">
            <v>1.819</v>
          </cell>
          <cell r="K101">
            <v>2.6</v>
          </cell>
          <cell r="L101">
            <v>2.65</v>
          </cell>
          <cell r="M101">
            <v>2</v>
          </cell>
          <cell r="Q101">
            <v>4.2</v>
          </cell>
          <cell r="R101">
            <v>4.5999999999999996</v>
          </cell>
          <cell r="S101">
            <v>4.6919999999999993</v>
          </cell>
          <cell r="T101">
            <v>4.7858399999999994</v>
          </cell>
          <cell r="U101">
            <v>4.8815567999999994</v>
          </cell>
          <cell r="V101">
            <v>4.9791879359999998</v>
          </cell>
          <cell r="W101">
            <v>5.0787716947199995</v>
          </cell>
          <cell r="X101">
            <v>5.1803471286143994</v>
          </cell>
          <cell r="Y101">
            <v>5.2839540711866873</v>
          </cell>
          <cell r="Z101">
            <v>5.3896331526104211</v>
          </cell>
          <cell r="AA101">
            <v>5.4974258156626297</v>
          </cell>
          <cell r="AB101">
            <v>5.6073743319758824</v>
          </cell>
          <cell r="AC101">
            <v>5.7195218186153998</v>
          </cell>
          <cell r="AD101">
            <v>5.833912254987708</v>
          </cell>
          <cell r="AE101">
            <v>5.9505905000874622</v>
          </cell>
          <cell r="AF101">
            <v>6.0696023100892118</v>
          </cell>
        </row>
        <row r="102">
          <cell r="A102" t="str">
            <v xml:space="preserve">      Private transfer dedit</v>
          </cell>
          <cell r="C102">
            <v>0</v>
          </cell>
          <cell r="D102">
            <v>-8.2899999999999991</v>
          </cell>
          <cell r="E102">
            <v>-10.282999999999999</v>
          </cell>
          <cell r="F102">
            <v>-10.422000000000001</v>
          </cell>
          <cell r="G102">
            <v>-10.17</v>
          </cell>
          <cell r="H102">
            <v>-10.292</v>
          </cell>
          <cell r="I102">
            <v>-9.5719999999999992</v>
          </cell>
          <cell r="J102">
            <v>-10.589</v>
          </cell>
          <cell r="K102">
            <v>-7.9</v>
          </cell>
          <cell r="L102">
            <v>-7.82</v>
          </cell>
          <cell r="M102">
            <v>-6.61</v>
          </cell>
          <cell r="Q102">
            <v>-4.8</v>
          </cell>
          <cell r="R102">
            <v>-5.0999999999999996</v>
          </cell>
          <cell r="S102">
            <v>-8.1999999999999993</v>
          </cell>
          <cell r="T102">
            <v>-8.1999999999999993</v>
          </cell>
          <cell r="U102">
            <v>-8.1999999999999993</v>
          </cell>
          <cell r="V102">
            <v>-8.1999999999999993</v>
          </cell>
          <cell r="W102">
            <v>-8.1999999999999993</v>
          </cell>
          <cell r="X102">
            <v>-8.1999999999999993</v>
          </cell>
          <cell r="Y102">
            <v>-8.1999999999999993</v>
          </cell>
          <cell r="Z102">
            <v>-8.1999999999999993</v>
          </cell>
          <cell r="AA102">
            <v>-8.1999999999999993</v>
          </cell>
          <cell r="AB102">
            <v>-8.1999999999999993</v>
          </cell>
          <cell r="AC102">
            <v>-8.1999999999999993</v>
          </cell>
          <cell r="AD102">
            <v>-8.1999999999999993</v>
          </cell>
          <cell r="AE102">
            <v>-8.1999999999999993</v>
          </cell>
          <cell r="AF102">
            <v>-8.1999999999999993</v>
          </cell>
        </row>
        <row r="103">
          <cell r="A103" t="str">
            <v xml:space="preserve">      Officiel current transfert credit</v>
          </cell>
          <cell r="C103">
            <v>0</v>
          </cell>
          <cell r="D103">
            <v>20.432000000000002</v>
          </cell>
          <cell r="E103">
            <v>29.720999999999997</v>
          </cell>
          <cell r="F103">
            <v>15.18</v>
          </cell>
          <cell r="G103">
            <v>15.921999999999999</v>
          </cell>
          <cell r="H103">
            <v>21.2</v>
          </cell>
          <cell r="I103">
            <v>15.078000000000001</v>
          </cell>
          <cell r="J103">
            <v>14.401</v>
          </cell>
          <cell r="K103">
            <v>18.8</v>
          </cell>
          <cell r="L103">
            <v>21.09</v>
          </cell>
          <cell r="M103">
            <v>21.087499999999999</v>
          </cell>
          <cell r="Q103">
            <v>20.399999999999999</v>
          </cell>
          <cell r="R103">
            <v>20</v>
          </cell>
          <cell r="S103">
            <v>23.444498713411292</v>
          </cell>
          <cell r="T103">
            <v>24.030173713411294</v>
          </cell>
          <cell r="U103">
            <v>24.626850088411295</v>
          </cell>
          <cell r="V103">
            <v>25.234864219036293</v>
          </cell>
          <cell r="W103">
            <v>25.629562799208166</v>
          </cell>
          <cell r="X103">
            <v>26.036303153310307</v>
          </cell>
          <cell r="Y103">
            <v>26.455453563139002</v>
          </cell>
          <cell r="Z103">
            <v>26.887393604944666</v>
          </cell>
          <cell r="AA103">
            <v>27.332514496875483</v>
          </cell>
          <cell r="AB103">
            <v>27.791219457145697</v>
          </cell>
          <cell r="AC103">
            <v>28.263924073260835</v>
          </cell>
          <cell r="AD103">
            <v>28.751056682642535</v>
          </cell>
          <cell r="AE103">
            <v>29.253058765006205</v>
          </cell>
          <cell r="AF103">
            <v>29.770385346855818</v>
          </cell>
        </row>
        <row r="104">
          <cell r="A104" t="str">
            <v xml:space="preserve">      Officiel current transfert debit</v>
          </cell>
          <cell r="C104">
            <v>0</v>
          </cell>
          <cell r="D104">
            <v>-0.97</v>
          </cell>
          <cell r="E104">
            <v>-0.70199999999999996</v>
          </cell>
          <cell r="F104">
            <v>-0.91</v>
          </cell>
          <cell r="G104">
            <v>-0.57999999999999996</v>
          </cell>
          <cell r="H104">
            <v>-0.65</v>
          </cell>
          <cell r="I104">
            <v>-1.8410000000000002</v>
          </cell>
          <cell r="J104">
            <v>-0.248</v>
          </cell>
          <cell r="K104">
            <v>-1.3</v>
          </cell>
          <cell r="L104">
            <v>-1.06</v>
          </cell>
          <cell r="M104">
            <v>-0.51</v>
          </cell>
          <cell r="Q104">
            <v>-1</v>
          </cell>
          <cell r="R104">
            <v>-1</v>
          </cell>
          <cell r="S104">
            <v>-1</v>
          </cell>
          <cell r="T104">
            <v>-1</v>
          </cell>
          <cell r="U104">
            <v>-1</v>
          </cell>
          <cell r="V104">
            <v>-1</v>
          </cell>
          <cell r="W104">
            <v>-1</v>
          </cell>
          <cell r="X104">
            <v>-1</v>
          </cell>
          <cell r="Y104">
            <v>-1</v>
          </cell>
          <cell r="Z104">
            <v>-1</v>
          </cell>
          <cell r="AA104">
            <v>-1</v>
          </cell>
          <cell r="AB104">
            <v>-1</v>
          </cell>
          <cell r="AC104">
            <v>-1</v>
          </cell>
          <cell r="AD104">
            <v>-1</v>
          </cell>
          <cell r="AE104">
            <v>-1</v>
          </cell>
          <cell r="AF104">
            <v>-1</v>
          </cell>
        </row>
        <row r="106">
          <cell r="A106" t="str">
            <v>Direct investment</v>
          </cell>
          <cell r="C106">
            <v>2.3895044999999997</v>
          </cell>
          <cell r="D106">
            <v>2.7949754999999996</v>
          </cell>
          <cell r="E106">
            <v>-2.5614669999999999</v>
          </cell>
          <cell r="F106">
            <v>-0.79751249999999996</v>
          </cell>
          <cell r="G106">
            <v>0.19</v>
          </cell>
          <cell r="H106">
            <v>-2.363</v>
          </cell>
          <cell r="I106">
            <v>1</v>
          </cell>
          <cell r="J106">
            <v>-4.3</v>
          </cell>
          <cell r="K106">
            <v>-3.8</v>
          </cell>
          <cell r="L106">
            <v>-1</v>
          </cell>
          <cell r="M106">
            <v>4.83</v>
          </cell>
          <cell r="Q106">
            <v>3.11</v>
          </cell>
          <cell r="R106">
            <v>4.5999999999999996</v>
          </cell>
          <cell r="S106">
            <v>5</v>
          </cell>
          <cell r="T106">
            <v>5</v>
          </cell>
          <cell r="U106">
            <v>6</v>
          </cell>
          <cell r="V106">
            <v>8.4</v>
          </cell>
          <cell r="W106">
            <v>8.4</v>
          </cell>
          <cell r="X106">
            <v>10.4</v>
          </cell>
          <cell r="Y106">
            <v>10.4</v>
          </cell>
          <cell r="Z106">
            <v>10.4</v>
          </cell>
          <cell r="AA106">
            <v>10.4</v>
          </cell>
          <cell r="AB106">
            <v>9.4</v>
          </cell>
          <cell r="AC106">
            <v>10.4</v>
          </cell>
          <cell r="AD106">
            <v>11.4</v>
          </cell>
          <cell r="AE106">
            <v>12.4</v>
          </cell>
          <cell r="AF106">
            <v>13.4</v>
          </cell>
        </row>
        <row r="107">
          <cell r="A107" t="str">
            <v xml:space="preserve">   A l'extérieur</v>
          </cell>
          <cell r="C107">
            <v>-0.4501965</v>
          </cell>
          <cell r="D107">
            <v>-0.78139099999999995</v>
          </cell>
          <cell r="E107">
            <v>-1.429656</v>
          </cell>
          <cell r="F107">
            <v>-1.2122189999999999</v>
          </cell>
          <cell r="G107">
            <v>0</v>
          </cell>
          <cell r="H107">
            <v>-0.98799999999999999</v>
          </cell>
          <cell r="I107">
            <v>-1.6</v>
          </cell>
          <cell r="J107">
            <v>-1.5</v>
          </cell>
          <cell r="K107">
            <v>-5</v>
          </cell>
          <cell r="L107">
            <v>-1.5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2</v>
          </cell>
          <cell r="Y107">
            <v>2</v>
          </cell>
          <cell r="Z107">
            <v>2</v>
          </cell>
          <cell r="AA107">
            <v>2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 xml:space="preserve">   En Centrafrique</v>
          </cell>
          <cell r="C108">
            <v>2.8397009999999998</v>
          </cell>
          <cell r="D108">
            <v>3.5763664999999998</v>
          </cell>
          <cell r="E108">
            <v>-1.1318109999999999</v>
          </cell>
          <cell r="F108">
            <v>0.41470649999999998</v>
          </cell>
          <cell r="G108">
            <v>0.19</v>
          </cell>
          <cell r="H108">
            <v>-1.375</v>
          </cell>
          <cell r="I108">
            <v>2.6</v>
          </cell>
          <cell r="J108">
            <v>-2.8</v>
          </cell>
          <cell r="K108">
            <v>1.2</v>
          </cell>
          <cell r="L108">
            <v>0.5</v>
          </cell>
          <cell r="M108">
            <v>4.83</v>
          </cell>
          <cell r="Q108">
            <v>3.1</v>
          </cell>
          <cell r="R108">
            <v>3.5</v>
          </cell>
          <cell r="S108">
            <v>5</v>
          </cell>
          <cell r="T108">
            <v>5</v>
          </cell>
          <cell r="U108">
            <v>6</v>
          </cell>
          <cell r="V108">
            <v>8.4</v>
          </cell>
          <cell r="W108">
            <v>8.4</v>
          </cell>
          <cell r="X108">
            <v>8.4</v>
          </cell>
          <cell r="Y108">
            <v>8.4</v>
          </cell>
          <cell r="Z108">
            <v>8.4</v>
          </cell>
          <cell r="AA108">
            <v>8.4</v>
          </cell>
          <cell r="AB108">
            <v>9.4</v>
          </cell>
          <cell r="AC108">
            <v>10.4</v>
          </cell>
          <cell r="AD108">
            <v>11.4</v>
          </cell>
          <cell r="AE108">
            <v>12.4</v>
          </cell>
          <cell r="AF108">
            <v>13.4</v>
          </cell>
        </row>
        <row r="109">
          <cell r="A109" t="str">
            <v xml:space="preserve">   Portfolio investment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Q109">
            <v>0.01</v>
          </cell>
          <cell r="R109">
            <v>1.1000000000000001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A110" t="str">
            <v>Long term capital of aother sectors</v>
          </cell>
          <cell r="C110">
            <v>-0.41556599999999999</v>
          </cell>
          <cell r="D110">
            <v>0.69123050000000008</v>
          </cell>
          <cell r="E110">
            <v>2.9784499999999998E-2</v>
          </cell>
          <cell r="F110">
            <v>1.2441195</v>
          </cell>
          <cell r="G110">
            <v>0.42399999999999999</v>
          </cell>
          <cell r="H110">
            <v>1.1220000000000001</v>
          </cell>
          <cell r="I110">
            <v>1.641</v>
          </cell>
          <cell r="J110">
            <v>2.6</v>
          </cell>
          <cell r="K110">
            <v>1</v>
          </cell>
          <cell r="L110">
            <v>0.27</v>
          </cell>
          <cell r="M110">
            <v>-0.14000000000000001</v>
          </cell>
          <cell r="Q110">
            <v>0.8</v>
          </cell>
          <cell r="R110">
            <v>0.8</v>
          </cell>
          <cell r="S110">
            <v>2</v>
          </cell>
          <cell r="T110">
            <v>2</v>
          </cell>
          <cell r="U110">
            <v>2</v>
          </cell>
          <cell r="V110">
            <v>2</v>
          </cell>
          <cell r="W110">
            <v>2</v>
          </cell>
          <cell r="X110">
            <v>1.9</v>
          </cell>
          <cell r="Y110">
            <v>1.9</v>
          </cell>
          <cell r="Z110">
            <v>1.9</v>
          </cell>
          <cell r="AA110">
            <v>1.9</v>
          </cell>
          <cell r="AB110">
            <v>1.9</v>
          </cell>
          <cell r="AC110">
            <v>1.9</v>
          </cell>
          <cell r="AD110">
            <v>1.9</v>
          </cell>
          <cell r="AE110">
            <v>1.9</v>
          </cell>
          <cell r="AF110">
            <v>1.9</v>
          </cell>
        </row>
        <row r="111">
          <cell r="A111" t="str">
            <v>Short term capital</v>
          </cell>
          <cell r="C111">
            <v>-3.1860059999999999</v>
          </cell>
          <cell r="D111">
            <v>-5.0189345000000003</v>
          </cell>
          <cell r="E111">
            <v>0.53612099999999996</v>
          </cell>
          <cell r="F111">
            <v>-3.509055</v>
          </cell>
          <cell r="G111">
            <v>0.70699999999999996</v>
          </cell>
          <cell r="H111">
            <v>7.6999999999999999E-2</v>
          </cell>
          <cell r="I111">
            <v>-9.7249999999999996</v>
          </cell>
          <cell r="J111">
            <v>-4.375</v>
          </cell>
          <cell r="K111">
            <v>-4.6120000000000001</v>
          </cell>
          <cell r="L111">
            <v>-18.920000000000002</v>
          </cell>
          <cell r="M111">
            <v>-16.579999999999998</v>
          </cell>
          <cell r="Q111">
            <v>-20.399999999999999</v>
          </cell>
          <cell r="R111">
            <v>-13.7</v>
          </cell>
          <cell r="S111">
            <v>2</v>
          </cell>
          <cell r="T111">
            <v>2</v>
          </cell>
          <cell r="U111">
            <v>2</v>
          </cell>
          <cell r="V111">
            <v>2</v>
          </cell>
          <cell r="W111">
            <v>3.5</v>
          </cell>
          <cell r="X111">
            <v>3</v>
          </cell>
          <cell r="Y111">
            <v>4</v>
          </cell>
          <cell r="Z111">
            <v>4</v>
          </cell>
          <cell r="AA111">
            <v>5</v>
          </cell>
          <cell r="AB111">
            <v>5</v>
          </cell>
          <cell r="AC111">
            <v>5</v>
          </cell>
          <cell r="AD111">
            <v>5</v>
          </cell>
          <cell r="AE111">
            <v>5</v>
          </cell>
          <cell r="AF111">
            <v>5</v>
          </cell>
        </row>
        <row r="112">
          <cell r="A112" t="str">
            <v>Errors and omissions</v>
          </cell>
          <cell r="C112">
            <v>0</v>
          </cell>
          <cell r="D112">
            <v>12.232308915336962</v>
          </cell>
          <cell r="E112">
            <v>25.939120612957673</v>
          </cell>
          <cell r="F112">
            <v>16.858206088015066</v>
          </cell>
          <cell r="G112">
            <v>19.63004007013129</v>
          </cell>
          <cell r="H112">
            <v>7.9686019581597272</v>
          </cell>
          <cell r="I112">
            <v>22.730115853691252</v>
          </cell>
          <cell r="J112">
            <v>23.569253982103572</v>
          </cell>
          <cell r="K112">
            <v>25.0461375247293</v>
          </cell>
          <cell r="L112">
            <v>11.257754510113635</v>
          </cell>
          <cell r="M112">
            <v>5.2746643446494499</v>
          </cell>
          <cell r="Q112">
            <v>10.15692191750221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4">
          <cell r="A114" t="str">
            <v xml:space="preserve">   Current transfers (net)</v>
          </cell>
          <cell r="C114">
            <v>0</v>
          </cell>
          <cell r="D114">
            <v>13.772000000000004</v>
          </cell>
          <cell r="E114">
            <v>20.95476</v>
          </cell>
          <cell r="F114">
            <v>6.2963419179199995</v>
          </cell>
          <cell r="G114">
            <v>6.8550000000000004</v>
          </cell>
          <cell r="H114">
            <v>12.14</v>
          </cell>
          <cell r="I114">
            <v>6.0810000000000031</v>
          </cell>
          <cell r="J114">
            <v>5.3830000000000009</v>
          </cell>
          <cell r="K114">
            <v>12.2</v>
          </cell>
          <cell r="L114">
            <v>14.86</v>
          </cell>
          <cell r="M114">
            <v>15.967499999999999</v>
          </cell>
          <cell r="Q114">
            <v>18.8</v>
          </cell>
          <cell r="R114">
            <v>18.5</v>
          </cell>
          <cell r="S114">
            <v>18.936498713411293</v>
          </cell>
          <cell r="T114">
            <v>19.616013713411295</v>
          </cell>
          <cell r="U114">
            <v>20.308406888411294</v>
          </cell>
          <cell r="V114">
            <v>21.014052155036293</v>
          </cell>
          <cell r="W114">
            <v>21.508334493928167</v>
          </cell>
          <cell r="X114">
            <v>22.016650281924708</v>
          </cell>
          <cell r="Y114">
            <v>22.539407634325691</v>
          </cell>
          <cell r="Z114">
            <v>23.077026757555089</v>
          </cell>
          <cell r="AA114">
            <v>23.629940312538114</v>
          </cell>
          <cell r="AB114">
            <v>24.198593789121581</v>
          </cell>
          <cell r="AC114">
            <v>24.783445891876234</v>
          </cell>
          <cell r="AD114">
            <v>25.384968937630244</v>
          </cell>
          <cell r="AE114">
            <v>26.003649265093667</v>
          </cell>
          <cell r="AF114">
            <v>26.639987656945031</v>
          </cell>
        </row>
        <row r="115">
          <cell r="A115" t="str">
            <v xml:space="preserve">      Óf which:  official </v>
          </cell>
          <cell r="C115">
            <v>0</v>
          </cell>
          <cell r="D115">
            <v>19.462000000000003</v>
          </cell>
          <cell r="E115">
            <v>29.018999999999998</v>
          </cell>
          <cell r="F115">
            <v>14.27</v>
          </cell>
          <cell r="G115">
            <v>15.341999999999999</v>
          </cell>
          <cell r="H115">
            <v>20.55</v>
          </cell>
          <cell r="I115">
            <v>13.237000000000002</v>
          </cell>
          <cell r="J115">
            <v>14.153</v>
          </cell>
          <cell r="K115">
            <v>17.5</v>
          </cell>
          <cell r="L115">
            <v>20.03</v>
          </cell>
          <cell r="M115">
            <v>20.577500000000001</v>
          </cell>
          <cell r="Q115">
            <v>19.399999999999999</v>
          </cell>
          <cell r="R115">
            <v>19</v>
          </cell>
          <cell r="S115">
            <v>22.444498713411292</v>
          </cell>
          <cell r="T115">
            <v>23.030173713411294</v>
          </cell>
          <cell r="U115">
            <v>23.626850088411295</v>
          </cell>
          <cell r="V115">
            <v>24.234864219036293</v>
          </cell>
          <cell r="W115">
            <v>24.629562799208166</v>
          </cell>
          <cell r="X115">
            <v>25.036303153310307</v>
          </cell>
          <cell r="Y115">
            <v>25.455453563139002</v>
          </cell>
          <cell r="Z115">
            <v>25.887393604944666</v>
          </cell>
          <cell r="AA115">
            <v>26.332514496875483</v>
          </cell>
          <cell r="AB115">
            <v>26.791219457145697</v>
          </cell>
          <cell r="AC115">
            <v>27.263924073260835</v>
          </cell>
          <cell r="AD115">
            <v>27.751056682642535</v>
          </cell>
          <cell r="AE115">
            <v>28.253058765006205</v>
          </cell>
          <cell r="AF115">
            <v>28.770385346855818</v>
          </cell>
        </row>
        <row r="117">
          <cell r="A117" t="str">
            <v>Capital account</v>
          </cell>
          <cell r="C117">
            <v>0</v>
          </cell>
          <cell r="D117">
            <v>5.0679999999999978</v>
          </cell>
          <cell r="E117">
            <v>-3.0209999999999955</v>
          </cell>
          <cell r="F117">
            <v>10.02</v>
          </cell>
          <cell r="G117">
            <v>3.2779999999999996</v>
          </cell>
          <cell r="H117">
            <v>0.5</v>
          </cell>
          <cell r="I117">
            <v>10.746999999999998</v>
          </cell>
          <cell r="J117">
            <v>12.03</v>
          </cell>
          <cell r="K117">
            <v>22.068650063369631</v>
          </cell>
          <cell r="L117">
            <v>29.785612277351184</v>
          </cell>
          <cell r="M117">
            <v>13.580991666666668</v>
          </cell>
          <cell r="Q117">
            <v>26.873720618839975</v>
          </cell>
          <cell r="R117">
            <v>39.873387077022265</v>
          </cell>
          <cell r="S117">
            <v>40.518826042663996</v>
          </cell>
          <cell r="T117">
            <v>41.433151042664001</v>
          </cell>
          <cell r="U117">
            <v>42.336474667663985</v>
          </cell>
          <cell r="V117">
            <v>43.228460537038984</v>
          </cell>
          <cell r="W117">
            <v>42.833761956867114</v>
          </cell>
          <cell r="X117">
            <v>42.427021602764974</v>
          </cell>
          <cell r="Y117">
            <v>42.007871192936278</v>
          </cell>
          <cell r="Z117">
            <v>41.575931151130618</v>
          </cell>
          <cell r="AA117">
            <v>41.130810259199798</v>
          </cell>
          <cell r="AB117">
            <v>40.67210529892958</v>
          </cell>
          <cell r="AC117">
            <v>40.199400682814442</v>
          </cell>
          <cell r="AD117">
            <v>39.712268073432746</v>
          </cell>
          <cell r="AE117">
            <v>39.210265991069079</v>
          </cell>
          <cell r="AF117">
            <v>38.692939409219463</v>
          </cell>
        </row>
        <row r="119">
          <cell r="A119" t="str">
            <v xml:space="preserve">   Project grants</v>
          </cell>
          <cell r="C119">
            <v>0</v>
          </cell>
          <cell r="D119">
            <v>1.0679999999999978</v>
          </cell>
          <cell r="E119">
            <v>-7.4209999999999958</v>
          </cell>
          <cell r="F119">
            <v>4.12</v>
          </cell>
          <cell r="G119">
            <v>0.97799999999999976</v>
          </cell>
          <cell r="H119">
            <v>-3</v>
          </cell>
          <cell r="I119">
            <v>6.7469999999999981</v>
          </cell>
          <cell r="J119">
            <v>5.0470000000000006</v>
          </cell>
          <cell r="K119">
            <v>4.45</v>
          </cell>
          <cell r="L119">
            <v>28.344999999999999</v>
          </cell>
          <cell r="M119">
            <v>0.17899166666666844</v>
          </cell>
          <cell r="Q119">
            <v>25.214000000000006</v>
          </cell>
          <cell r="R119">
            <v>39.651000000000003</v>
          </cell>
          <cell r="S119">
            <v>40.518826042663996</v>
          </cell>
          <cell r="T119">
            <v>41.433151042664001</v>
          </cell>
          <cell r="U119">
            <v>42.336474667663985</v>
          </cell>
          <cell r="V119">
            <v>43.228460537038984</v>
          </cell>
          <cell r="W119">
            <v>42.833761956867114</v>
          </cell>
          <cell r="X119">
            <v>42.427021602764974</v>
          </cell>
          <cell r="Y119">
            <v>42.007871192936278</v>
          </cell>
          <cell r="Z119">
            <v>41.575931151130618</v>
          </cell>
          <cell r="AA119">
            <v>41.130810259199798</v>
          </cell>
          <cell r="AB119">
            <v>40.67210529892958</v>
          </cell>
          <cell r="AC119">
            <v>40.199400682814442</v>
          </cell>
          <cell r="AD119">
            <v>39.712268073432746</v>
          </cell>
          <cell r="AE119">
            <v>39.210265991069079</v>
          </cell>
          <cell r="AF119">
            <v>38.692939409219463</v>
          </cell>
        </row>
        <row r="120">
          <cell r="A120" t="str">
            <v xml:space="preserve">   Program grants</v>
          </cell>
          <cell r="C120">
            <v>0</v>
          </cell>
          <cell r="D120">
            <v>4</v>
          </cell>
          <cell r="E120">
            <v>4.4000000000000004</v>
          </cell>
          <cell r="F120">
            <v>5.9</v>
          </cell>
          <cell r="G120">
            <v>2.2999999999999998</v>
          </cell>
          <cell r="H120">
            <v>3.5</v>
          </cell>
          <cell r="I120">
            <v>4</v>
          </cell>
          <cell r="J120">
            <v>6.9829999999999997</v>
          </cell>
          <cell r="K120">
            <v>11.379</v>
          </cell>
          <cell r="L120">
            <v>1.0389999999999999</v>
          </cell>
          <cell r="M120">
            <v>13.401999999999999</v>
          </cell>
          <cell r="Q120">
            <v>1.2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 xml:space="preserve">   Debt cancellation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6.2396500633696341</v>
          </cell>
          <cell r="L121">
            <v>0.40161227735118155</v>
          </cell>
          <cell r="M121">
            <v>0</v>
          </cell>
          <cell r="Q121">
            <v>0.45972061883996984</v>
          </cell>
          <cell r="R121">
            <v>0.22238707702226154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3">
          <cell r="A123" t="str">
            <v>Financial account</v>
          </cell>
          <cell r="C123">
            <v>0</v>
          </cell>
          <cell r="D123">
            <v>20.096271499999997</v>
          </cell>
          <cell r="E123">
            <v>2.5034385000000006</v>
          </cell>
          <cell r="F123">
            <v>9.6575519999999972</v>
          </cell>
          <cell r="G123">
            <v>25.203999999999997</v>
          </cell>
          <cell r="H123">
            <v>12.236000000000001</v>
          </cell>
          <cell r="I123">
            <v>8.3980000000000015</v>
          </cell>
          <cell r="J123">
            <v>-4.9749999999999996</v>
          </cell>
          <cell r="K123">
            <v>13.687900000000003</v>
          </cell>
          <cell r="L123">
            <v>-16.233000000000004</v>
          </cell>
          <cell r="M123">
            <v>-18.944916666666664</v>
          </cell>
          <cell r="Q123">
            <v>-22.941461510851013</v>
          </cell>
          <cell r="R123">
            <v>-38.542106617705336</v>
          </cell>
          <cell r="S123">
            <v>6.3904502928108471</v>
          </cell>
          <cell r="T123">
            <v>8.5174842973794771</v>
          </cell>
          <cell r="U123">
            <v>10.425754711816012</v>
          </cell>
          <cell r="V123">
            <v>16.092008371010948</v>
          </cell>
          <cell r="W123">
            <v>22.999250295966313</v>
          </cell>
          <cell r="X123">
            <v>27.045437194413346</v>
          </cell>
          <cell r="Y123">
            <v>28.8249281020328</v>
          </cell>
          <cell r="Z123">
            <v>30.289166377730439</v>
          </cell>
          <cell r="AA123">
            <v>32.54040142125988</v>
          </cell>
          <cell r="AB123">
            <v>33.456985801111813</v>
          </cell>
          <cell r="AC123">
            <v>32.53966116162583</v>
          </cell>
          <cell r="AD123">
            <v>34.336147315745229</v>
          </cell>
          <cell r="AE123">
            <v>27.164150796436559</v>
          </cell>
          <cell r="AF123">
            <v>28.435101413112079</v>
          </cell>
        </row>
        <row r="125">
          <cell r="A125" t="str">
            <v xml:space="preserve">   Public sector (net) </v>
          </cell>
          <cell r="C125">
            <v>0</v>
          </cell>
          <cell r="D125">
            <v>21.628999999999998</v>
          </cell>
          <cell r="E125">
            <v>4.4990000000000006</v>
          </cell>
          <cell r="F125">
            <v>12.72</v>
          </cell>
          <cell r="G125">
            <v>23.882999999999996</v>
          </cell>
          <cell r="H125">
            <v>13.4</v>
          </cell>
          <cell r="I125">
            <v>15.482000000000001</v>
          </cell>
          <cell r="J125">
            <v>1.1000000000000001</v>
          </cell>
          <cell r="K125">
            <v>21.099900000000002</v>
          </cell>
          <cell r="L125">
            <v>3.4169999999999998</v>
          </cell>
          <cell r="M125">
            <v>-7.0549166666666663</v>
          </cell>
          <cell r="Q125">
            <v>-6.4514615108510114</v>
          </cell>
          <cell r="R125">
            <v>-7.8860158611093372</v>
          </cell>
          <cell r="S125">
            <v>-10.258578476505594</v>
          </cell>
          <cell r="T125">
            <v>-8.3278998024741053</v>
          </cell>
          <cell r="U125">
            <v>-6.0475884973919882</v>
          </cell>
          <cell r="V125">
            <v>-0.20364318090416944</v>
          </cell>
          <cell r="W125">
            <v>1.1414445995148554</v>
          </cell>
          <cell r="X125">
            <v>0.90114284345940376</v>
          </cell>
          <cell r="Y125">
            <v>1.0576717216674822</v>
          </cell>
          <cell r="Z125">
            <v>1.7052145823211085</v>
          </cell>
          <cell r="AA125">
            <v>2.6473820340415841</v>
          </cell>
          <cell r="AB125">
            <v>3.4671863150594149</v>
          </cell>
          <cell r="AC125">
            <v>5.344768569440177</v>
          </cell>
          <cell r="AD125">
            <v>8.9868579578978114</v>
          </cell>
          <cell r="AE125">
            <v>11.553937167767529</v>
          </cell>
          <cell r="AF125">
            <v>15.000507042526046</v>
          </cell>
        </row>
        <row r="126">
          <cell r="A126" t="str">
            <v xml:space="preserve">      Project disbursements</v>
          </cell>
          <cell r="C126">
            <v>0</v>
          </cell>
          <cell r="D126">
            <v>17.789000000000001</v>
          </cell>
          <cell r="E126">
            <v>3.1930000000000005</v>
          </cell>
          <cell r="F126">
            <v>10</v>
          </cell>
          <cell r="G126">
            <v>17.082999999999998</v>
          </cell>
          <cell r="H126">
            <v>12</v>
          </cell>
          <cell r="I126">
            <v>8.5820000000000007</v>
          </cell>
          <cell r="J126">
            <v>7.4</v>
          </cell>
          <cell r="K126">
            <v>19.78</v>
          </cell>
          <cell r="L126">
            <v>15.217000000000001</v>
          </cell>
          <cell r="M126">
            <v>2.8730833333333332</v>
          </cell>
          <cell r="Q126">
            <v>0.7</v>
          </cell>
          <cell r="R126">
            <v>7.16</v>
          </cell>
          <cell r="S126">
            <v>8.6776148807815296</v>
          </cell>
          <cell r="T126">
            <v>11.34215223167652</v>
          </cell>
          <cell r="U126">
            <v>14.292702283768019</v>
          </cell>
          <cell r="V126">
            <v>17.456274863339797</v>
          </cell>
          <cell r="W126">
            <v>19.873171453290166</v>
          </cell>
          <cell r="X126">
            <v>22.439396740780431</v>
          </cell>
          <cell r="Y126">
            <v>25.211488267478021</v>
          </cell>
          <cell r="Z126">
            <v>28.213557682789325</v>
          </cell>
          <cell r="AA126">
            <v>31.467907606766758</v>
          </cell>
          <cell r="AB126">
            <v>34.999979324877899</v>
          </cell>
          <cell r="AC126">
            <v>38.829591232934561</v>
          </cell>
          <cell r="AD126">
            <v>42.987488212179059</v>
          </cell>
          <cell r="AE126">
            <v>47.512640623835026</v>
          </cell>
          <cell r="AF126">
            <v>52.442958630778314</v>
          </cell>
        </row>
        <row r="127">
          <cell r="A127" t="str">
            <v xml:space="preserve">      Program disbursements</v>
          </cell>
          <cell r="C127">
            <v>0</v>
          </cell>
          <cell r="D127">
            <v>10.62</v>
          </cell>
          <cell r="E127">
            <v>10.836</v>
          </cell>
          <cell r="F127">
            <v>11.12</v>
          </cell>
          <cell r="G127">
            <v>13.7</v>
          </cell>
          <cell r="H127">
            <v>7</v>
          </cell>
          <cell r="I127">
            <v>12.5</v>
          </cell>
          <cell r="J127">
            <v>0</v>
          </cell>
          <cell r="K127">
            <v>10.279900000000001</v>
          </cell>
          <cell r="L127">
            <v>0</v>
          </cell>
          <cell r="M127">
            <v>1.9220000000000002</v>
          </cell>
          <cell r="Q127">
            <v>8.708128189302311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 xml:space="preserve">      Scheduled amortization </v>
          </cell>
          <cell r="C128">
            <v>0</v>
          </cell>
          <cell r="D128">
            <v>-6.78</v>
          </cell>
          <cell r="E128">
            <v>-9.5299999999999994</v>
          </cell>
          <cell r="F128">
            <v>-8.4</v>
          </cell>
          <cell r="G128">
            <v>-6.9</v>
          </cell>
          <cell r="H128">
            <v>-5.6</v>
          </cell>
          <cell r="I128">
            <v>-5.6</v>
          </cell>
          <cell r="J128">
            <v>-6.3</v>
          </cell>
          <cell r="K128">
            <v>-8.9600000000000009</v>
          </cell>
          <cell r="L128">
            <v>-11.8</v>
          </cell>
          <cell r="M128">
            <v>-11.85</v>
          </cell>
          <cell r="Q128">
            <v>-15.859589700153322</v>
          </cell>
          <cell r="R128">
            <v>-15.046015861109337</v>
          </cell>
          <cell r="S128">
            <v>-18.936193357287124</v>
          </cell>
          <cell r="T128">
            <v>-19.670052034150626</v>
          </cell>
          <cell r="U128">
            <v>-20.340290781160007</v>
          </cell>
          <cell r="V128">
            <v>-17.659918044243966</v>
          </cell>
          <cell r="W128">
            <v>-18.73172685377531</v>
          </cell>
          <cell r="X128">
            <v>-21.538253897321027</v>
          </cell>
          <cell r="Y128">
            <v>-24.153816545810539</v>
          </cell>
          <cell r="Z128">
            <v>-26.508343100468217</v>
          </cell>
          <cell r="AA128">
            <v>-28.820525572725174</v>
          </cell>
          <cell r="AB128">
            <v>-31.532793009818484</v>
          </cell>
          <cell r="AC128">
            <v>-33.484822663494384</v>
          </cell>
          <cell r="AD128">
            <v>-34.000630254281248</v>
          </cell>
          <cell r="AE128">
            <v>-35.958703456067497</v>
          </cell>
          <cell r="AF128">
            <v>-37.442451588252268</v>
          </cell>
        </row>
        <row r="130">
          <cell r="A130" t="str">
            <v xml:space="preserve">   Private sector (net)</v>
          </cell>
          <cell r="C130">
            <v>0</v>
          </cell>
          <cell r="D130">
            <v>-1.5327285000000006</v>
          </cell>
          <cell r="E130">
            <v>-1.9955615</v>
          </cell>
          <cell r="F130">
            <v>-3.0624479999999998</v>
          </cell>
          <cell r="G130">
            <v>1.321</v>
          </cell>
          <cell r="H130">
            <v>-1.1639999999999999</v>
          </cell>
          <cell r="I130">
            <v>-7.0839999999999996</v>
          </cell>
          <cell r="J130">
            <v>-6.0750000000000002</v>
          </cell>
          <cell r="K130">
            <v>-7.4119999999999999</v>
          </cell>
          <cell r="L130">
            <v>-19.649999999999999</v>
          </cell>
          <cell r="M130">
            <v>-11.89</v>
          </cell>
          <cell r="Q130">
            <v>-16.489999999999998</v>
          </cell>
          <cell r="R130">
            <v>-30.656090756596001</v>
          </cell>
          <cell r="S130">
            <v>16.649028769316441</v>
          </cell>
          <cell r="T130">
            <v>16.845384099853582</v>
          </cell>
          <cell r="U130">
            <v>16.473343209208</v>
          </cell>
          <cell r="V130">
            <v>16.295651551915117</v>
          </cell>
          <cell r="W130">
            <v>21.857805696451457</v>
          </cell>
          <cell r="X130">
            <v>26.144294350953942</v>
          </cell>
          <cell r="Y130">
            <v>27.767256380365318</v>
          </cell>
          <cell r="Z130">
            <v>28.58395179540933</v>
          </cell>
          <cell r="AA130">
            <v>29.893019387218295</v>
          </cell>
          <cell r="AB130">
            <v>29.989799486052398</v>
          </cell>
          <cell r="AC130">
            <v>27.194892592185653</v>
          </cell>
          <cell r="AD130">
            <v>25.349289357847418</v>
          </cell>
          <cell r="AE130">
            <v>15.61021362866903</v>
          </cell>
          <cell r="AF130">
            <v>13.434594370586034</v>
          </cell>
        </row>
        <row r="131">
          <cell r="A131" t="str">
            <v xml:space="preserve">      Of which: direct investment</v>
          </cell>
          <cell r="C131">
            <v>0</v>
          </cell>
          <cell r="D131">
            <v>2.7949754999999996</v>
          </cell>
          <cell r="E131">
            <v>-2.5614669999999999</v>
          </cell>
          <cell r="F131">
            <v>-0.79751249999999996</v>
          </cell>
          <cell r="G131">
            <v>0.19</v>
          </cell>
          <cell r="H131">
            <v>-2.363</v>
          </cell>
          <cell r="I131">
            <v>1</v>
          </cell>
          <cell r="J131">
            <v>-4.3</v>
          </cell>
          <cell r="K131">
            <v>-3.8</v>
          </cell>
          <cell r="L131">
            <v>-1</v>
          </cell>
          <cell r="M131">
            <v>4.83</v>
          </cell>
          <cell r="Q131">
            <v>3.11</v>
          </cell>
          <cell r="R131">
            <v>4.5999999999999996</v>
          </cell>
          <cell r="S131">
            <v>5</v>
          </cell>
          <cell r="T131">
            <v>5</v>
          </cell>
          <cell r="U131">
            <v>6</v>
          </cell>
          <cell r="V131">
            <v>8.4</v>
          </cell>
          <cell r="W131">
            <v>8.4</v>
          </cell>
          <cell r="X131">
            <v>10.4</v>
          </cell>
          <cell r="Y131">
            <v>10.4</v>
          </cell>
          <cell r="Z131">
            <v>10.4</v>
          </cell>
          <cell r="AA131">
            <v>10.4</v>
          </cell>
          <cell r="AB131">
            <v>9.4</v>
          </cell>
          <cell r="AC131">
            <v>10.4</v>
          </cell>
          <cell r="AD131">
            <v>11.4</v>
          </cell>
          <cell r="AE131">
            <v>12.4</v>
          </cell>
          <cell r="AF131">
            <v>13.4</v>
          </cell>
        </row>
        <row r="132">
          <cell r="A132" t="str">
            <v xml:space="preserve">                    commercial banks</v>
          </cell>
          <cell r="C132">
            <v>0</v>
          </cell>
          <cell r="D132">
            <v>0.54096299999999997</v>
          </cell>
          <cell r="E132">
            <v>0.53612099999999996</v>
          </cell>
          <cell r="F132">
            <v>0.54230849999999997</v>
          </cell>
          <cell r="G132">
            <v>-0.151</v>
          </cell>
          <cell r="H132">
            <v>7.6999999999999999E-2</v>
          </cell>
          <cell r="I132">
            <v>0.32500000000000001</v>
          </cell>
          <cell r="J132">
            <v>0.32500000000000001</v>
          </cell>
          <cell r="K132">
            <v>8.8000000000000078E-2</v>
          </cell>
          <cell r="L132">
            <v>0.24</v>
          </cell>
          <cell r="M132">
            <v>-0.18</v>
          </cell>
          <cell r="Q132">
            <v>-0.8</v>
          </cell>
          <cell r="R132">
            <v>-0.6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  <row r="134">
          <cell r="A134" t="str">
            <v>Errors and omissions</v>
          </cell>
          <cell r="C134">
            <v>0</v>
          </cell>
          <cell r="D134">
            <v>12.232308915336962</v>
          </cell>
          <cell r="E134">
            <v>25.939120612957673</v>
          </cell>
          <cell r="F134">
            <v>16.858206088015066</v>
          </cell>
          <cell r="G134">
            <v>19.63004007013129</v>
          </cell>
          <cell r="H134">
            <v>7.9686019581597272</v>
          </cell>
          <cell r="I134">
            <v>22.730115853691252</v>
          </cell>
          <cell r="J134">
            <v>23.569253982103572</v>
          </cell>
          <cell r="K134">
            <v>25.0461375247293</v>
          </cell>
          <cell r="L134">
            <v>11.257754510113635</v>
          </cell>
          <cell r="M134">
            <v>5.2746643446494499</v>
          </cell>
          <cell r="Q134">
            <v>10.15692191750221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41">
          <cell r="A141" t="str">
            <v>=</v>
          </cell>
          <cell r="B141" t="str">
            <v>=</v>
          </cell>
          <cell r="C141" t="str">
            <v>=</v>
          </cell>
          <cell r="D141" t="str">
            <v>=</v>
          </cell>
          <cell r="E141" t="str">
            <v>=</v>
          </cell>
          <cell r="F141" t="str">
            <v>=</v>
          </cell>
          <cell r="G141" t="str">
            <v>=</v>
          </cell>
          <cell r="H141" t="str">
            <v>=</v>
          </cell>
          <cell r="I141" t="str">
            <v>=</v>
          </cell>
          <cell r="J141" t="str">
            <v>=</v>
          </cell>
          <cell r="K141" t="str">
            <v>=</v>
          </cell>
          <cell r="L141" t="str">
            <v>=</v>
          </cell>
          <cell r="M141" t="str">
            <v>=</v>
          </cell>
          <cell r="Q141" t="str">
            <v>=</v>
          </cell>
          <cell r="R141" t="str">
            <v>=</v>
          </cell>
          <cell r="S141" t="str">
            <v>=</v>
          </cell>
          <cell r="T141" t="str">
            <v>=</v>
          </cell>
          <cell r="U141" t="str">
            <v>=</v>
          </cell>
          <cell r="V141" t="str">
            <v>=</v>
          </cell>
          <cell r="AG141" t="str">
            <v>=</v>
          </cell>
          <cell r="AH141" t="str">
            <v>=</v>
          </cell>
          <cell r="AI141" t="str">
            <v>=</v>
          </cell>
        </row>
        <row r="142">
          <cell r="B142" t="str">
            <v>END OF TRANSFER RANGE</v>
          </cell>
          <cell r="AI142">
            <v>9999</v>
          </cell>
        </row>
        <row r="143">
          <cell r="AI143" t="str">
            <v>range end</v>
          </cell>
        </row>
      </sheetData>
      <sheetData sheetId="13" refreshError="1">
        <row r="13">
          <cell r="A13" t="str">
            <v>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Nominal GDP</v>
          </cell>
          <cell r="C15">
            <v>387.91899999999998</v>
          </cell>
          <cell r="D15">
            <v>364.17830000000004</v>
          </cell>
          <cell r="E15">
            <v>382.10609999999997</v>
          </cell>
          <cell r="F15">
            <v>404.714</v>
          </cell>
          <cell r="G15">
            <v>404.9957</v>
          </cell>
          <cell r="H15">
            <v>396.16799999999995</v>
          </cell>
          <cell r="I15">
            <v>379.60699999999997</v>
          </cell>
          <cell r="J15">
            <v>367.78300000000002</v>
          </cell>
          <cell r="K15">
            <v>473.58499999999998</v>
          </cell>
          <cell r="L15">
            <v>560.0343180000001</v>
          </cell>
          <cell r="M15">
            <v>535.00895996027498</v>
          </cell>
          <cell r="Q15">
            <v>685.34357202764113</v>
          </cell>
          <cell r="R15">
            <v>725.23075043743518</v>
          </cell>
          <cell r="S15">
            <v>777.65955329033636</v>
          </cell>
          <cell r="T15">
            <v>837.21322403300474</v>
          </cell>
          <cell r="U15">
            <v>907.37742721603956</v>
          </cell>
          <cell r="V15">
            <v>981.24725761403386</v>
          </cell>
          <cell r="W15">
            <v>1060.893453844124</v>
          </cell>
          <cell r="X15">
            <v>1144.5035690514455</v>
          </cell>
          <cell r="Y15">
            <v>1234.8876856614104</v>
          </cell>
          <cell r="Z15">
            <v>1332.951346532614</v>
          </cell>
          <cell r="AA15">
            <v>1439.4582522678863</v>
          </cell>
          <cell r="AB15">
            <v>1555.2845578995814</v>
          </cell>
          <cell r="AC15">
            <v>1681.0232507690803</v>
          </cell>
          <cell r="AD15">
            <v>1817.7359488414297</v>
          </cell>
          <cell r="AE15">
            <v>1966.7978377330253</v>
          </cell>
          <cell r="AF15">
            <v>2129.4943491029203</v>
          </cell>
        </row>
        <row r="16">
          <cell r="A16" t="str">
            <v>Real GDP growth</v>
          </cell>
          <cell r="C16">
            <v>0</v>
          </cell>
          <cell r="D16">
            <v>-8.4157399773592942</v>
          </cell>
          <cell r="E16">
            <v>0.85927316433012102</v>
          </cell>
          <cell r="F16">
            <v>4.6859330023985679</v>
          </cell>
          <cell r="G16">
            <v>1.1134678610484228</v>
          </cell>
          <cell r="H16">
            <v>2.1626410977384269</v>
          </cell>
          <cell r="I16">
            <v>-8.550028900003559</v>
          </cell>
          <cell r="J16">
            <v>2.7534803351932036</v>
          </cell>
          <cell r="K16">
            <v>3.0159772074157765</v>
          </cell>
          <cell r="L16">
            <v>8.2940265819766665</v>
          </cell>
          <cell r="M16">
            <v>-3.8043044188685649</v>
          </cell>
          <cell r="Q16">
            <v>2.3384084513673908</v>
          </cell>
          <cell r="R16">
            <v>3.3708478124313102</v>
          </cell>
          <cell r="S16">
            <v>4.9248602858983137</v>
          </cell>
          <cell r="T16">
            <v>5.3072172412026664</v>
          </cell>
          <cell r="U16">
            <v>5.2446149821662402</v>
          </cell>
          <cell r="V16">
            <v>5.1159292747647855</v>
          </cell>
          <cell r="W16">
            <v>5.1956865713669087</v>
          </cell>
          <cell r="X16">
            <v>4.776798209227584</v>
          </cell>
          <cell r="Y16">
            <v>4.7736631975550781</v>
          </cell>
          <cell r="Z16">
            <v>4.7891302823320103</v>
          </cell>
          <cell r="AA16">
            <v>4.8070730403103612</v>
          </cell>
          <cell r="AB16">
            <v>4.8294019971498736</v>
          </cell>
          <cell r="AC16">
            <v>4.8396039781171352</v>
          </cell>
          <cell r="AD16">
            <v>4.8478521592367319</v>
          </cell>
          <cell r="AE16">
            <v>4.8727160749788334</v>
          </cell>
          <cell r="AF16">
            <v>4.8988055088938998</v>
          </cell>
        </row>
        <row r="17">
          <cell r="A17" t="str">
            <v>CPI growth (annual average)</v>
          </cell>
          <cell r="C17">
            <v>2.2448979591836782</v>
          </cell>
          <cell r="D17">
            <v>-6.9860279441117719</v>
          </cell>
          <cell r="E17">
            <v>-3.9341917024320439</v>
          </cell>
          <cell r="F17">
            <v>0.64532141970712331</v>
          </cell>
          <cell r="G17">
            <v>-0.20345252774353062</v>
          </cell>
          <cell r="H17">
            <v>-2.8479644158892925</v>
          </cell>
          <cell r="I17">
            <v>-0.75670863538089828</v>
          </cell>
          <cell r="J17">
            <v>-2.9089511116806688</v>
          </cell>
          <cell r="K17">
            <v>24.54959413977431</v>
          </cell>
          <cell r="L17">
            <v>19.200445080273386</v>
          </cell>
          <cell r="M17">
            <v>3.7129890161668122</v>
          </cell>
          <cell r="Q17">
            <v>3.0720920996931911</v>
          </cell>
          <cell r="R17">
            <v>3.1228134247846207</v>
          </cell>
          <cell r="S17">
            <v>2.5679242067049746</v>
          </cell>
          <cell r="T17">
            <v>2.4999999999999023</v>
          </cell>
          <cell r="U17">
            <v>2.4999999999998357</v>
          </cell>
          <cell r="V17">
            <v>2.4999999999998801</v>
          </cell>
          <cell r="W17">
            <v>2.5</v>
          </cell>
          <cell r="X17">
            <v>2.5</v>
          </cell>
          <cell r="Y17">
            <v>2.5</v>
          </cell>
          <cell r="Z17">
            <v>2.5</v>
          </cell>
          <cell r="AA17">
            <v>2.5</v>
          </cell>
          <cell r="AB17">
            <v>2.5</v>
          </cell>
          <cell r="AC17">
            <v>2.5</v>
          </cell>
          <cell r="AD17">
            <v>2.5</v>
          </cell>
          <cell r="AE17">
            <v>2.5</v>
          </cell>
          <cell r="AF17">
            <v>2.5</v>
          </cell>
        </row>
        <row r="18">
          <cell r="A18" t="str">
            <v>Export unit value, trading partners (CFA)</v>
          </cell>
          <cell r="E18">
            <v>95.578439134816264</v>
          </cell>
          <cell r="F18">
            <v>102.77815634342315</v>
          </cell>
          <cell r="G18">
            <v>100</v>
          </cell>
          <cell r="H18">
            <v>99.987631535452607</v>
          </cell>
          <cell r="I18">
            <v>97.755398490441308</v>
          </cell>
          <cell r="J18">
            <v>95.478568193634871</v>
          </cell>
          <cell r="K18">
            <v>194.13427037846805</v>
          </cell>
          <cell r="L18">
            <v>198.9505625978359</v>
          </cell>
          <cell r="M18">
            <v>201.05945318718636</v>
          </cell>
          <cell r="Q18">
            <v>219.50927665781339</v>
          </cell>
          <cell r="R18">
            <v>220.39618532689408</v>
          </cell>
          <cell r="S18">
            <v>224.20666938667114</v>
          </cell>
          <cell r="T18">
            <v>228.24663612730853</v>
          </cell>
          <cell r="U18">
            <v>232.90914656192786</v>
          </cell>
          <cell r="V18">
            <v>237.40072535318035</v>
          </cell>
          <cell r="W18">
            <v>242.03476503933217</v>
          </cell>
          <cell r="X18">
            <v>247.6015646352368</v>
          </cell>
          <cell r="Y18">
            <v>253.29640062184723</v>
          </cell>
          <cell r="Z18">
            <v>259.12221783614967</v>
          </cell>
          <cell r="AA18">
            <v>265.08202884638109</v>
          </cell>
          <cell r="AB18">
            <v>271.17891550984785</v>
          </cell>
          <cell r="AC18">
            <v>277.41603056657436</v>
          </cell>
          <cell r="AD18">
            <v>283.79659926960545</v>
          </cell>
          <cell r="AE18">
            <v>290.32392105280638</v>
          </cell>
          <cell r="AF18">
            <v>297.00137123702086</v>
          </cell>
        </row>
        <row r="19">
          <cell r="A19" t="str">
            <v>Export unit value, trading partners, % change (CFA)</v>
          </cell>
          <cell r="E19">
            <v>4.5557006671436113</v>
          </cell>
          <cell r="F19">
            <v>7.5327838305158537</v>
          </cell>
          <cell r="G19">
            <v>-2.7030610805473145</v>
          </cell>
          <cell r="H19">
            <v>-1.2368464547392932E-2</v>
          </cell>
          <cell r="I19">
            <v>-2.2325091721167638</v>
          </cell>
          <cell r="J19">
            <v>-2.3291095243492634</v>
          </cell>
          <cell r="K19">
            <v>103.32758864246364</v>
          </cell>
          <cell r="L19">
            <v>2.4809077809798481</v>
          </cell>
          <cell r="M19">
            <v>1.0600073514813033</v>
          </cell>
          <cell r="Q19">
            <v>5.0810538906389979</v>
          </cell>
          <cell r="R19">
            <v>0.40404154329351627</v>
          </cell>
          <cell r="S19">
            <v>1.7289246881134943</v>
          </cell>
          <cell r="T19">
            <v>1.8018940969458868</v>
          </cell>
          <cell r="U19">
            <v>2.042750996785216</v>
          </cell>
          <cell r="V19">
            <v>1.9284681849359089</v>
          </cell>
          <cell r="W19">
            <v>1.9519905338358967</v>
          </cell>
          <cell r="X19">
            <v>2.2999999999999972</v>
          </cell>
          <cell r="Y19">
            <v>2.2999999999999972</v>
          </cell>
          <cell r="Z19">
            <v>2.2999999999999972</v>
          </cell>
          <cell r="AA19">
            <v>2.2999999999999972</v>
          </cell>
          <cell r="AB19">
            <v>2.2999999999999972</v>
          </cell>
          <cell r="AC19">
            <v>2.3000000000000114</v>
          </cell>
          <cell r="AD19">
            <v>2.2999999999999403</v>
          </cell>
          <cell r="AE19">
            <v>2.3000000000000114</v>
          </cell>
          <cell r="AF19">
            <v>2.2999999999999687</v>
          </cell>
        </row>
        <row r="21">
          <cell r="A21" t="str">
            <v>Interest due (non IMF)</v>
          </cell>
          <cell r="C21">
            <v>-4.4000000000000004</v>
          </cell>
          <cell r="D21">
            <v>-4.9000000000000004</v>
          </cell>
          <cell r="E21">
            <v>-5.6</v>
          </cell>
          <cell r="F21">
            <v>-4.3</v>
          </cell>
          <cell r="G21">
            <v>-3.9</v>
          </cell>
          <cell r="H21">
            <v>-4.0999999999999996</v>
          </cell>
          <cell r="I21">
            <v>-5.0136959999999995</v>
          </cell>
          <cell r="J21">
            <v>-4.5625669999999987</v>
          </cell>
          <cell r="K21">
            <v>-8.9462200000000003</v>
          </cell>
          <cell r="L21">
            <v>-7.6746358000000017</v>
          </cell>
          <cell r="M21">
            <v>-8.3826839999999994</v>
          </cell>
          <cell r="Q21">
            <v>-10.213237531958299</v>
          </cell>
          <cell r="R21">
            <v>-8.3843586879522896</v>
          </cell>
          <cell r="S21">
            <v>-7.5771800507422906</v>
          </cell>
          <cell r="T21">
            <v>-7.7868177533615315</v>
          </cell>
          <cell r="U21">
            <v>-8.0383636963640122</v>
          </cell>
          <cell r="V21">
            <v>-8.1178181687766067</v>
          </cell>
          <cell r="W21">
            <v>-8.3441812176864492</v>
          </cell>
          <cell r="X21">
            <v>-8.4162289706156947</v>
          </cell>
          <cell r="Y21">
            <v>-8.5209559256742438</v>
          </cell>
          <cell r="Z21">
            <v>-8.6483443044619115</v>
          </cell>
          <cell r="AA21">
            <v>-8.7037303467164655</v>
          </cell>
          <cell r="AB21">
            <v>-8.7234642555391861</v>
          </cell>
          <cell r="AC21">
            <v>-8.7280043370209057</v>
          </cell>
          <cell r="AD21">
            <v>-8.6224592591405376</v>
          </cell>
          <cell r="AE21">
            <v>-8.4857883786303674</v>
          </cell>
          <cell r="AF21">
            <v>-8.3275219226387485</v>
          </cell>
        </row>
        <row r="22">
          <cell r="A22" t="str">
            <v>IMF interest (CFA)</v>
          </cell>
          <cell r="C22">
            <v>-0.69856362970921804</v>
          </cell>
          <cell r="D22">
            <v>-0.71581300186497931</v>
          </cell>
          <cell r="E22">
            <v>-0.66045312839668657</v>
          </cell>
          <cell r="F22">
            <v>-0.62067023440110003</v>
          </cell>
          <cell r="G22">
            <v>-0.26212165198464005</v>
          </cell>
          <cell r="H22">
            <v>-0.19536988877243103</v>
          </cell>
          <cell r="I22">
            <v>-7.2585450505763996E-2</v>
          </cell>
          <cell r="J22">
            <v>-6.0126456662791997E-2</v>
          </cell>
          <cell r="K22">
            <v>-0.36751507866351996</v>
          </cell>
          <cell r="L22">
            <v>-0.50518223446099497</v>
          </cell>
          <cell r="M22">
            <v>-0.42702598041922768</v>
          </cell>
          <cell r="Q22">
            <v>-8.0004267183384048E-2</v>
          </cell>
          <cell r="R22">
            <v>-7.5370579538078908E-2</v>
          </cell>
          <cell r="S22">
            <v>-0.16630087790184658</v>
          </cell>
          <cell r="T22">
            <v>-0.16582263889845361</v>
          </cell>
          <cell r="U22">
            <v>-0.16544993986112788</v>
          </cell>
          <cell r="V22">
            <v>-0.15759117980342666</v>
          </cell>
          <cell r="W22">
            <v>-0.14235646688303802</v>
          </cell>
          <cell r="X22">
            <v>-0.12747793914409372</v>
          </cell>
          <cell r="Y22">
            <v>-9.4542945702547024E-2</v>
          </cell>
          <cell r="Z22">
            <v>-6.1607952261000361E-2</v>
          </cell>
          <cell r="AA22">
            <v>-3.6112222688925853E-2</v>
          </cell>
          <cell r="AB22">
            <v>-1.8055756986323512E-2</v>
          </cell>
          <cell r="AC22">
            <v>7.0871627882998054E-7</v>
          </cell>
          <cell r="AD22">
            <v>7.0871627882998054E-7</v>
          </cell>
          <cell r="AE22">
            <v>7.0871627882998054E-7</v>
          </cell>
          <cell r="AF22">
            <v>7.0871627882998054E-7</v>
          </cell>
        </row>
        <row r="23">
          <cell r="A23" t="str">
            <v>Total capital expenditure</v>
          </cell>
          <cell r="C23">
            <v>40.4</v>
          </cell>
          <cell r="D23">
            <v>36.1</v>
          </cell>
          <cell r="E23">
            <v>31.9</v>
          </cell>
          <cell r="F23">
            <v>33.4</v>
          </cell>
          <cell r="G23">
            <v>37.270000000000003</v>
          </cell>
          <cell r="H23">
            <v>38.6</v>
          </cell>
          <cell r="I23">
            <v>35.987000000000002</v>
          </cell>
          <cell r="J23">
            <v>32.048000000000002</v>
          </cell>
          <cell r="K23">
            <v>48.8</v>
          </cell>
          <cell r="L23">
            <v>71.789000000000001</v>
          </cell>
          <cell r="M23">
            <v>26.078575000000001</v>
          </cell>
          <cell r="Q23">
            <v>56.614000000000004</v>
          </cell>
          <cell r="R23">
            <v>79.571000000000012</v>
          </cell>
          <cell r="S23">
            <v>87.368295757350339</v>
          </cell>
          <cell r="T23">
            <v>95.597873617874598</v>
          </cell>
          <cell r="U23">
            <v>104.53416595542249</v>
          </cell>
          <cell r="V23">
            <v>114.0051899734265</v>
          </cell>
          <cell r="W23">
            <v>121.49712249603475</v>
          </cell>
          <cell r="X23">
            <v>127.06327498503802</v>
          </cell>
          <cell r="Y23">
            <v>133.45553930763941</v>
          </cell>
          <cell r="Z23">
            <v>140.84039241789094</v>
          </cell>
          <cell r="AA23">
            <v>149.01570557006812</v>
          </cell>
          <cell r="AB23">
            <v>158.07879796839615</v>
          </cell>
          <cell r="AC23">
            <v>168.11901391690418</v>
          </cell>
          <cell r="AD23">
            <v>179.25894075656598</v>
          </cell>
          <cell r="AE23">
            <v>191.02155732415221</v>
          </cell>
          <cell r="AF23">
            <v>204.04550013265543</v>
          </cell>
        </row>
        <row r="24">
          <cell r="A24" t="str">
            <v>Project grants</v>
          </cell>
          <cell r="C24">
            <v>19.600000000000001</v>
          </cell>
          <cell r="D24">
            <v>21.5</v>
          </cell>
          <cell r="E24">
            <v>22.3</v>
          </cell>
          <cell r="F24">
            <v>19.3</v>
          </cell>
          <cell r="G24">
            <v>16.899999999999999</v>
          </cell>
          <cell r="H24">
            <v>18.2</v>
          </cell>
          <cell r="I24">
            <v>21.824999999999999</v>
          </cell>
          <cell r="J24">
            <v>19.448</v>
          </cell>
          <cell r="K24">
            <v>23.25</v>
          </cell>
          <cell r="L24">
            <v>49.435000000000002</v>
          </cell>
          <cell r="M24">
            <v>21.266491666666667</v>
          </cell>
          <cell r="Q24">
            <v>45.614000000000004</v>
          </cell>
          <cell r="R24">
            <v>59.651000000000003</v>
          </cell>
          <cell r="S24">
            <v>63.963324756075288</v>
          </cell>
          <cell r="T24">
            <v>65.463324756075295</v>
          </cell>
          <cell r="U24">
            <v>66.963324756075281</v>
          </cell>
          <cell r="V24">
            <v>68.463324756075281</v>
          </cell>
          <cell r="W24">
            <v>68.463324756075281</v>
          </cell>
          <cell r="X24">
            <v>68.463324756075281</v>
          </cell>
          <cell r="Y24">
            <v>68.463324756075281</v>
          </cell>
          <cell r="Z24">
            <v>68.463324756075281</v>
          </cell>
          <cell r="AA24">
            <v>68.463324756075281</v>
          </cell>
          <cell r="AB24">
            <v>68.463324756075281</v>
          </cell>
          <cell r="AC24">
            <v>68.463324756075281</v>
          </cell>
          <cell r="AD24">
            <v>68.463324756075281</v>
          </cell>
          <cell r="AE24">
            <v>68.463324756075281</v>
          </cell>
          <cell r="AF24">
            <v>68.463324756075281</v>
          </cell>
        </row>
        <row r="25">
          <cell r="A25" t="str">
            <v>IMF charges (CFA)</v>
          </cell>
          <cell r="C25">
            <v>-0.22508190440399997</v>
          </cell>
          <cell r="D25">
            <v>-0.14456731276199994</v>
          </cell>
          <cell r="E25">
            <v>-0.16291147546849996</v>
          </cell>
          <cell r="F25">
            <v>-0.14720421924000002</v>
          </cell>
          <cell r="G25">
            <v>-0.20945498918399993</v>
          </cell>
          <cell r="H25">
            <v>-0.21807647446500003</v>
          </cell>
          <cell r="I25">
            <v>-0.22031853303599996</v>
          </cell>
          <cell r="J25">
            <v>-0.17752396229199996</v>
          </cell>
          <cell r="K25">
            <v>-0.30581173620367985</v>
          </cell>
          <cell r="L25">
            <v>-0.3296698104848399</v>
          </cell>
          <cell r="M25">
            <v>-0.27315605843102625</v>
          </cell>
          <cell r="Q25">
            <v>-0.28091644047777375</v>
          </cell>
          <cell r="R25">
            <v>-0.27441006399664941</v>
          </cell>
          <cell r="S25">
            <v>-0.27352235792546564</v>
          </cell>
          <cell r="T25">
            <v>-0.27273577723202413</v>
          </cell>
          <cell r="U25">
            <v>-0.27212278275615587</v>
          </cell>
          <cell r="V25">
            <v>-0.27146053650407181</v>
          </cell>
          <cell r="W25">
            <v>-0.27084698553903508</v>
          </cell>
          <cell r="X25">
            <v>-0.27084698553903508</v>
          </cell>
          <cell r="Y25">
            <v>-0.27084698553903508</v>
          </cell>
          <cell r="Z25">
            <v>-0.27084698553903508</v>
          </cell>
          <cell r="AA25">
            <v>-0.27084698553903508</v>
          </cell>
          <cell r="AB25">
            <v>-0.27084698553903508</v>
          </cell>
          <cell r="AC25">
            <v>-0.27084698553903508</v>
          </cell>
          <cell r="AD25">
            <v>-0.27084698553903508</v>
          </cell>
          <cell r="AE25">
            <v>-0.27084698553903508</v>
          </cell>
          <cell r="AF25">
            <v>-0.27084698553903508</v>
          </cell>
        </row>
        <row r="26">
          <cell r="A26" t="str">
            <v>Project loan drawings</v>
          </cell>
          <cell r="C26">
            <v>16.899999999999999</v>
          </cell>
          <cell r="D26">
            <v>11</v>
          </cell>
          <cell r="E26">
            <v>5.7</v>
          </cell>
          <cell r="F26">
            <v>10</v>
          </cell>
          <cell r="G26">
            <v>11.9</v>
          </cell>
          <cell r="H26">
            <v>12</v>
          </cell>
          <cell r="I26">
            <v>8.5820000000000007</v>
          </cell>
          <cell r="J26">
            <v>7.4</v>
          </cell>
          <cell r="K26">
            <v>19.78</v>
          </cell>
          <cell r="L26">
            <v>15.217000000000001</v>
          </cell>
          <cell r="M26">
            <v>2.8730833333333332</v>
          </cell>
          <cell r="Q26">
            <v>0.7</v>
          </cell>
          <cell r="R26">
            <v>7.16</v>
          </cell>
          <cell r="S26">
            <v>8.6776148807815296</v>
          </cell>
          <cell r="T26">
            <v>11.34215223167652</v>
          </cell>
          <cell r="U26">
            <v>14.292702283768019</v>
          </cell>
          <cell r="V26">
            <v>17.456274863339797</v>
          </cell>
          <cell r="W26">
            <v>19.873171453290166</v>
          </cell>
          <cell r="X26">
            <v>22.439396740780431</v>
          </cell>
          <cell r="Y26">
            <v>25.211488245357458</v>
          </cell>
          <cell r="Z26">
            <v>28.213557633574347</v>
          </cell>
          <cell r="AA26">
            <v>31.467907525000999</v>
          </cell>
          <cell r="AB26">
            <v>34.999979204630854</v>
          </cell>
          <cell r="AC26">
            <v>38.829591067805801</v>
          </cell>
          <cell r="AD26">
            <v>42.987487996055847</v>
          </cell>
          <cell r="AE26">
            <v>47.512640350266118</v>
          </cell>
          <cell r="AF26">
            <v>52.442958292787424</v>
          </cell>
        </row>
        <row r="27">
          <cell r="A27" t="str">
            <v>External debt amortization (IMF excl.)</v>
          </cell>
          <cell r="C27">
            <v>-5.85</v>
          </cell>
          <cell r="D27">
            <v>-6.78</v>
          </cell>
          <cell r="E27">
            <v>-9.5299999999999994</v>
          </cell>
          <cell r="F27">
            <v>-8.4</v>
          </cell>
          <cell r="G27">
            <v>-6.9</v>
          </cell>
          <cell r="H27">
            <v>-5.6</v>
          </cell>
          <cell r="I27">
            <v>-5.6</v>
          </cell>
          <cell r="J27">
            <v>-6.3</v>
          </cell>
          <cell r="K27">
            <v>-8.9600000000000009</v>
          </cell>
          <cell r="L27">
            <v>-11.8</v>
          </cell>
          <cell r="M27">
            <v>-11.85</v>
          </cell>
          <cell r="Q27">
            <v>-15.859589700153322</v>
          </cell>
          <cell r="R27">
            <v>-15.046015861109337</v>
          </cell>
          <cell r="S27">
            <v>-18.936193357287124</v>
          </cell>
          <cell r="T27">
            <v>-19.670052034150626</v>
          </cell>
          <cell r="U27">
            <v>-20.340290781160007</v>
          </cell>
          <cell r="V27">
            <v>-17.659918044243966</v>
          </cell>
          <cell r="W27">
            <v>-18.73172685377531</v>
          </cell>
          <cell r="X27">
            <v>-21.538253897321027</v>
          </cell>
          <cell r="Y27">
            <v>-24.153816545810539</v>
          </cell>
          <cell r="Z27">
            <v>-26.508343100468217</v>
          </cell>
          <cell r="AA27">
            <v>-28.820525572725245</v>
          </cell>
          <cell r="AB27">
            <v>-31.532793009818825</v>
          </cell>
          <cell r="AC27">
            <v>-33.484822663495606</v>
          </cell>
          <cell r="AD27">
            <v>-34.000630254284495</v>
          </cell>
          <cell r="AE27">
            <v>-35.958703456074858</v>
          </cell>
          <cell r="AF27">
            <v>-37.442451588266266</v>
          </cell>
        </row>
        <row r="29">
          <cell r="A29" t="str">
            <v>Stocks of external arrears</v>
          </cell>
          <cell r="C29">
            <v>0.88006816421378775</v>
          </cell>
          <cell r="D29">
            <v>5.22</v>
          </cell>
          <cell r="E29">
            <v>6.65</v>
          </cell>
          <cell r="F29">
            <v>8.4</v>
          </cell>
          <cell r="G29">
            <v>9.6999999999999993</v>
          </cell>
          <cell r="H29">
            <v>17.5</v>
          </cell>
          <cell r="I29">
            <v>23.8</v>
          </cell>
          <cell r="J29">
            <v>32.947946624244352</v>
          </cell>
          <cell r="K29">
            <v>47.624392406878478</v>
          </cell>
          <cell r="L29">
            <v>57.88428687820479</v>
          </cell>
          <cell r="M29">
            <v>68.2</v>
          </cell>
          <cell r="Q29">
            <v>25.23696372460341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-4.4408920985006262E-16</v>
          </cell>
          <cell r="AF29">
            <v>0</v>
          </cell>
        </row>
        <row r="30">
          <cell r="A30" t="str">
            <v>Increase in external arrears</v>
          </cell>
          <cell r="C30">
            <v>1.1299999999999999</v>
          </cell>
          <cell r="D30">
            <v>4.42</v>
          </cell>
          <cell r="E30">
            <v>1.63</v>
          </cell>
          <cell r="F30">
            <v>3.7</v>
          </cell>
          <cell r="G30">
            <v>2.58</v>
          </cell>
          <cell r="H30">
            <v>8.2109452873497126</v>
          </cell>
          <cell r="I30">
            <v>6.1391343780587366</v>
          </cell>
          <cell r="J30">
            <v>9.1932530246787891</v>
          </cell>
          <cell r="K30">
            <v>14.46604134705246</v>
          </cell>
          <cell r="L30">
            <v>16.964041058180374</v>
          </cell>
          <cell r="M30">
            <v>19.080991671750894</v>
          </cell>
          <cell r="Q30">
            <v>6.9620006916647785</v>
          </cell>
          <cell r="R30">
            <v>25.23696372460341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-4.4408920985006262E-16</v>
          </cell>
          <cell r="AF30">
            <v>4.4408920985006262E-16</v>
          </cell>
        </row>
        <row r="31">
          <cell r="A31" t="str">
            <v>Program grants</v>
          </cell>
          <cell r="C31">
            <v>4.0999999999999996</v>
          </cell>
          <cell r="D31">
            <v>4</v>
          </cell>
          <cell r="E31">
            <v>4.4000000000000004</v>
          </cell>
          <cell r="F31">
            <v>5.9</v>
          </cell>
          <cell r="G31">
            <v>2.2999999999999998</v>
          </cell>
          <cell r="H31">
            <v>3.5</v>
          </cell>
          <cell r="I31">
            <v>4</v>
          </cell>
          <cell r="J31">
            <v>6.9829999999999997</v>
          </cell>
          <cell r="K31">
            <v>11.379</v>
          </cell>
          <cell r="L31">
            <v>1.0389999999999999</v>
          </cell>
          <cell r="M31">
            <v>13.401999999999999</v>
          </cell>
          <cell r="Q31">
            <v>1.2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Program loans</v>
          </cell>
          <cell r="C32">
            <v>2.29</v>
          </cell>
          <cell r="D32">
            <v>10.62</v>
          </cell>
          <cell r="E32">
            <v>10.836</v>
          </cell>
          <cell r="F32">
            <v>11.12</v>
          </cell>
          <cell r="G32">
            <v>13.7</v>
          </cell>
          <cell r="H32">
            <v>7</v>
          </cell>
          <cell r="I32">
            <v>12.5</v>
          </cell>
          <cell r="J32">
            <v>0</v>
          </cell>
          <cell r="K32">
            <v>10.279900000000001</v>
          </cell>
          <cell r="L32">
            <v>0</v>
          </cell>
          <cell r="M32">
            <v>1.9220000000000002</v>
          </cell>
          <cell r="Q32">
            <v>8.708128189302311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 xml:space="preserve">  Of which: Multilateral(excl.IMF)</v>
          </cell>
          <cell r="C33">
            <v>0</v>
          </cell>
          <cell r="D33">
            <v>7.3</v>
          </cell>
          <cell r="E33">
            <v>9.4760000000000009</v>
          </cell>
          <cell r="F33">
            <v>3.5449999999999999</v>
          </cell>
          <cell r="G33">
            <v>6.1</v>
          </cell>
          <cell r="H33">
            <v>4.5999999999999996</v>
          </cell>
          <cell r="I33">
            <v>8.6999999999999993</v>
          </cell>
          <cell r="J33">
            <v>0</v>
          </cell>
          <cell r="K33">
            <v>10.279900000000001</v>
          </cell>
          <cell r="L33">
            <v>0</v>
          </cell>
          <cell r="M33">
            <v>0</v>
          </cell>
          <cell r="Q33">
            <v>8.708128189302311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Rescheduling</v>
          </cell>
          <cell r="C34">
            <v>3.04</v>
          </cell>
          <cell r="D34">
            <v>2.4700000000000002</v>
          </cell>
          <cell r="E34">
            <v>6.82</v>
          </cell>
          <cell r="F34">
            <v>2.2599999999999998</v>
          </cell>
          <cell r="G34">
            <v>1.6990000000000001</v>
          </cell>
          <cell r="H34">
            <v>0</v>
          </cell>
          <cell r="I34">
            <v>0</v>
          </cell>
          <cell r="J34">
            <v>0</v>
          </cell>
          <cell r="K34">
            <v>16.899999999999999</v>
          </cell>
          <cell r="L34">
            <v>3.3815877226488182</v>
          </cell>
          <cell r="M34">
            <v>3.7</v>
          </cell>
          <cell r="Q34">
            <v>12.444472528265067</v>
          </cell>
          <cell r="R34">
            <v>6.0292004594012241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 xml:space="preserve">   Paris Club</v>
          </cell>
          <cell r="C35">
            <v>3.04</v>
          </cell>
          <cell r="D35">
            <v>2.4700000000000002</v>
          </cell>
          <cell r="E35">
            <v>6.82</v>
          </cell>
          <cell r="F35">
            <v>2.2599999999999998</v>
          </cell>
          <cell r="G35">
            <v>1.6990000000000001</v>
          </cell>
          <cell r="H35">
            <v>0</v>
          </cell>
          <cell r="I35">
            <v>0</v>
          </cell>
          <cell r="J35">
            <v>0</v>
          </cell>
          <cell r="K35">
            <v>16.899999999999999</v>
          </cell>
          <cell r="L35">
            <v>3.3815877226488182</v>
          </cell>
          <cell r="M35">
            <v>3.7</v>
          </cell>
          <cell r="Q35">
            <v>2.3589018511944158</v>
          </cell>
          <cell r="R35">
            <v>1.3504419806144834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 xml:space="preserve">   Other official bilateral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Q36">
            <v>10.085570677070653</v>
          </cell>
          <cell r="R36">
            <v>4.6787584787867402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</row>
        <row r="37">
          <cell r="A37" t="str">
            <v xml:space="preserve">    Private creditors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A38" t="str">
            <v>Debt cancellation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6.2396500633696341</v>
          </cell>
          <cell r="L38">
            <v>0.40161227735118155</v>
          </cell>
          <cell r="M38">
            <v>0</v>
          </cell>
          <cell r="Q38">
            <v>0.45972061883996984</v>
          </cell>
          <cell r="R38">
            <v>0.22238707702226154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Paris Club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6.2396500633696341</v>
          </cell>
          <cell r="L39">
            <v>0.40161227735118155</v>
          </cell>
          <cell r="M39">
            <v>0</v>
          </cell>
          <cell r="Q39">
            <v>0.45972061883996984</v>
          </cell>
          <cell r="R39">
            <v>0.22238707702226154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Other official bilateral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Private creditors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Arrears rescheduled or cancelled</v>
          </cell>
          <cell r="C42">
            <v>0</v>
          </cell>
          <cell r="D42">
            <v>0</v>
          </cell>
          <cell r="E42">
            <v>0</v>
          </cell>
          <cell r="F42">
            <v>2.1059387636549598</v>
          </cell>
          <cell r="G42">
            <v>1.58318139798663</v>
          </cell>
          <cell r="H42">
            <v>0</v>
          </cell>
          <cell r="I42">
            <v>0</v>
          </cell>
          <cell r="J42">
            <v>0</v>
          </cell>
          <cell r="K42">
            <v>20.25</v>
          </cell>
          <cell r="L42">
            <v>2.95</v>
          </cell>
          <cell r="M42">
            <v>3.7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>Net ext. arrears accumulation (incl. IMF)</v>
          </cell>
          <cell r="C43">
            <v>-1.1299999999999999</v>
          </cell>
          <cell r="D43">
            <v>4.42</v>
          </cell>
          <cell r="E43">
            <v>1.63</v>
          </cell>
          <cell r="F43">
            <v>3.7</v>
          </cell>
          <cell r="G43">
            <v>2.58</v>
          </cell>
          <cell r="H43">
            <v>8.2109452873497126</v>
          </cell>
          <cell r="I43">
            <v>6.1391343780587366</v>
          </cell>
          <cell r="J43">
            <v>9.1932530246787891</v>
          </cell>
          <cell r="K43">
            <v>6.3660413470524615</v>
          </cell>
          <cell r="L43">
            <v>15.064041058180376</v>
          </cell>
          <cell r="M43">
            <v>16.680991671750895</v>
          </cell>
          <cell r="Q43">
            <v>5.8732674783483869</v>
          </cell>
          <cell r="R43">
            <v>-25.23696372460341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-4.4408920985006262E-16</v>
          </cell>
          <cell r="AF43">
            <v>4.4408920985006262E-16</v>
          </cell>
        </row>
        <row r="45">
          <cell r="A45" t="str">
            <v>IMF purchases/disburs. (CFA)</v>
          </cell>
          <cell r="C45">
            <v>2.640852669</v>
          </cell>
          <cell r="D45">
            <v>2.7514424041799992</v>
          </cell>
          <cell r="E45">
            <v>3.65049792696</v>
          </cell>
          <cell r="F45">
            <v>0</v>
          </cell>
          <cell r="G45">
            <v>2.2460076441600001</v>
          </cell>
          <cell r="H45">
            <v>0</v>
          </cell>
          <cell r="I45">
            <v>0</v>
          </cell>
          <cell r="J45">
            <v>0</v>
          </cell>
          <cell r="K45">
            <v>8.5131630863999987</v>
          </cell>
          <cell r="L45">
            <v>0</v>
          </cell>
          <cell r="M45">
            <v>0</v>
          </cell>
          <cell r="Q45">
            <v>0</v>
          </cell>
          <cell r="R45">
            <v>18.294004266443295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Stand-by purchases(CFA)</v>
          </cell>
          <cell r="C46">
            <v>2.640852669</v>
          </cell>
          <cell r="D46">
            <v>0.38862180849999994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8.5131630863999987</v>
          </cell>
          <cell r="L46">
            <v>0</v>
          </cell>
          <cell r="M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>SAF/ESAF disbursements(CFA)</v>
          </cell>
          <cell r="C47">
            <v>0</v>
          </cell>
          <cell r="D47">
            <v>2.3628205956799997</v>
          </cell>
          <cell r="E47">
            <v>3.65049792696</v>
          </cell>
          <cell r="F47">
            <v>0</v>
          </cell>
          <cell r="G47">
            <v>2.2460076441600001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Q47">
            <v>0</v>
          </cell>
          <cell r="R47">
            <v>18.294004266443295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>IMF repurchases/repayt (CFA)</v>
          </cell>
          <cell r="C48">
            <v>-2.1654991885800001</v>
          </cell>
          <cell r="D48">
            <v>-0.9132612499749998</v>
          </cell>
          <cell r="E48">
            <v>-2.4500765143555006</v>
          </cell>
          <cell r="F48">
            <v>-3.6801054810000005</v>
          </cell>
          <cell r="G48">
            <v>-2.262631056</v>
          </cell>
          <cell r="H48">
            <v>-0.94062366065700009</v>
          </cell>
          <cell r="I48">
            <v>-0.68910119850600005</v>
          </cell>
          <cell r="J48">
            <v>-0.81407981817200004</v>
          </cell>
          <cell r="K48">
            <v>-2.3552289659199994</v>
          </cell>
          <cell r="L48">
            <v>-2.76193634976</v>
          </cell>
          <cell r="M48">
            <v>-3.160723915158961</v>
          </cell>
          <cell r="Q48">
            <v>-0.56932398603495482</v>
          </cell>
          <cell r="R48">
            <v>0</v>
          </cell>
          <cell r="S48">
            <v>0</v>
          </cell>
          <cell r="T48">
            <v>0</v>
          </cell>
          <cell r="U48">
            <v>-1.4948611532738163</v>
          </cell>
          <cell r="V48">
            <v>-2.982446427724736</v>
          </cell>
          <cell r="W48">
            <v>-2.9757055477888663</v>
          </cell>
          <cell r="X48">
            <v>-6.5869986883093352</v>
          </cell>
          <cell r="Y48">
            <v>-6.5869986883093352</v>
          </cell>
          <cell r="Z48">
            <v>-5.0991459144149012</v>
          </cell>
          <cell r="AA48">
            <v>-3.611293140520468</v>
          </cell>
          <cell r="AB48">
            <v>-3.611293140520468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Stand-by repayments(CFA)</v>
          </cell>
          <cell r="C49">
            <v>-2.1654991885800001</v>
          </cell>
          <cell r="D49">
            <v>-0.9132612499749998</v>
          </cell>
          <cell r="E49">
            <v>-2.4500765143555006</v>
          </cell>
          <cell r="F49">
            <v>-3.6801054810000005</v>
          </cell>
          <cell r="G49">
            <v>-2.262631056</v>
          </cell>
          <cell r="H49">
            <v>-0.94062366065700009</v>
          </cell>
          <cell r="I49">
            <v>-0.68910119850600005</v>
          </cell>
          <cell r="J49">
            <v>-6.2469456664E-2</v>
          </cell>
          <cell r="K49">
            <v>0</v>
          </cell>
          <cell r="L49">
            <v>0</v>
          </cell>
          <cell r="M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SAF/ESAF repayment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0.75161036150799998</v>
          </cell>
          <cell r="K50">
            <v>2.3552289659199994</v>
          </cell>
          <cell r="L50">
            <v>2.76193634976</v>
          </cell>
          <cell r="M50">
            <v>3.160723915158961</v>
          </cell>
          <cell r="Q50">
            <v>0.56932398603495482</v>
          </cell>
          <cell r="R50">
            <v>0</v>
          </cell>
          <cell r="S50">
            <v>0</v>
          </cell>
          <cell r="T50">
            <v>0</v>
          </cell>
          <cell r="U50">
            <v>1.4948611532738163</v>
          </cell>
          <cell r="V50">
            <v>2.982446427724736</v>
          </cell>
          <cell r="W50">
            <v>2.9757055477888663</v>
          </cell>
          <cell r="X50">
            <v>6.5869986883093352</v>
          </cell>
          <cell r="Y50">
            <v>6.5869986883093352</v>
          </cell>
          <cell r="Z50">
            <v>5.0991459144149012</v>
          </cell>
          <cell r="AA50">
            <v>3.611293140520468</v>
          </cell>
          <cell r="AB50">
            <v>3.611293140520468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>Net change in IMF arrears (CFA)</v>
          </cell>
          <cell r="C51">
            <v>0</v>
          </cell>
          <cell r="D51">
            <v>9.7155452124999875E-2</v>
          </cell>
          <cell r="E51">
            <v>2.3616159834500383E-2</v>
          </cell>
          <cell r="F51">
            <v>-1.2675918879000214E-2</v>
          </cell>
          <cell r="G51">
            <v>-0.10528160832000033</v>
          </cell>
          <cell r="H51">
            <v>0</v>
          </cell>
          <cell r="I51">
            <v>0.24641379075600001</v>
          </cell>
          <cell r="J51">
            <v>0.36624893538964004</v>
          </cell>
          <cell r="K51">
            <v>0.34964022303212039</v>
          </cell>
          <cell r="L51">
            <v>-0.92019118407299993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IMF arrears accumulations (CFA)</v>
          </cell>
          <cell r="C52">
            <v>0</v>
          </cell>
          <cell r="D52">
            <v>9.7155452124999875E-2</v>
          </cell>
          <cell r="E52">
            <v>2.3616159834500383E-2</v>
          </cell>
          <cell r="F52">
            <v>-1.2675918879000214E-2</v>
          </cell>
          <cell r="G52">
            <v>-0.10528160832000033</v>
          </cell>
          <cell r="H52">
            <v>0</v>
          </cell>
          <cell r="I52">
            <v>0.24641379075600001</v>
          </cell>
          <cell r="J52">
            <v>0.36624893538964004</v>
          </cell>
          <cell r="K52">
            <v>-0.2902400401380798</v>
          </cell>
          <cell r="L52">
            <v>-0.92019118407299993</v>
          </cell>
          <cell r="M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Reserves internationales (BEAC, FMI exclu)</v>
          </cell>
          <cell r="C53">
            <v>19.376000000000001</v>
          </cell>
          <cell r="D53">
            <v>25.223000000000003</v>
          </cell>
          <cell r="E53">
            <v>32.917000000000002</v>
          </cell>
          <cell r="F53">
            <v>30.161999999999999</v>
          </cell>
          <cell r="G53">
            <v>29.162999999999997</v>
          </cell>
          <cell r="H53">
            <v>25.488</v>
          </cell>
          <cell r="I53">
            <v>25.962</v>
          </cell>
          <cell r="J53">
            <v>34.046999999999997</v>
          </cell>
          <cell r="K53">
            <v>114.46299999999999</v>
          </cell>
          <cell r="L53">
            <v>116.503</v>
          </cell>
          <cell r="M53">
            <v>123.652</v>
          </cell>
          <cell r="Q53">
            <v>95.650999999999996</v>
          </cell>
          <cell r="R53">
            <v>85.549000000000007</v>
          </cell>
          <cell r="S53">
            <v>90.549000000000007</v>
          </cell>
          <cell r="T53">
            <v>95.549000000000007</v>
          </cell>
          <cell r="U53">
            <v>100.54899999999999</v>
          </cell>
          <cell r="V53">
            <v>105.54899999999999</v>
          </cell>
          <cell r="W53">
            <v>110.54899999999999</v>
          </cell>
          <cell r="X53">
            <v>115.54899999999999</v>
          </cell>
          <cell r="Y53">
            <v>120.54899999999999</v>
          </cell>
          <cell r="Z53">
            <v>125.54899999999998</v>
          </cell>
          <cell r="AA53">
            <v>130.54899999999998</v>
          </cell>
          <cell r="AB53">
            <v>135.54899999999998</v>
          </cell>
          <cell r="AC53">
            <v>140.54899999999998</v>
          </cell>
          <cell r="AD53">
            <v>145.54899999999998</v>
          </cell>
          <cell r="AE53">
            <v>150.54899999999998</v>
          </cell>
          <cell r="AF53">
            <v>155.54899999999998</v>
          </cell>
        </row>
        <row r="54">
          <cell r="A54" t="str">
            <v>Decrease in official reserves</v>
          </cell>
          <cell r="C54">
            <v>0</v>
          </cell>
          <cell r="D54">
            <v>-5.8470000000000013</v>
          </cell>
          <cell r="E54">
            <v>-7.6939999999999991</v>
          </cell>
          <cell r="F54">
            <v>2.7549999999999999</v>
          </cell>
          <cell r="G54">
            <v>0.99900000000000233</v>
          </cell>
          <cell r="H54">
            <v>3.6749999999999998</v>
          </cell>
          <cell r="I54">
            <v>-0.4740000000000002</v>
          </cell>
          <cell r="J54">
            <v>-8.0850000000000009</v>
          </cell>
          <cell r="K54">
            <v>-80.415999999999997</v>
          </cell>
          <cell r="L54">
            <v>-2.0400000000000063</v>
          </cell>
          <cell r="M54">
            <v>-7.1490000000000009</v>
          </cell>
          <cell r="Q54">
            <v>-4.9700000000000131</v>
          </cell>
          <cell r="R54">
            <v>10.10199999999999</v>
          </cell>
          <cell r="S54">
            <v>-5</v>
          </cell>
          <cell r="T54">
            <v>-5</v>
          </cell>
          <cell r="U54">
            <v>-4.9999999999999858</v>
          </cell>
          <cell r="V54">
            <v>-5</v>
          </cell>
          <cell r="W54">
            <v>-5</v>
          </cell>
          <cell r="X54">
            <v>-5</v>
          </cell>
          <cell r="Y54">
            <v>-5</v>
          </cell>
          <cell r="Z54">
            <v>-4.9999999999999858</v>
          </cell>
          <cell r="AA54">
            <v>-5</v>
          </cell>
          <cell r="AB54">
            <v>-5</v>
          </cell>
          <cell r="AC54">
            <v>-5</v>
          </cell>
          <cell r="AD54">
            <v>-5</v>
          </cell>
          <cell r="AE54">
            <v>-5</v>
          </cell>
          <cell r="AF54">
            <v>-5</v>
          </cell>
        </row>
        <row r="55">
          <cell r="A55" t="str">
            <v>Change caused by devaluation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34.047000000000011</v>
          </cell>
          <cell r="L55">
            <v>0</v>
          </cell>
          <cell r="M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15.600944714663406</v>
          </cell>
          <cell r="V56">
            <v>12.191223870752609</v>
          </cell>
          <cell r="W56">
            <v>9.3113080555307164</v>
          </cell>
          <cell r="X56">
            <v>9.8407689935383544</v>
          </cell>
          <cell r="Y56">
            <v>9.0251630066507289</v>
          </cell>
          <cell r="Z56">
            <v>7.3066502052972737</v>
          </cell>
          <cell r="AA56">
            <v>5.6753123155576759</v>
          </cell>
          <cell r="AB56">
            <v>6.1580073477367421</v>
          </cell>
          <cell r="AC56">
            <v>2.8627328617493646</v>
          </cell>
          <cell r="AD56">
            <v>2.3098188682180307</v>
          </cell>
          <cell r="AE56">
            <v>2.2489195272989377</v>
          </cell>
          <cell r="AF56">
            <v>2.0365171420579031</v>
          </cell>
        </row>
        <row r="57">
          <cell r="A57" t="str">
            <v>Change in external commercial bank assets</v>
          </cell>
          <cell r="D57">
            <v>-0.63700000000000001</v>
          </cell>
          <cell r="E57">
            <v>4.5070000000000006</v>
          </cell>
          <cell r="F57">
            <v>-4.7000000000000375E-2</v>
          </cell>
          <cell r="G57">
            <v>0.52499999999999991</v>
          </cell>
          <cell r="H57">
            <v>-0.48299999999999987</v>
          </cell>
          <cell r="I57">
            <v>0.32499999999999973</v>
          </cell>
          <cell r="J57">
            <v>8.8000000000000078E-2</v>
          </cell>
          <cell r="K57">
            <v>-1.1820000000000008</v>
          </cell>
          <cell r="L57">
            <v>0.41500000000000092</v>
          </cell>
          <cell r="M57">
            <v>0.78299999999999992</v>
          </cell>
          <cell r="Q57">
            <v>-0.42999999999999972</v>
          </cell>
          <cell r="R57">
            <v>-0.61599999999999966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>=</v>
          </cell>
          <cell r="B58" t="str">
            <v>=</v>
          </cell>
          <cell r="C58" t="str">
            <v>=</v>
          </cell>
          <cell r="D58" t="str">
            <v>=</v>
          </cell>
          <cell r="E58" t="str">
            <v>=</v>
          </cell>
          <cell r="F58" t="str">
            <v>=</v>
          </cell>
          <cell r="G58" t="str">
            <v>=</v>
          </cell>
          <cell r="H58" t="str">
            <v>=</v>
          </cell>
          <cell r="I58" t="str">
            <v>=</v>
          </cell>
          <cell r="J58" t="str">
            <v>=</v>
          </cell>
          <cell r="K58" t="str">
            <v>=</v>
          </cell>
          <cell r="L58" t="str">
            <v>=</v>
          </cell>
          <cell r="M58" t="str">
            <v>=</v>
          </cell>
          <cell r="Q58" t="str">
            <v>=</v>
          </cell>
          <cell r="R58" t="str">
            <v>=</v>
          </cell>
          <cell r="S58" t="str">
            <v>=</v>
          </cell>
          <cell r="T58" t="str">
            <v>=</v>
          </cell>
          <cell r="U58" t="str">
            <v>=</v>
          </cell>
          <cell r="V58" t="str">
            <v>=</v>
          </cell>
          <cell r="AG58" t="str">
            <v>=</v>
          </cell>
          <cell r="AH58" t="str">
            <v>=</v>
          </cell>
          <cell r="AI58" t="str">
            <v>=</v>
          </cell>
        </row>
        <row r="60">
          <cell r="AI60">
            <v>9999</v>
          </cell>
        </row>
        <row r="61">
          <cell r="AI61" t="str">
            <v>range end</v>
          </cell>
        </row>
      </sheetData>
      <sheetData sheetId="14" refreshError="1">
        <row r="13">
          <cell r="A13" t="str">
            <v xml:space="preserve">   Accumulation of arrears</v>
          </cell>
          <cell r="C13">
            <v>0</v>
          </cell>
          <cell r="D13">
            <v>4.42</v>
          </cell>
          <cell r="E13">
            <v>1.63</v>
          </cell>
          <cell r="F13">
            <v>3.7</v>
          </cell>
          <cell r="G13">
            <v>2.58</v>
          </cell>
          <cell r="H13">
            <v>8.2109452873497126</v>
          </cell>
          <cell r="I13">
            <v>6.1391343780587366</v>
          </cell>
          <cell r="J13">
            <v>9.1932530246787891</v>
          </cell>
          <cell r="K13">
            <v>10.416041347052461</v>
          </cell>
          <cell r="L13">
            <v>16.014041058180375</v>
          </cell>
          <cell r="M13">
            <v>17.880991671750895</v>
          </cell>
          <cell r="Q13">
            <v>6.4176340850065827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-4.4408920985006262E-16</v>
          </cell>
          <cell r="AF13">
            <v>4.4408920985006262E-16</v>
          </cell>
        </row>
        <row r="14">
          <cell r="A14" t="str">
            <v>Payment of external arrears (excluding IMF)</v>
          </cell>
          <cell r="C14">
            <v>1.1299999999999999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4.05</v>
          </cell>
          <cell r="L14">
            <v>0.95</v>
          </cell>
          <cell r="M14">
            <v>1.2</v>
          </cell>
          <cell r="Q14">
            <v>0.54436660665819536</v>
          </cell>
          <cell r="R14">
            <v>25.23696372460341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A15" t="str">
            <v xml:space="preserve">   Rescheduling of arrears</v>
          </cell>
          <cell r="C15">
            <v>0</v>
          </cell>
          <cell r="D15">
            <v>0</v>
          </cell>
          <cell r="E15">
            <v>0</v>
          </cell>
          <cell r="F15">
            <v>2.1059387636549598</v>
          </cell>
          <cell r="G15">
            <v>1.58318139798663</v>
          </cell>
          <cell r="H15">
            <v>0</v>
          </cell>
          <cell r="I15">
            <v>0</v>
          </cell>
          <cell r="J15">
            <v>0</v>
          </cell>
          <cell r="K15">
            <v>16.899999999999999</v>
          </cell>
          <cell r="L15">
            <v>2.95</v>
          </cell>
          <cell r="M15">
            <v>3.7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A16" t="str">
            <v xml:space="preserve">   Cancellation of arrears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3.35</v>
          </cell>
          <cell r="L16">
            <v>0</v>
          </cell>
          <cell r="M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</row>
        <row r="17">
          <cell r="A17" t="str">
            <v>Net present value of total debt (in billion CFAF)</v>
          </cell>
          <cell r="J17">
            <v>255.46905794745697</v>
          </cell>
          <cell r="K17">
            <v>276.98525544770212</v>
          </cell>
          <cell r="L17">
            <v>265.38255015702782</v>
          </cell>
          <cell r="M17">
            <v>282.28813841295732</v>
          </cell>
          <cell r="Q17">
            <v>333.2411091394265</v>
          </cell>
          <cell r="R17">
            <v>297.33162490035676</v>
          </cell>
          <cell r="S17">
            <v>311.36885016540771</v>
          </cell>
          <cell r="T17">
            <v>320.35274015242595</v>
          </cell>
          <cell r="U17">
            <v>329.53150840093787</v>
          </cell>
          <cell r="V17">
            <v>336.45409615428855</v>
          </cell>
          <cell r="W17">
            <v>342.40346755886628</v>
          </cell>
          <cell r="X17">
            <v>344.70296774521341</v>
          </cell>
          <cell r="Y17">
            <v>345.41972748064961</v>
          </cell>
          <cell r="Z17">
            <v>344.88361328833378</v>
          </cell>
          <cell r="AA17">
            <v>344.24369822938399</v>
          </cell>
          <cell r="AB17">
            <v>342.80229193181094</v>
          </cell>
          <cell r="AC17">
            <v>340.20956000197162</v>
          </cell>
          <cell r="AD17">
            <v>335.58595361309801</v>
          </cell>
          <cell r="AE17">
            <v>329.94760690311807</v>
          </cell>
          <cell r="AF17">
            <v>322.59634088488389</v>
          </cell>
        </row>
        <row r="18">
          <cell r="A18" t="str">
            <v>Service on pre-1998 debt excluding the IMF</v>
          </cell>
          <cell r="C18">
            <v>-10.25</v>
          </cell>
          <cell r="D18">
            <v>-11.68</v>
          </cell>
          <cell r="E18">
            <v>-15.13</v>
          </cell>
          <cell r="F18">
            <v>-12.7</v>
          </cell>
          <cell r="G18">
            <v>-10.8</v>
          </cell>
          <cell r="H18">
            <v>-9.6999999999999993</v>
          </cell>
          <cell r="I18">
            <v>-10.613695999999999</v>
          </cell>
          <cell r="J18">
            <v>-10.862566999999999</v>
          </cell>
          <cell r="K18">
            <v>-17.906219999999998</v>
          </cell>
          <cell r="L18">
            <v>-19.499568400000001</v>
          </cell>
          <cell r="M18">
            <v>-20.232683999999999</v>
          </cell>
          <cell r="Q18">
            <v>-26.072827232111624</v>
          </cell>
          <cell r="R18">
            <v>-23.017541542247645</v>
          </cell>
          <cell r="S18">
            <v>-25.378652947487723</v>
          </cell>
          <cell r="T18">
            <v>-25.554082085192487</v>
          </cell>
          <cell r="U18">
            <v>-25.80391647311443</v>
          </cell>
          <cell r="V18">
            <v>-22.334746580754739</v>
          </cell>
          <cell r="W18">
            <v>-20.356643451121737</v>
          </cell>
          <cell r="X18">
            <v>-21.204953749085906</v>
          </cell>
          <cell r="Y18">
            <v>-21.555438032083941</v>
          </cell>
          <cell r="Z18">
            <v>-22.088250723519501</v>
          </cell>
          <cell r="AA18">
            <v>-22.524773208859553</v>
          </cell>
          <cell r="AB18">
            <v>-23.288138852756685</v>
          </cell>
          <cell r="AC18">
            <v>-23.275084454122766</v>
          </cell>
          <cell r="AD18">
            <v>-21.720816488785548</v>
          </cell>
          <cell r="AE18">
            <v>-21.547417938082404</v>
          </cell>
          <cell r="AF18">
            <v>-20.850416875266575</v>
          </cell>
        </row>
        <row r="19">
          <cell r="A19" t="str">
            <v>Principal</v>
          </cell>
          <cell r="C19">
            <v>-5.85</v>
          </cell>
          <cell r="D19">
            <v>-6.78</v>
          </cell>
          <cell r="E19">
            <v>-9.5299999999999994</v>
          </cell>
          <cell r="F19">
            <v>-8.4</v>
          </cell>
          <cell r="G19">
            <v>-6.9</v>
          </cell>
          <cell r="H19">
            <v>-5.6</v>
          </cell>
          <cell r="I19">
            <v>-5.6</v>
          </cell>
          <cell r="J19">
            <v>-6.3</v>
          </cell>
          <cell r="K19">
            <v>-8.9600000000000009</v>
          </cell>
          <cell r="L19">
            <v>-11.8</v>
          </cell>
          <cell r="M19">
            <v>-11.85</v>
          </cell>
          <cell r="Q19">
            <v>-15.859589700153322</v>
          </cell>
          <cell r="R19">
            <v>-15.046015861109337</v>
          </cell>
          <cell r="S19">
            <v>-18.936193357287124</v>
          </cell>
          <cell r="T19">
            <v>-19.670052034150626</v>
          </cell>
          <cell r="U19">
            <v>-20.144238804022727</v>
          </cell>
          <cell r="V19">
            <v>-17.079038130978184</v>
          </cell>
          <cell r="W19">
            <v>-15.302630561084175</v>
          </cell>
          <cell r="X19">
            <v>-16.40056568149863</v>
          </cell>
          <cell r="Y19">
            <v>-16.990263837466081</v>
          </cell>
          <cell r="Z19">
            <v>-17.718809516776538</v>
          </cell>
          <cell r="AA19">
            <v>-18.390382680170365</v>
          </cell>
          <cell r="AB19">
            <v>-19.397210487953764</v>
          </cell>
          <cell r="AC19">
            <v>-19.628825227803514</v>
          </cell>
          <cell r="AD19">
            <v>-18.329668200227275</v>
          </cell>
          <cell r="AE19">
            <v>-18.404059810788915</v>
          </cell>
          <cell r="AF19">
            <v>-17.948524203448855</v>
          </cell>
        </row>
        <row r="20">
          <cell r="A20" t="str">
            <v>Interest</v>
          </cell>
          <cell r="C20">
            <v>-4.4000000000000004</v>
          </cell>
          <cell r="D20">
            <v>-4.9000000000000004</v>
          </cell>
          <cell r="E20">
            <v>-5.6</v>
          </cell>
          <cell r="F20">
            <v>-4.3</v>
          </cell>
          <cell r="G20">
            <v>-3.9</v>
          </cell>
          <cell r="H20">
            <v>-4.0999999999999996</v>
          </cell>
          <cell r="I20">
            <v>-5.0136959999999995</v>
          </cell>
          <cell r="J20">
            <v>-4.5625669999999987</v>
          </cell>
          <cell r="K20">
            <v>-8.9462200000000003</v>
          </cell>
          <cell r="L20">
            <v>-7.6995684000000013</v>
          </cell>
          <cell r="M20">
            <v>-8.3826839999999994</v>
          </cell>
          <cell r="Q20">
            <v>-10.213237531958299</v>
          </cell>
          <cell r="R20">
            <v>-7.9715256811383064</v>
          </cell>
          <cell r="S20">
            <v>-6.442459590200599</v>
          </cell>
          <cell r="T20">
            <v>-5.8840300510418579</v>
          </cell>
          <cell r="U20">
            <v>-5.6596776690917023</v>
          </cell>
          <cell r="V20">
            <v>-5.255708449776554</v>
          </cell>
          <cell r="W20">
            <v>-5.0540128900375656</v>
          </cell>
          <cell r="X20">
            <v>-4.8043880675872721</v>
          </cell>
          <cell r="Y20">
            <v>-4.5651741946178621</v>
          </cell>
          <cell r="Z20">
            <v>-4.3694412067429615</v>
          </cell>
          <cell r="AA20">
            <v>-4.1343905286891918</v>
          </cell>
          <cell r="AB20">
            <v>-3.8909283648029249</v>
          </cell>
          <cell r="AC20">
            <v>-3.646259226319251</v>
          </cell>
          <cell r="AD20">
            <v>-3.3911482885582673</v>
          </cell>
          <cell r="AE20">
            <v>-3.1433581272934874</v>
          </cell>
          <cell r="AF20">
            <v>-2.901892671817722</v>
          </cell>
        </row>
        <row r="21">
          <cell r="A21" t="str">
            <v>Late Interest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2.4932599999999999E-2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Of which multilateral</v>
          </cell>
          <cell r="C22">
            <v>-2.9776318258764944</v>
          </cell>
          <cell r="D22">
            <v>-3.4547830848983496</v>
          </cell>
          <cell r="E22">
            <v>-4.6786670708619598</v>
          </cell>
          <cell r="F22">
            <v>-3.157642492483836</v>
          </cell>
          <cell r="G22">
            <v>-4.0291907586818567</v>
          </cell>
          <cell r="H22">
            <v>-4.2890547126502865</v>
          </cell>
          <cell r="I22">
            <v>-4.4706935542192641</v>
          </cell>
          <cell r="J22">
            <v>-4.9193139753212094</v>
          </cell>
          <cell r="K22">
            <v>-7.5005285895779057</v>
          </cell>
          <cell r="L22">
            <v>-8.3323273418196244</v>
          </cell>
          <cell r="M22">
            <v>-8.2516923282491064</v>
          </cell>
          <cell r="Q22">
            <v>-11.75</v>
          </cell>
          <cell r="R22">
            <v>-9.2193664694006738</v>
          </cell>
          <cell r="S22">
            <v>-11.862403912725634</v>
          </cell>
          <cell r="T22">
            <v>-12.1074459733171</v>
          </cell>
          <cell r="U22">
            <v>-12.594380348047862</v>
          </cell>
          <cell r="V22">
            <v>-12.698387981321583</v>
          </cell>
          <cell r="W22">
            <v>-12.881434299278009</v>
          </cell>
          <cell r="X22">
            <v>-13.750567751093065</v>
          </cell>
          <cell r="Y22">
            <v>-14.07400283904996</v>
          </cell>
          <cell r="Z22">
            <v>-14.994404732592862</v>
          </cell>
          <cell r="AA22">
            <v>-16.089645985750739</v>
          </cell>
          <cell r="AB22">
            <v>-16.972827511040411</v>
          </cell>
          <cell r="AC22">
            <v>-17.093150091211719</v>
          </cell>
          <cell r="AD22">
            <v>-16.642065854206542</v>
          </cell>
          <cell r="AE22">
            <v>-16.533902226878766</v>
          </cell>
          <cell r="AF22">
            <v>-16.153686259222535</v>
          </cell>
        </row>
        <row r="23">
          <cell r="A23" t="str">
            <v>Service on post-1998 debt excluding the IMF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Q23">
            <v>0</v>
          </cell>
          <cell r="R23">
            <v>-0.41283300681398388</v>
          </cell>
          <cell r="S23">
            <v>-1.1347204605416918</v>
          </cell>
          <cell r="T23">
            <v>-1.9027877023196733</v>
          </cell>
          <cell r="U23">
            <v>-2.5747380044095887</v>
          </cell>
          <cell r="V23">
            <v>-3.4429896322658355</v>
          </cell>
          <cell r="W23">
            <v>-6.7192646203400166</v>
          </cell>
          <cell r="X23">
            <v>-8.7495291188508197</v>
          </cell>
          <cell r="Y23">
            <v>-11.119334439400841</v>
          </cell>
          <cell r="Z23">
            <v>-13.068436681410631</v>
          </cell>
          <cell r="AA23">
            <v>-14.999482710582157</v>
          </cell>
          <cell r="AB23">
            <v>-16.968118412601324</v>
          </cell>
          <cell r="AC23">
            <v>-18.93774254639375</v>
          </cell>
          <cell r="AD23">
            <v>-20.902273024639484</v>
          </cell>
          <cell r="AE23">
            <v>-22.897073896622828</v>
          </cell>
          <cell r="AF23">
            <v>-24.91955663563844</v>
          </cell>
        </row>
        <row r="24">
          <cell r="A24" t="str">
            <v>Principal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-0.19605197713727948</v>
          </cell>
          <cell r="V24">
            <v>-0.58087991326578325</v>
          </cell>
          <cell r="W24">
            <v>-3.4290962926911335</v>
          </cell>
          <cell r="X24">
            <v>-5.1376882158223962</v>
          </cell>
          <cell r="Y24">
            <v>-7.1635527083444588</v>
          </cell>
          <cell r="Z24">
            <v>-8.7895335836916804</v>
          </cell>
          <cell r="AA24">
            <v>-10.430142892554882</v>
          </cell>
          <cell r="AB24">
            <v>-12.135582521865063</v>
          </cell>
          <cell r="AC24">
            <v>-13.855997435692094</v>
          </cell>
          <cell r="AD24">
            <v>-15.670962054057219</v>
          </cell>
          <cell r="AE24">
            <v>-17.554643645285946</v>
          </cell>
          <cell r="AF24">
            <v>-19.493927384817411</v>
          </cell>
        </row>
        <row r="25">
          <cell r="A25" t="str">
            <v>Interest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-0.41283300681398388</v>
          </cell>
          <cell r="S25">
            <v>-1.1347204605416918</v>
          </cell>
          <cell r="T25">
            <v>-1.9027877023196733</v>
          </cell>
          <cell r="U25">
            <v>-2.3786860272723094</v>
          </cell>
          <cell r="V25">
            <v>-2.8621097190000522</v>
          </cell>
          <cell r="W25">
            <v>-3.2901683276488831</v>
          </cell>
          <cell r="X25">
            <v>-3.6118409030284235</v>
          </cell>
          <cell r="Y25">
            <v>-3.9557817310563816</v>
          </cell>
          <cell r="Z25">
            <v>-4.2789030977189499</v>
          </cell>
          <cell r="AA25">
            <v>-4.5693398180272728</v>
          </cell>
          <cell r="AB25">
            <v>-4.8325358907362608</v>
          </cell>
          <cell r="AC25">
            <v>-5.0817451107016547</v>
          </cell>
          <cell r="AD25">
            <v>-5.2313109705822693</v>
          </cell>
          <cell r="AE25">
            <v>-5.3424302513368804</v>
          </cell>
          <cell r="AF25">
            <v>-5.4256292508210269</v>
          </cell>
        </row>
        <row r="26">
          <cell r="A26" t="str">
            <v>Of which multilateral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0</v>
          </cell>
          <cell r="R26">
            <v>-3.5322790336750086E-2</v>
          </cell>
          <cell r="S26">
            <v>-0.14697829501228374</v>
          </cell>
          <cell r="T26">
            <v>-0.29389607115311683</v>
          </cell>
          <cell r="U26">
            <v>-0.39768053222476984</v>
          </cell>
          <cell r="V26">
            <v>-0.50974250585809588</v>
          </cell>
          <cell r="W26">
            <v>-0.90325834320371379</v>
          </cell>
          <cell r="X26">
            <v>-1.9047375090439618</v>
          </cell>
          <cell r="Y26">
            <v>-3.1955026007489997</v>
          </cell>
          <cell r="Z26">
            <v>-4.1426687297441607</v>
          </cell>
          <cell r="AA26">
            <v>-5.1567689558716499</v>
          </cell>
          <cell r="AB26">
            <v>-6.1650869821813536</v>
          </cell>
          <cell r="AC26">
            <v>-7.156877413380915</v>
          </cell>
          <cell r="AD26">
            <v>-8.2248034802616914</v>
          </cell>
          <cell r="AE26">
            <v>-9.3445086611545936</v>
          </cell>
          <cell r="AF26">
            <v>-10.497356670735668</v>
          </cell>
        </row>
        <row r="27">
          <cell r="A27" t="str">
            <v xml:space="preserve">Debt relief </v>
          </cell>
          <cell r="C27">
            <v>3.04</v>
          </cell>
          <cell r="D27">
            <v>2.4700000000000002</v>
          </cell>
          <cell r="E27">
            <v>6.82</v>
          </cell>
          <cell r="F27">
            <v>2.2599999999999998</v>
          </cell>
          <cell r="G27">
            <v>1.6990000000000001</v>
          </cell>
          <cell r="H27">
            <v>0</v>
          </cell>
          <cell r="I27">
            <v>0</v>
          </cell>
          <cell r="J27">
            <v>0</v>
          </cell>
          <cell r="K27">
            <v>23.139650063369633</v>
          </cell>
          <cell r="L27">
            <v>3.7831999999999999</v>
          </cell>
          <cell r="M27">
            <v>3.7</v>
          </cell>
          <cell r="Q27">
            <v>12.904193147105037</v>
          </cell>
          <cell r="R27">
            <v>6.2515875364234859</v>
          </cell>
          <cell r="S27">
            <v>7.8067462652275594</v>
          </cell>
          <cell r="T27">
            <v>7.8517552113516818</v>
          </cell>
          <cell r="U27">
            <v>7.7622353227960623</v>
          </cell>
          <cell r="V27">
            <v>5.6402727862396791</v>
          </cell>
          <cell r="W27">
            <v>4.1891990392626264</v>
          </cell>
          <cell r="X27">
            <v>4.1539506752069739</v>
          </cell>
          <cell r="Y27">
            <v>4.1487202724325334</v>
          </cell>
          <cell r="Z27">
            <v>3.8653153138003233</v>
          </cell>
          <cell r="AA27">
            <v>3.3981025305713151</v>
          </cell>
          <cell r="AB27">
            <v>3.2885257282693683</v>
          </cell>
          <cell r="AC27">
            <v>3.1783219294773541</v>
          </cell>
          <cell r="AD27">
            <v>2.4036630782524555</v>
          </cell>
          <cell r="AE27">
            <v>2.3341562391212487</v>
          </cell>
          <cell r="AF27">
            <v>2.1000869429411742</v>
          </cell>
        </row>
        <row r="28">
          <cell r="A28" t="str">
            <v>Debt Rescheduling</v>
          </cell>
          <cell r="C28">
            <v>3.04</v>
          </cell>
          <cell r="D28">
            <v>2.4700000000000002</v>
          </cell>
          <cell r="E28">
            <v>6.82</v>
          </cell>
          <cell r="F28">
            <v>2.2599999999999998</v>
          </cell>
          <cell r="G28">
            <v>1.6990000000000001</v>
          </cell>
          <cell r="H28">
            <v>0</v>
          </cell>
          <cell r="I28">
            <v>0</v>
          </cell>
          <cell r="J28">
            <v>0</v>
          </cell>
          <cell r="K28">
            <v>16.899999999999999</v>
          </cell>
          <cell r="L28">
            <v>3.3815877226488182</v>
          </cell>
          <cell r="M28">
            <v>3.7</v>
          </cell>
          <cell r="Q28">
            <v>12.444472528265067</v>
          </cell>
          <cell r="R28">
            <v>6.0292004594012241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29">
          <cell r="A29" t="str">
            <v>Bilateral Paris Club</v>
          </cell>
          <cell r="C29">
            <v>3.04</v>
          </cell>
          <cell r="D29">
            <v>2.4700000000000002</v>
          </cell>
          <cell r="E29">
            <v>6.82</v>
          </cell>
          <cell r="F29">
            <v>2.2599999999999998</v>
          </cell>
          <cell r="G29">
            <v>1.6990000000000001</v>
          </cell>
          <cell r="H29">
            <v>0</v>
          </cell>
          <cell r="I29">
            <v>0</v>
          </cell>
          <cell r="J29">
            <v>0</v>
          </cell>
          <cell r="K29">
            <v>16.899999999999999</v>
          </cell>
          <cell r="L29">
            <v>3.3815877226488182</v>
          </cell>
          <cell r="M29">
            <v>3.7</v>
          </cell>
          <cell r="Q29">
            <v>2.3589018511944158</v>
          </cell>
          <cell r="R29">
            <v>1.3504419806144834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A30" t="str">
            <v>Bilateral Non-Paris Club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10.085570677070653</v>
          </cell>
          <cell r="R30">
            <v>4.6787584787867402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>Private Creditors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Debt Cancellation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6.2396500633696341</v>
          </cell>
          <cell r="L32">
            <v>0.40161227735118155</v>
          </cell>
          <cell r="M32">
            <v>0</v>
          </cell>
          <cell r="Q32">
            <v>0.45972061883996984</v>
          </cell>
          <cell r="R32">
            <v>0.22238707702226154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>Bilateral Paris Club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6.2396500633696341</v>
          </cell>
          <cell r="L33">
            <v>0.40161227735118155</v>
          </cell>
          <cell r="M33">
            <v>0</v>
          </cell>
          <cell r="Q33">
            <v>0.45972061883996984</v>
          </cell>
          <cell r="R33">
            <v>0.22238707702226154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Bilateral Non-Paris Club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>Private Creditors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>Data for WEO submission (in millions of US$)</v>
          </cell>
        </row>
        <row r="37">
          <cell r="A37" t="str">
            <v>Interest on public debt</v>
          </cell>
          <cell r="C37">
            <v>-12.705563015261115</v>
          </cell>
          <cell r="D37">
            <v>-16.304257407623073</v>
          </cell>
          <cell r="E37">
            <v>-18.801725729825915</v>
          </cell>
          <cell r="F37">
            <v>-13.479412548392657</v>
          </cell>
          <cell r="G37">
            <v>-14.324279654013553</v>
          </cell>
          <cell r="H37">
            <v>-14.533595647010863</v>
          </cell>
          <cell r="I37">
            <v>-18.941765839283686</v>
          </cell>
          <cell r="J37">
            <v>-16.113035033196777</v>
          </cell>
          <cell r="K37">
            <v>-16.110266516585064</v>
          </cell>
          <cell r="L37">
            <v>-15.375207524131163</v>
          </cell>
          <cell r="M37">
            <v>-16.386760809769029</v>
          </cell>
          <cell r="Q37">
            <v>-14.384132539553988</v>
          </cell>
          <cell r="R37">
            <v>-11.843181058987675</v>
          </cell>
          <cell r="S37">
            <v>-10.752577180192247</v>
          </cell>
          <cell r="T37">
            <v>-11.104135354319322</v>
          </cell>
          <cell r="U37">
            <v>-11.502975290913051</v>
          </cell>
          <cell r="V37">
            <v>-11.659018472755303</v>
          </cell>
          <cell r="W37">
            <v>-12.025034271802673</v>
          </cell>
          <cell r="X37">
            <v>-12.128864315227924</v>
          </cell>
          <cell r="Y37">
            <v>-12.279789276096613</v>
          </cell>
          <cell r="Z37">
            <v>-12.463372252159518</v>
          </cell>
          <cell r="AA37">
            <v>-12.543190635643187</v>
          </cell>
          <cell r="AB37">
            <v>-12.571629726755788</v>
          </cell>
          <cell r="AC37">
            <v>-12.578172565890053</v>
          </cell>
          <cell r="AD37">
            <v>-12.42606858520932</v>
          </cell>
          <cell r="AE37">
            <v>-12.229108334800483</v>
          </cell>
          <cell r="AF37">
            <v>-12.001026093089097</v>
          </cell>
        </row>
        <row r="38">
          <cell r="A38" t="str">
            <v xml:space="preserve">   To multilateral creditors (excl. IMF)</v>
          </cell>
          <cell r="C38">
            <v>-4.6909349204938309</v>
          </cell>
          <cell r="D38">
            <v>-6.4107213275021033</v>
          </cell>
          <cell r="E38">
            <v>-7.0509039438714254</v>
          </cell>
          <cell r="F38">
            <v>-5.4786176513122635</v>
          </cell>
          <cell r="G38">
            <v>-7.9574201761537946</v>
          </cell>
          <cell r="H38">
            <v>-8.1529926800304864</v>
          </cell>
          <cell r="I38">
            <v>-10.57841248252673</v>
          </cell>
          <cell r="J38">
            <v>-8.8289306399208929</v>
          </cell>
          <cell r="K38">
            <v>-5.5709143386353022</v>
          </cell>
          <cell r="L38">
            <v>-5.9774456713897397</v>
          </cell>
          <cell r="M38">
            <v>-6.8661928381262465</v>
          </cell>
          <cell r="Q38">
            <v>-5.281429796824165</v>
          </cell>
          <cell r="R38">
            <v>-3.5035315160596707</v>
          </cell>
          <cell r="S38">
            <v>-4.6199699654571633</v>
          </cell>
          <cell r="T38">
            <v>-4.7277592306346659</v>
          </cell>
          <cell r="U38">
            <v>-4.963875708783549</v>
          </cell>
          <cell r="V38">
            <v>-4.8823080576508504</v>
          </cell>
          <cell r="W38">
            <v>-4.957171936913924</v>
          </cell>
          <cell r="X38">
            <v>-5.0071053533401475</v>
          </cell>
          <cell r="Y38">
            <v>-5.020290832307607</v>
          </cell>
          <cell r="Z38">
            <v>-5.105467289710794</v>
          </cell>
          <cell r="AA38">
            <v>-5.1435885299339992</v>
          </cell>
          <cell r="AB38">
            <v>-5.169510620241935</v>
          </cell>
          <cell r="AC38">
            <v>-5.1861508891680312</v>
          </cell>
          <cell r="AD38">
            <v>-5.1723104365615908</v>
          </cell>
          <cell r="AE38">
            <v>-5.1475903432760415</v>
          </cell>
          <cell r="AF38">
            <v>-5.1091511172330364</v>
          </cell>
        </row>
        <row r="39">
          <cell r="A39" t="str">
            <v xml:space="preserve">   To bilateral creditors</v>
          </cell>
          <cell r="C39">
            <v>-7.2076768523653545</v>
          </cell>
          <cell r="D39">
            <v>-9.0100161351339718</v>
          </cell>
          <cell r="E39">
            <v>-10.286292304736627</v>
          </cell>
          <cell r="F39">
            <v>-6.6770532629367292</v>
          </cell>
          <cell r="G39">
            <v>-4.8218318393458111</v>
          </cell>
          <cell r="H39">
            <v>-4.8786717711490395</v>
          </cell>
          <cell r="I39">
            <v>-6.6239524223305262</v>
          </cell>
          <cell r="J39">
            <v>-5.7346084663558887</v>
          </cell>
          <cell r="K39">
            <v>-8.7853940853705126</v>
          </cell>
          <cell r="L39">
            <v>-7.3445293402348319</v>
          </cell>
          <cell r="M39">
            <v>-7.3702499003966375</v>
          </cell>
          <cell r="Q39">
            <v>-8.2576739752379567</v>
          </cell>
          <cell r="R39">
            <v>-8.3396495429280062</v>
          </cell>
          <cell r="S39">
            <v>-6.0245127866241708</v>
          </cell>
          <cell r="T39">
            <v>-6.2735675283379093</v>
          </cell>
          <cell r="U39">
            <v>-6.4411218939133592</v>
          </cell>
          <cell r="V39">
            <v>-6.6822037583234337</v>
          </cell>
          <cell r="W39">
            <v>-6.9752862386202903</v>
          </cell>
          <cell r="X39">
            <v>-7.031799918148125</v>
          </cell>
          <cell r="Y39">
            <v>-7.1720986217294591</v>
          </cell>
          <cell r="Z39">
            <v>-7.2745963889764145</v>
          </cell>
          <cell r="AA39">
            <v>-7.3204246461680409</v>
          </cell>
          <cell r="AB39">
            <v>-7.3277280450780093</v>
          </cell>
          <cell r="AC39">
            <v>-7.3231198382449199</v>
          </cell>
          <cell r="AD39">
            <v>-7.1911246038364016</v>
          </cell>
          <cell r="AE39">
            <v>-7.0260395606145645</v>
          </cell>
          <cell r="AF39">
            <v>-6.8436576345424616</v>
          </cell>
        </row>
        <row r="40">
          <cell r="A40" t="str">
            <v xml:space="preserve">   To banks</v>
          </cell>
          <cell r="C40">
            <v>-0.80695124240192895</v>
          </cell>
          <cell r="D40">
            <v>-0.88351994498699538</v>
          </cell>
          <cell r="E40">
            <v>-1.4645294812178593</v>
          </cell>
          <cell r="F40">
            <v>-1.3237416341436656</v>
          </cell>
          <cell r="G40">
            <v>-1.5450276385139476</v>
          </cell>
          <cell r="H40">
            <v>-1.5019311958313395</v>
          </cell>
          <cell r="I40">
            <v>-1.6876573853690482</v>
          </cell>
          <cell r="J40">
            <v>-1.6816932711776618</v>
          </cell>
          <cell r="K40">
            <v>-1.7539580925792506</v>
          </cell>
          <cell r="L40">
            <v>-2.0532325125065922</v>
          </cell>
          <cell r="M40">
            <v>-2.1503180712461472</v>
          </cell>
          <cell r="Q40">
            <v>-0.84502876749186628</v>
          </cell>
          <cell r="R40">
            <v>0</v>
          </cell>
          <cell r="S40">
            <v>-0.10809442811091295</v>
          </cell>
          <cell r="T40">
            <v>-0.10280859534674643</v>
          </cell>
          <cell r="U40">
            <v>-9.7977688216142764E-2</v>
          </cell>
          <cell r="V40">
            <v>-9.4506656781019466E-2</v>
          </cell>
          <cell r="W40">
            <v>-9.2576096268458599E-2</v>
          </cell>
          <cell r="X40">
            <v>-8.9959043739652175E-2</v>
          </cell>
          <cell r="Y40">
            <v>-8.739982205954748E-2</v>
          </cell>
          <cell r="Z40">
            <v>-8.3308573472311673E-2</v>
          </cell>
          <cell r="AA40">
            <v>-7.9177459541148451E-2</v>
          </cell>
          <cell r="AB40">
            <v>-7.4391061435845632E-2</v>
          </cell>
          <cell r="AC40">
            <v>-6.8901838477102739E-2</v>
          </cell>
          <cell r="AD40">
            <v>-6.2633544811324382E-2</v>
          </cell>
          <cell r="AE40">
            <v>-5.5478430909876503E-2</v>
          </cell>
          <cell r="AF40">
            <v>-4.8217341313599255E-2</v>
          </cell>
        </row>
        <row r="41">
          <cell r="A41" t="str">
            <v>Interest on non-public debt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Debt forgiveness</v>
          </cell>
          <cell r="C42">
            <v>0</v>
          </cell>
          <cell r="D42">
            <v>0</v>
          </cell>
          <cell r="E42">
            <v>0</v>
          </cell>
          <cell r="F42">
            <v>113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50.709185993100931</v>
          </cell>
          <cell r="L42">
            <v>1.0010264022263706</v>
          </cell>
          <cell r="M42">
            <v>0</v>
          </cell>
          <cell r="Q42">
            <v>0.64746191321489632</v>
          </cell>
          <cell r="R42">
            <v>0.31412902481596078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 xml:space="preserve">   By multilateral creditors (excl. IMF)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 By bilateral creditors</v>
          </cell>
          <cell r="C44">
            <v>0</v>
          </cell>
          <cell r="D44">
            <v>0</v>
          </cell>
          <cell r="E44">
            <v>0</v>
          </cell>
          <cell r="F44">
            <v>113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50.709185993100931</v>
          </cell>
          <cell r="L44">
            <v>1.0010264022263706</v>
          </cell>
          <cell r="M44">
            <v>0</v>
          </cell>
          <cell r="Q44">
            <v>0.64746191321489632</v>
          </cell>
          <cell r="R44">
            <v>0.31412902481596078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By banks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Public amortization</v>
          </cell>
          <cell r="C46">
            <v>-16.892623554381252</v>
          </cell>
          <cell r="D46">
            <v>-22.559768412996821</v>
          </cell>
          <cell r="E46">
            <v>-31.996508250935882</v>
          </cell>
          <cell r="F46">
            <v>-26.331875675929844</v>
          </cell>
          <cell r="G46">
            <v>-25.342956310947056</v>
          </cell>
          <cell r="H46">
            <v>-19.850764786161179</v>
          </cell>
          <cell r="I46">
            <v>-21.15682496505346</v>
          </cell>
          <cell r="J46">
            <v>-22.248905212600647</v>
          </cell>
          <cell r="K46">
            <v>-16.284714177413544</v>
          </cell>
          <cell r="L46">
            <v>-23.695662133900541</v>
          </cell>
          <cell r="M46">
            <v>-23.164790131151673</v>
          </cell>
          <cell r="Q46">
            <v>-22.33634922874543</v>
          </cell>
          <cell r="R46">
            <v>-21.252989845910111</v>
          </cell>
          <cell r="S46">
            <v>-26.871854596265901</v>
          </cell>
          <cell r="T46">
            <v>-28.049830769369457</v>
          </cell>
          <cell r="U46">
            <v>-29.107150547505498</v>
          </cell>
          <cell r="V46">
            <v>-25.363626829820308</v>
          </cell>
          <cell r="W46">
            <v>-26.994818486114855</v>
          </cell>
          <cell r="X46">
            <v>-31.039383555224845</v>
          </cell>
          <cell r="Y46">
            <v>-34.808744462855515</v>
          </cell>
          <cell r="Z46">
            <v>-38.201918912808118</v>
          </cell>
          <cell r="AA46">
            <v>-41.534070114488436</v>
          </cell>
          <cell r="AB46">
            <v>-45.442795013249402</v>
          </cell>
          <cell r="AC46">
            <v>-48.255919857096778</v>
          </cell>
          <cell r="AD46">
            <v>-48.999264685675669</v>
          </cell>
          <cell r="AE46">
            <v>-51.821099056712491</v>
          </cell>
          <cell r="AF46">
            <v>-53.959370227346525</v>
          </cell>
        </row>
        <row r="47">
          <cell r="A47" t="str">
            <v xml:space="preserve">   To multilateral creditors (excl. IMF)</v>
          </cell>
          <cell r="C47">
            <v>-4.6118770543891081</v>
          </cell>
          <cell r="D47">
            <v>-5.793246485113162</v>
          </cell>
          <cell r="E47">
            <v>-8.9558414320275581</v>
          </cell>
          <cell r="F47">
            <v>-4.3709564283446163</v>
          </cell>
          <cell r="G47">
            <v>-6.369196810186228</v>
          </cell>
          <cell r="H47">
            <v>-6.7350809095903994</v>
          </cell>
          <cell r="I47">
            <v>-5.6670066870678912</v>
          </cell>
          <cell r="J47">
            <v>-8.8289306399208929</v>
          </cell>
          <cell r="K47">
            <v>-7.0808071933712542</v>
          </cell>
          <cell r="L47">
            <v>-8.1256899777881895</v>
          </cell>
          <cell r="M47">
            <v>-9.2645009180530682</v>
          </cell>
          <cell r="Q47">
            <v>-11.267050233224884</v>
          </cell>
          <cell r="R47">
            <v>-9.5690199606839546</v>
          </cell>
          <cell r="S47">
            <v>-12.422228875057291</v>
          </cell>
          <cell r="T47">
            <v>-12.956766720619465</v>
          </cell>
          <cell r="U47">
            <v>-13.627887606356515</v>
          </cell>
          <cell r="V47">
            <v>-14.087547405839775</v>
          </cell>
          <cell r="W47">
            <v>-14.908336388907014</v>
          </cell>
          <cell r="X47">
            <v>-17.55419543548394</v>
          </cell>
          <cell r="Y47">
            <v>-19.867279242332241</v>
          </cell>
          <cell r="Z47">
            <v>-22.473507596265314</v>
          </cell>
          <cell r="AA47">
            <v>-25.475217696902448</v>
          </cell>
          <cell r="AB47">
            <v>-28.175188817646845</v>
          </cell>
          <cell r="AC47">
            <v>-29.761245892770081</v>
          </cell>
          <cell r="AD47">
            <v>-30.664034457962245</v>
          </cell>
          <cell r="AE47">
            <v>-32.146515538412174</v>
          </cell>
          <cell r="AF47">
            <v>-33.298416533951027</v>
          </cell>
        </row>
        <row r="48">
          <cell r="A48" t="str">
            <v xml:space="preserve">   To bilateral creditors</v>
          </cell>
          <cell r="C48">
            <v>-11.314726661988072</v>
          </cell>
          <cell r="D48">
            <v>-15.653382027372903</v>
          </cell>
          <cell r="E48">
            <v>-21.917473547240178</v>
          </cell>
          <cell r="F48">
            <v>-20.912228788188045</v>
          </cell>
          <cell r="G48">
            <v>-16.781272401794752</v>
          </cell>
          <cell r="H48">
            <v>-9.9091945670347332</v>
          </cell>
          <cell r="I48">
            <v>-12.072361378719759</v>
          </cell>
          <cell r="J48">
            <v>-10.225432029005979</v>
          </cell>
          <cell r="K48">
            <v>-6.1283035978751439</v>
          </cell>
          <cell r="L48">
            <v>-11.695397922491834</v>
          </cell>
          <cell r="M48">
            <v>-12.727388446964342</v>
          </cell>
          <cell r="Q48">
            <v>-11.069298995520548</v>
          </cell>
          <cell r="R48">
            <v>-9.8547400010816428</v>
          </cell>
          <cell r="S48">
            <v>-14.295143842965329</v>
          </cell>
          <cell r="T48">
            <v>-14.996374792818781</v>
          </cell>
          <cell r="U48">
            <v>-15.417349545117748</v>
          </cell>
          <cell r="V48">
            <v>-11.245460650402288</v>
          </cell>
          <cell r="W48">
            <v>-12.05100586578015</v>
          </cell>
          <cell r="X48">
            <v>-13.442870496495146</v>
          </cell>
          <cell r="Y48">
            <v>-14.891751788145424</v>
          </cell>
          <cell r="Z48">
            <v>-15.670335886609452</v>
          </cell>
          <cell r="AA48">
            <v>-15.991464945011312</v>
          </cell>
          <cell r="AB48">
            <v>-17.189528711187052</v>
          </cell>
          <cell r="AC48">
            <v>-18.40522551405607</v>
          </cell>
          <cell r="AD48">
            <v>-18.232637311283035</v>
          </cell>
          <cell r="AE48">
            <v>-19.565499771811677</v>
          </cell>
          <cell r="AF48">
            <v>-20.54400120081576</v>
          </cell>
        </row>
        <row r="49">
          <cell r="A49" t="str">
            <v xml:space="preserve">   To banks</v>
          </cell>
          <cell r="C49">
            <v>-0.96601983800407154</v>
          </cell>
          <cell r="D49">
            <v>-1.1131399005107558</v>
          </cell>
          <cell r="E49">
            <v>-1.1231932716681494</v>
          </cell>
          <cell r="F49">
            <v>-1.0486904593971882</v>
          </cell>
          <cell r="G49">
            <v>-2.192487098966081</v>
          </cell>
          <cell r="H49">
            <v>-3.2064893095360474</v>
          </cell>
          <cell r="I49">
            <v>-3.4174568992658076</v>
          </cell>
          <cell r="J49">
            <v>-3.1945425436737764</v>
          </cell>
          <cell r="K49">
            <v>-3.0756033861671468</v>
          </cell>
          <cell r="L49">
            <v>-3.8745742336205171</v>
          </cell>
          <cell r="M49">
            <v>-1.1729007661342619</v>
          </cell>
          <cell r="Q49">
            <v>0</v>
          </cell>
          <cell r="R49">
            <v>-1.8292298841445167</v>
          </cell>
          <cell r="S49">
            <v>-0.15448187824328583</v>
          </cell>
          <cell r="T49">
            <v>-9.6689255931212054E-2</v>
          </cell>
          <cell r="U49">
            <v>-6.1913396031233067E-2</v>
          </cell>
          <cell r="V49">
            <v>-3.061877357824928E-2</v>
          </cell>
          <cell r="W49">
            <v>-3.5476231427691365E-2</v>
          </cell>
          <cell r="X49">
            <v>-4.2317623245768647E-2</v>
          </cell>
          <cell r="Y49">
            <v>-4.9713432377847179E-2</v>
          </cell>
          <cell r="Z49">
            <v>-5.807542993335376E-2</v>
          </cell>
          <cell r="AA49">
            <v>-6.7387472574665E-2</v>
          </cell>
          <cell r="AB49">
            <v>-7.8077484415500359E-2</v>
          </cell>
          <cell r="AC49">
            <v>-8.9448450270630309E-2</v>
          </cell>
          <cell r="AD49">
            <v>-0.10259291643039548</v>
          </cell>
          <cell r="AE49">
            <v>-0.10908374648864549</v>
          </cell>
          <cell r="AF49">
            <v>-0.11695249257973873</v>
          </cell>
        </row>
        <row r="50">
          <cell r="A50" t="str">
            <v>Amortization on account of debt-reduction operations</v>
          </cell>
          <cell r="C50">
            <v>0</v>
          </cell>
          <cell r="D50">
            <v>0</v>
          </cell>
          <cell r="E50">
            <v>0</v>
          </cell>
          <cell r="F50">
            <v>-113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-43.878494236311241</v>
          </cell>
          <cell r="L50">
            <v>0</v>
          </cell>
          <cell r="M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To banks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Rescheduling of current maturities</v>
          </cell>
          <cell r="C52">
            <v>8.778388992362224</v>
          </cell>
          <cell r="D52">
            <v>8.2186766932304067</v>
          </cell>
          <cell r="E52">
            <v>22.897815978109417</v>
          </cell>
          <cell r="F52">
            <v>7.0845284556668382</v>
          </cell>
          <cell r="G52">
            <v>6.2402438800433409</v>
          </cell>
          <cell r="H52">
            <v>0</v>
          </cell>
          <cell r="I52">
            <v>0</v>
          </cell>
          <cell r="J52">
            <v>0</v>
          </cell>
          <cell r="K52">
            <v>34.776799321860651</v>
          </cell>
          <cell r="L52">
            <v>6.5789683482275922</v>
          </cell>
          <cell r="M52">
            <v>0</v>
          </cell>
          <cell r="Q52">
            <v>17.526562137743696</v>
          </cell>
          <cell r="R52">
            <v>8.5164429790228322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Of obligations to bilateral creditors</v>
          </cell>
          <cell r="C53">
            <v>8.778388992362224</v>
          </cell>
          <cell r="D53">
            <v>8.2186766932304067</v>
          </cell>
          <cell r="E53">
            <v>22.897815978109417</v>
          </cell>
          <cell r="F53">
            <v>7.0845284556668382</v>
          </cell>
          <cell r="G53">
            <v>6.2402438800433409</v>
          </cell>
          <cell r="H53">
            <v>0</v>
          </cell>
          <cell r="I53">
            <v>0</v>
          </cell>
          <cell r="J53">
            <v>0</v>
          </cell>
          <cell r="K53">
            <v>34.776799321860651</v>
          </cell>
          <cell r="L53">
            <v>6.5789683482275922</v>
          </cell>
          <cell r="M53">
            <v>0</v>
          </cell>
          <cell r="Q53">
            <v>17.526562137743696</v>
          </cell>
          <cell r="R53">
            <v>8.5164429790228322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 xml:space="preserve">   Of obligations to banks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>Accumulation of arrears</v>
          </cell>
          <cell r="C55">
            <v>-3.2630195925556955</v>
          </cell>
          <cell r="D55">
            <v>14.707105661570198</v>
          </cell>
          <cell r="E55">
            <v>5.4726451677886141</v>
          </cell>
          <cell r="F55">
            <v>4.9842478958010066</v>
          </cell>
          <cell r="G55">
            <v>3.6728922189778341</v>
          </cell>
          <cell r="H55">
            <v>29.42166923663175</v>
          </cell>
          <cell r="I55">
            <v>23.801428085685139</v>
          </cell>
          <cell r="J55">
            <v>30.371521401327868</v>
          </cell>
          <cell r="K55">
            <v>-25.074932805114244</v>
          </cell>
          <cell r="L55">
            <v>25.764108082450338</v>
          </cell>
          <cell r="M55">
            <v>25.37569179496516</v>
          </cell>
          <cell r="Q55">
            <v>8.271799963964666</v>
          </cell>
          <cell r="R55">
            <v>-35.64803724333256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-6.3998945239415831E-16</v>
          </cell>
          <cell r="AF55">
            <v>6.3998945239415831E-16</v>
          </cell>
        </row>
        <row r="56">
          <cell r="A56" t="str">
            <v xml:space="preserve">   To multilateral creditors (excl. IMF)</v>
          </cell>
          <cell r="C56">
            <v>-0.48623425447678759</v>
          </cell>
          <cell r="D56">
            <v>2.1915585714470001</v>
          </cell>
          <cell r="E56">
            <v>2.9980292486697429</v>
          </cell>
          <cell r="F56">
            <v>-4.1860495938376117E-2</v>
          </cell>
          <cell r="G56">
            <v>0.93790228503069351</v>
          </cell>
          <cell r="H56">
            <v>4.2378617457495195E-2</v>
          </cell>
          <cell r="I56">
            <v>5.0037099876645001</v>
          </cell>
          <cell r="J56">
            <v>-6.1080542628830328</v>
          </cell>
          <cell r="K56">
            <v>-1.5830036833739511</v>
          </cell>
          <cell r="L56">
            <v>8.376368824050525</v>
          </cell>
          <cell r="M56">
            <v>9.1877226680517179</v>
          </cell>
          <cell r="Q56">
            <v>6.8531833043590353</v>
          </cell>
          <cell r="R56">
            <v>-30.811858416649361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To bilateral creditors</v>
          </cell>
          <cell r="C57">
            <v>-3.0727511613977865</v>
          </cell>
          <cell r="D57">
            <v>12.174507129904107</v>
          </cell>
          <cell r="E57">
            <v>2.1304958417482776</v>
          </cell>
          <cell r="F57">
            <v>4.7048142288126442</v>
          </cell>
          <cell r="G57">
            <v>1.0803519892976263</v>
          </cell>
          <cell r="H57">
            <v>24.982700696982167</v>
          </cell>
          <cell r="I57">
            <v>13.781283778628145</v>
          </cell>
          <cell r="J57">
            <v>32.531454460651076</v>
          </cell>
          <cell r="K57">
            <v>-27.316911110212914</v>
          </cell>
          <cell r="L57">
            <v>11.561111328125317</v>
          </cell>
          <cell r="M57">
            <v>12.864750289533031</v>
          </cell>
          <cell r="Q57">
            <v>0.57358789211376515</v>
          </cell>
          <cell r="R57">
            <v>-0.85971556509883795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-6.3998945239415831E-16</v>
          </cell>
          <cell r="AF57">
            <v>6.3998945239415831E-16</v>
          </cell>
        </row>
        <row r="58">
          <cell r="A58" t="str">
            <v xml:space="preserve">   To banks</v>
          </cell>
          <cell r="C58">
            <v>0.29596582331887916</v>
          </cell>
          <cell r="D58">
            <v>0.34103996021909072</v>
          </cell>
          <cell r="E58">
            <v>0.34412007737059358</v>
          </cell>
          <cell r="F58">
            <v>0.32129416292673924</v>
          </cell>
          <cell r="G58">
            <v>1.6546379446495145</v>
          </cell>
          <cell r="H58">
            <v>4.3965899221920921</v>
          </cell>
          <cell r="I58">
            <v>5.0164343193924958</v>
          </cell>
          <cell r="J58">
            <v>3.9481212035598241</v>
          </cell>
          <cell r="K58">
            <v>3.8249819884726222</v>
          </cell>
          <cell r="L58">
            <v>5.8266279302744941</v>
          </cell>
          <cell r="M58">
            <v>3.3232188373804092</v>
          </cell>
          <cell r="Q58">
            <v>0.84502876749186628</v>
          </cell>
          <cell r="R58">
            <v>-3.9764632615843665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>Total public debt (incl arrears,excl. IMF)</v>
          </cell>
          <cell r="C59">
            <v>415.80570133994269</v>
          </cell>
          <cell r="D59">
            <v>578.69760299625466</v>
          </cell>
          <cell r="E59">
            <v>607.19552401386375</v>
          </cell>
          <cell r="F59">
            <v>520.83109882515544</v>
          </cell>
          <cell r="G59">
            <v>647.83117566777162</v>
          </cell>
          <cell r="H59">
            <v>748.34208494208497</v>
          </cell>
          <cell r="I59">
            <v>752.20893489512389</v>
          </cell>
          <cell r="J59">
            <v>816.51369527289103</v>
          </cell>
          <cell r="K59">
            <v>808.52274925437246</v>
          </cell>
          <cell r="L59">
            <v>869.3245580159064</v>
          </cell>
          <cell r="M59">
            <v>879.75228349440965</v>
          </cell>
          <cell r="Q59">
            <v>757.03040145452246</v>
          </cell>
          <cell r="R59">
            <v>785.73768009461173</v>
          </cell>
          <cell r="S59">
            <v>770.29880350975486</v>
          </cell>
          <cell r="T59">
            <v>805.03320485127711</v>
          </cell>
          <cell r="U59">
            <v>841.48643059696178</v>
          </cell>
          <cell r="V59">
            <v>876.29384950638826</v>
          </cell>
          <cell r="W59">
            <v>904.92149039093147</v>
          </cell>
          <cell r="X59">
            <v>931.09168079306517</v>
          </cell>
          <cell r="Y59">
            <v>956.89576885375391</v>
          </cell>
          <cell r="Z59">
            <v>979.62248279522305</v>
          </cell>
          <cell r="AA59">
            <v>964.73755604260555</v>
          </cell>
          <cell r="AB59">
            <v>981.90830375005964</v>
          </cell>
          <cell r="AC59">
            <v>989.10338693518156</v>
          </cell>
          <cell r="AD59">
            <v>993.36759434003159</v>
          </cell>
          <cell r="AE59">
            <v>994.6855893399113</v>
          </cell>
          <cell r="AF59">
            <v>993.17717564809186</v>
          </cell>
        </row>
        <row r="60">
          <cell r="A60" t="str">
            <v xml:space="preserve">   Multilateral debt (excl. IMF)</v>
          </cell>
          <cell r="C60">
            <v>200.44315941937003</v>
          </cell>
          <cell r="D60">
            <v>267.04413435586417</v>
          </cell>
          <cell r="E60">
            <v>299.18507764365802</v>
          </cell>
          <cell r="F60">
            <v>350.80316964523325</v>
          </cell>
          <cell r="G60">
            <v>459.44851881713612</v>
          </cell>
          <cell r="H60">
            <v>502.7179060871191</v>
          </cell>
          <cell r="I60">
            <v>495.83913059105976</v>
          </cell>
          <cell r="J60">
            <v>543.92418544904046</v>
          </cell>
          <cell r="K60">
            <v>601.61734711524946</v>
          </cell>
          <cell r="L60">
            <v>649.57759273519218</v>
          </cell>
          <cell r="M60">
            <v>637.9</v>
          </cell>
          <cell r="Q60">
            <v>478.1500677107212</v>
          </cell>
          <cell r="R60">
            <v>485.36856014348774</v>
          </cell>
          <cell r="S60">
            <v>517.3199577789527</v>
          </cell>
          <cell r="T60">
            <v>536.02606342246088</v>
          </cell>
          <cell r="U60">
            <v>556.3873738963207</v>
          </cell>
          <cell r="V60">
            <v>576.17931980176127</v>
          </cell>
          <cell r="W60">
            <v>594.73198548790879</v>
          </cell>
          <cell r="X60">
            <v>611.17430931060801</v>
          </cell>
          <cell r="Y60">
            <v>628.31158097574712</v>
          </cell>
          <cell r="Z60">
            <v>644.22995144380855</v>
          </cell>
          <cell r="AA60">
            <v>658.90083804395272</v>
          </cell>
          <cell r="AB60">
            <v>671.39347259024748</v>
          </cell>
          <cell r="AC60">
            <v>678.7383655414568</v>
          </cell>
          <cell r="AD60">
            <v>684.58285507937421</v>
          </cell>
          <cell r="AE60">
            <v>688.87904086211586</v>
          </cell>
          <cell r="AF60">
            <v>691.79371633523533</v>
          </cell>
        </row>
        <row r="61">
          <cell r="A61" t="str">
            <v xml:space="preserve">   Bilateral debt</v>
          </cell>
          <cell r="C61">
            <v>201.65182151850379</v>
          </cell>
          <cell r="D61">
            <v>286.60483672195517</v>
          </cell>
          <cell r="E61">
            <v>286.7001916527056</v>
          </cell>
          <cell r="F61">
            <v>147.813390479162</v>
          </cell>
          <cell r="G61">
            <v>163.40020413080708</v>
          </cell>
          <cell r="H61">
            <v>219.59142467221167</v>
          </cell>
          <cell r="I61">
            <v>230.34341125342701</v>
          </cell>
          <cell r="J61">
            <v>247.76006363608019</v>
          </cell>
          <cell r="K61">
            <v>178.09239204559515</v>
          </cell>
          <cell r="L61">
            <v>186.33763469909786</v>
          </cell>
          <cell r="M61">
            <v>208.5</v>
          </cell>
          <cell r="Q61">
            <v>239.58956683448687</v>
          </cell>
          <cell r="R61">
            <v>265.53100334557462</v>
          </cell>
          <cell r="S61">
            <v>218.10369153089511</v>
          </cell>
          <cell r="T61">
            <v>234.0881514878366</v>
          </cell>
          <cell r="U61">
            <v>250.1163735557015</v>
          </cell>
          <cell r="V61">
            <v>265.03852908469139</v>
          </cell>
          <cell r="W61">
            <v>275.03055596466078</v>
          </cell>
          <cell r="X61">
            <v>284.85505619777041</v>
          </cell>
          <cell r="Y61">
            <v>293.57158602569802</v>
          </cell>
          <cell r="Z61">
            <v>300.43800492903915</v>
          </cell>
          <cell r="AA61">
            <v>305.83671799865277</v>
          </cell>
          <cell r="AB61">
            <v>310.51483115981193</v>
          </cell>
          <cell r="AC61">
            <v>310.3650213937247</v>
          </cell>
          <cell r="AD61">
            <v>308.78473926065732</v>
          </cell>
          <cell r="AE61">
            <v>305.80654847779539</v>
          </cell>
          <cell r="AF61">
            <v>301.38345931285642</v>
          </cell>
        </row>
        <row r="62">
          <cell r="A62" t="str">
            <v xml:space="preserve">   Debt to banks</v>
          </cell>
          <cell r="C62">
            <v>13.710720402068867</v>
          </cell>
          <cell r="D62">
            <v>25.048631918435291</v>
          </cell>
          <cell r="E62">
            <v>21.31025471750014</v>
          </cell>
          <cell r="F62">
            <v>22.214538700760194</v>
          </cell>
          <cell r="G62">
            <v>24.982452719828427</v>
          </cell>
          <cell r="H62">
            <v>26.032754182754179</v>
          </cell>
          <cell r="I62">
            <v>26.026393050637125</v>
          </cell>
          <cell r="J62">
            <v>24.829446187770337</v>
          </cell>
          <cell r="K62">
            <v>28.813010093527868</v>
          </cell>
          <cell r="L62">
            <v>33.409330581616409</v>
          </cell>
          <cell r="M62">
            <v>33.352283494409704</v>
          </cell>
          <cell r="Q62">
            <v>39.290766909314257</v>
          </cell>
          <cell r="R62">
            <v>34.838116605549402</v>
          </cell>
          <cell r="S62">
            <v>34.875154199907037</v>
          </cell>
          <cell r="T62">
            <v>34.918989940979692</v>
          </cell>
          <cell r="U62">
            <v>34.982683144939671</v>
          </cell>
          <cell r="V62">
            <v>35.076000619935378</v>
          </cell>
          <cell r="W62">
            <v>35.158948938361881</v>
          </cell>
          <cell r="X62">
            <v>35.062315284686548</v>
          </cell>
          <cell r="Y62">
            <v>35.012601852308698</v>
          </cell>
          <cell r="Z62">
            <v>34.954526422375352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>Other (non-public) debt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A64" t="str">
            <v>Total stock of arrears</v>
          </cell>
          <cell r="C64">
            <v>2.7263573696847652</v>
          </cell>
          <cell r="D64">
            <v>19.55056179775281</v>
          </cell>
          <cell r="E64">
            <v>21.950816966496124</v>
          </cell>
          <cell r="F64">
            <v>29.025570145127855</v>
          </cell>
          <cell r="G64">
            <v>37.824137258724903</v>
          </cell>
          <cell r="H64">
            <v>67.567567567567565</v>
          </cell>
          <cell r="I64">
            <v>76.530754562789426</v>
          </cell>
          <cell r="J64">
            <v>111.60994360610044</v>
          </cell>
          <cell r="K64">
            <v>89.255468737999934</v>
          </cell>
          <cell r="L64">
            <v>118.08386418500709</v>
          </cell>
          <cell r="M64">
            <v>129.24009854083758</v>
          </cell>
          <cell r="Q64">
            <v>34.507575194621076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-6.3998945239415831E-16</v>
          </cell>
          <cell r="AF64">
            <v>0</v>
          </cell>
        </row>
        <row r="65">
          <cell r="A65" t="str">
            <v xml:space="preserve">   To multilateral creditors (excl. IMF)</v>
          </cell>
          <cell r="C65">
            <v>0.40626429155078431</v>
          </cell>
          <cell r="D65">
            <v>2.9132993445764761</v>
          </cell>
          <cell r="E65">
            <v>5.1534404097910134</v>
          </cell>
          <cell r="F65">
            <v>5.3439436604371231</v>
          </cell>
          <cell r="G65">
            <v>7.325024958684148</v>
          </cell>
          <cell r="H65">
            <v>7.2962844654974957</v>
          </cell>
          <cell r="I65">
            <v>9.5902065921493218</v>
          </cell>
          <cell r="J65">
            <v>15.428535745040628</v>
          </cell>
          <cell r="K65">
            <v>13.700696608452072</v>
          </cell>
          <cell r="L65">
            <v>22.620993628989375</v>
          </cell>
          <cell r="M65">
            <v>27.098730339207883</v>
          </cell>
          <cell r="Q65">
            <v>29.82611676320019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A66" t="str">
            <v xml:space="preserve">   To bilateral creditors</v>
          </cell>
          <cell r="C66">
            <v>1.049927241939177</v>
          </cell>
          <cell r="D66">
            <v>14.717890834366509</v>
          </cell>
          <cell r="E66">
            <v>14.76744862580342</v>
          </cell>
          <cell r="F66">
            <v>20.494169677503447</v>
          </cell>
          <cell r="G66">
            <v>25.14543711969371</v>
          </cell>
          <cell r="H66">
            <v>50.181514762301731</v>
          </cell>
          <cell r="I66">
            <v>52.626373812826614</v>
          </cell>
          <cell r="J66">
            <v>79.019165472797567</v>
          </cell>
          <cell r="K66">
            <v>52.656100225320401</v>
          </cell>
          <cell r="L66">
            <v>64.545115453976905</v>
          </cell>
          <cell r="M66">
            <v>68.789084707219999</v>
          </cell>
          <cell r="Q66">
            <v>0.83221130257832132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-6.3998945239415831E-16</v>
          </cell>
          <cell r="AF66">
            <v>0</v>
          </cell>
        </row>
        <row r="67">
          <cell r="A67" t="str">
            <v xml:space="preserve">   To banks</v>
          </cell>
          <cell r="C67">
            <v>1.2701658361948038</v>
          </cell>
          <cell r="D67">
            <v>1.9193716188098211</v>
          </cell>
          <cell r="E67">
            <v>2.0299279309016889</v>
          </cell>
          <cell r="F67">
            <v>3.1874568071872846</v>
          </cell>
          <cell r="G67">
            <v>5.3536751803470457</v>
          </cell>
          <cell r="H67">
            <v>10.089768339768341</v>
          </cell>
          <cell r="I67">
            <v>14.314174157813493</v>
          </cell>
          <cell r="J67">
            <v>17.162242388262236</v>
          </cell>
          <cell r="K67">
            <v>22.898671904227459</v>
          </cell>
          <cell r="L67">
            <v>30.917755102040815</v>
          </cell>
          <cell r="M67">
            <v>33.352283494409704</v>
          </cell>
          <cell r="Q67">
            <v>3.8492471288425651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Total cash payments</v>
          </cell>
          <cell r="C68">
            <v>11.20406281828922</v>
          </cell>
          <cell r="D68">
            <v>6.3219187997149806</v>
          </cell>
          <cell r="E68">
            <v>9.7669134829176869</v>
          </cell>
          <cell r="F68">
            <v>13.159390397935061</v>
          </cell>
          <cell r="G68">
            <v>10.73421571429127</v>
          </cell>
          <cell r="H68">
            <v>2.6250482620797175</v>
          </cell>
          <cell r="I68">
            <v>4.9898344801970271</v>
          </cell>
          <cell r="J68">
            <v>2.1772713147663616</v>
          </cell>
          <cell r="K68">
            <v>11.663512674299504</v>
          </cell>
          <cell r="L68">
            <v>7.7896371101136186</v>
          </cell>
          <cell r="M68">
            <v>7.1394422238272943</v>
          </cell>
          <cell r="Q68">
            <v>7.9446948598765346</v>
          </cell>
          <cell r="R68">
            <v>42.491121316779626</v>
          </cell>
          <cell r="S68">
            <v>18.872928020703704</v>
          </cell>
          <cell r="T68">
            <v>19.770937215058929</v>
          </cell>
          <cell r="U68">
            <v>22.276730247862901</v>
          </cell>
          <cell r="V68">
            <v>23.277501034309058</v>
          </cell>
          <cell r="W68">
            <v>26.004771046871035</v>
          </cell>
          <cell r="X68">
            <v>32.515008820183184</v>
          </cell>
          <cell r="Y68">
            <v>35.207593833064138</v>
          </cell>
          <cell r="Z68">
            <v>36.452125957805713</v>
          </cell>
          <cell r="AA68">
            <v>37.773558752079779</v>
          </cell>
          <cell r="AB68">
            <v>40.597080434595433</v>
          </cell>
          <cell r="AC68">
            <v>39.034504362322885</v>
          </cell>
          <cell r="AD68">
            <v>40.219425726456301</v>
          </cell>
          <cell r="AE68">
            <v>42.110334886867697</v>
          </cell>
          <cell r="AF68">
            <v>43.669885859247557</v>
          </cell>
        </row>
        <row r="69">
          <cell r="A69" t="str">
            <v xml:space="preserve">   Interst</v>
          </cell>
          <cell r="C69">
            <v>1.1299999999999999</v>
          </cell>
          <cell r="D69">
            <v>0</v>
          </cell>
          <cell r="E69">
            <v>0</v>
          </cell>
          <cell r="F69">
            <v>0</v>
          </cell>
          <cell r="G69">
            <v>0.11082274560000016</v>
          </cell>
          <cell r="H69">
            <v>0</v>
          </cell>
          <cell r="I69">
            <v>0</v>
          </cell>
          <cell r="J69">
            <v>0</v>
          </cell>
          <cell r="K69">
            <v>5.3388523524091198</v>
          </cell>
          <cell r="L69">
            <v>1.8702260111212698</v>
          </cell>
          <cell r="M69">
            <v>1.2</v>
          </cell>
          <cell r="Q69">
            <v>0.54436660665819492</v>
          </cell>
          <cell r="R69">
            <v>25.236963724603406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 Principal</v>
          </cell>
          <cell r="C70">
            <v>10.074062818289219</v>
          </cell>
          <cell r="D70">
            <v>6.3219187997149806</v>
          </cell>
          <cell r="E70">
            <v>9.7669134829176869</v>
          </cell>
          <cell r="F70">
            <v>13.159390397935061</v>
          </cell>
          <cell r="G70">
            <v>10.62339296869127</v>
          </cell>
          <cell r="H70">
            <v>2.6250482620797175</v>
          </cell>
          <cell r="I70">
            <v>4.9898344801970271</v>
          </cell>
          <cell r="J70">
            <v>2.1772713147663616</v>
          </cell>
          <cell r="K70">
            <v>6.3246603218903843</v>
          </cell>
          <cell r="L70">
            <v>5.9194110989923487</v>
          </cell>
          <cell r="M70">
            <v>5.9394422238272941</v>
          </cell>
          <cell r="Q70">
            <v>7.4003282532183396</v>
          </cell>
          <cell r="R70">
            <v>17.25415759217622</v>
          </cell>
          <cell r="S70">
            <v>18.872928020703704</v>
          </cell>
          <cell r="T70">
            <v>19.770937215058929</v>
          </cell>
          <cell r="U70">
            <v>22.276730247862901</v>
          </cell>
          <cell r="V70">
            <v>23.277501034309058</v>
          </cell>
          <cell r="W70">
            <v>26.004771046871035</v>
          </cell>
          <cell r="X70">
            <v>32.515008820183184</v>
          </cell>
          <cell r="Y70">
            <v>35.207593833064138</v>
          </cell>
          <cell r="Z70">
            <v>36.452125957805713</v>
          </cell>
          <cell r="AA70">
            <v>37.773558752079779</v>
          </cell>
          <cell r="AB70">
            <v>40.597080434595433</v>
          </cell>
          <cell r="AC70">
            <v>39.034504362322885</v>
          </cell>
          <cell r="AD70">
            <v>40.219425726456301</v>
          </cell>
          <cell r="AE70">
            <v>42.110334886867697</v>
          </cell>
          <cell r="AF70">
            <v>43.669885859247557</v>
          </cell>
        </row>
        <row r="71">
          <cell r="A71" t="str">
            <v>Multilateral creditors</v>
          </cell>
          <cell r="C71">
            <v>6.9716946441657131</v>
          </cell>
          <cell r="D71">
            <v>2.9867018846133284</v>
          </cell>
          <cell r="E71">
            <v>6.1355805537796471</v>
          </cell>
          <cell r="F71">
            <v>7.471094126763937</v>
          </cell>
          <cell r="G71">
            <v>6.6592250749864972</v>
          </cell>
          <cell r="H71">
            <v>2.6250482620797175</v>
          </cell>
          <cell r="I71">
            <v>4.2359664124750278</v>
          </cell>
          <cell r="J71">
            <v>2.1772713147663616</v>
          </cell>
          <cell r="K71">
            <v>11.663512674299504</v>
          </cell>
          <cell r="L71">
            <v>7.7896371101136186</v>
          </cell>
          <cell r="M71">
            <v>7.1394422238272943</v>
          </cell>
          <cell r="Q71">
            <v>7.5333282532183397</v>
          </cell>
          <cell r="R71">
            <v>31.143259478872331</v>
          </cell>
          <cell r="S71">
            <v>12.175683085639765</v>
          </cell>
          <cell r="T71">
            <v>12.56716468336867</v>
          </cell>
          <cell r="U71">
            <v>14.652371973407575</v>
          </cell>
          <cell r="V71">
            <v>16.348168094707841</v>
          </cell>
          <cell r="W71">
            <v>16.902754657153626</v>
          </cell>
          <cell r="X71">
            <v>22.369781887590456</v>
          </cell>
          <cell r="Y71">
            <v>23.951047073810845</v>
          </cell>
          <cell r="Z71">
            <v>24.297827329012925</v>
          </cell>
          <cell r="AA71">
            <v>24.893820304831777</v>
          </cell>
          <cell r="AB71">
            <v>26.767263390728552</v>
          </cell>
          <cell r="AC71">
            <v>24.250026795876355</v>
          </cell>
          <cell r="AD71">
            <v>24.866868625751959</v>
          </cell>
          <cell r="AE71">
            <v>25.878410179317079</v>
          </cell>
          <cell r="AF71">
            <v>26.651042221241923</v>
          </cell>
        </row>
        <row r="72">
          <cell r="A72" t="str">
            <v>IMF</v>
          </cell>
          <cell r="C72">
            <v>2.8640628182892183</v>
          </cell>
          <cell r="D72">
            <v>1.5319187997149792</v>
          </cell>
          <cell r="E72">
            <v>3.0869134829176867</v>
          </cell>
          <cell r="F72">
            <v>4.313451634280101</v>
          </cell>
          <cell r="G72">
            <v>2.6300343163046405</v>
          </cell>
          <cell r="H72">
            <v>1.1359935494294311</v>
          </cell>
          <cell r="I72">
            <v>0.51527285825576408</v>
          </cell>
          <cell r="J72">
            <v>0.50795733944515198</v>
          </cell>
          <cell r="K72">
            <v>3.012984084721599</v>
          </cell>
          <cell r="L72">
            <v>4.1873097682939946</v>
          </cell>
          <cell r="M72">
            <v>3.5877498955781886</v>
          </cell>
          <cell r="Q72">
            <v>0.64932825321833887</v>
          </cell>
          <cell r="R72">
            <v>7.5370579538078908E-2</v>
          </cell>
          <cell r="S72">
            <v>0.16630087790184658</v>
          </cell>
          <cell r="T72">
            <v>0.16582263889845361</v>
          </cell>
          <cell r="U72">
            <v>1.6603110931349443</v>
          </cell>
          <cell r="V72">
            <v>3.1400376075281629</v>
          </cell>
          <cell r="W72">
            <v>3.1180620146719042</v>
          </cell>
          <cell r="X72">
            <v>6.7144766274534291</v>
          </cell>
          <cell r="Y72">
            <v>6.6815416340118823</v>
          </cell>
          <cell r="Z72">
            <v>5.1607538666759014</v>
          </cell>
          <cell r="AA72">
            <v>3.6474053632093937</v>
          </cell>
          <cell r="AB72">
            <v>3.6293488975067913</v>
          </cell>
          <cell r="AC72">
            <v>-7.0871627882998054E-7</v>
          </cell>
          <cell r="AD72">
            <v>-7.0871627882998054E-7</v>
          </cell>
          <cell r="AE72">
            <v>-7.0871627882998054E-7</v>
          </cell>
          <cell r="AF72">
            <v>-7.0871627882998054E-7</v>
          </cell>
        </row>
        <row r="73">
          <cell r="A73" t="str">
            <v>Other multilaterals</v>
          </cell>
          <cell r="C73">
            <v>4.1076318258764939</v>
          </cell>
          <cell r="D73">
            <v>1.4547830848983494</v>
          </cell>
          <cell r="E73">
            <v>3.0486670708619599</v>
          </cell>
          <cell r="F73">
            <v>3.157642492483836</v>
          </cell>
          <cell r="G73">
            <v>4.0291907586818567</v>
          </cell>
          <cell r="H73">
            <v>1.4890547126502864</v>
          </cell>
          <cell r="I73">
            <v>3.7206935542192641</v>
          </cell>
          <cell r="J73">
            <v>1.6693139753212098</v>
          </cell>
          <cell r="K73">
            <v>8.650528589577906</v>
          </cell>
          <cell r="L73">
            <v>3.6023273418196249</v>
          </cell>
          <cell r="M73">
            <v>3.5516923282491062</v>
          </cell>
          <cell r="Q73">
            <v>6.8840000000000003</v>
          </cell>
          <cell r="R73">
            <v>31.067888899334253</v>
          </cell>
          <cell r="S73">
            <v>12.009382207737918</v>
          </cell>
          <cell r="T73">
            <v>12.401342044470217</v>
          </cell>
          <cell r="U73">
            <v>12.992060880272632</v>
          </cell>
          <cell r="V73">
            <v>13.208130487179679</v>
          </cell>
          <cell r="W73">
            <v>13.784692642481723</v>
          </cell>
          <cell r="X73">
            <v>15.655305260137027</v>
          </cell>
          <cell r="Y73">
            <v>17.269505439798962</v>
          </cell>
          <cell r="Z73">
            <v>19.137073462337025</v>
          </cell>
          <cell r="AA73">
            <v>21.246414941622387</v>
          </cell>
          <cell r="AB73">
            <v>23.137914493221764</v>
          </cell>
          <cell r="AC73">
            <v>24.250027504592634</v>
          </cell>
          <cell r="AD73">
            <v>24.866869334468237</v>
          </cell>
          <cell r="AE73">
            <v>25.878410888033361</v>
          </cell>
          <cell r="AF73">
            <v>26.651042929958201</v>
          </cell>
        </row>
        <row r="74">
          <cell r="A74" t="str">
            <v>Bilateral creditors</v>
          </cell>
          <cell r="C74">
            <v>4.232368174123506</v>
          </cell>
          <cell r="D74">
            <v>3.3352169151016517</v>
          </cell>
          <cell r="E74">
            <v>3.631332929138039</v>
          </cell>
          <cell r="F74">
            <v>5.688296271171124</v>
          </cell>
          <cell r="G74">
            <v>4.0749906393047741</v>
          </cell>
          <cell r="H74">
            <v>0</v>
          </cell>
          <cell r="I74">
            <v>0.75386806772199977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Q74">
            <v>0.41136660665819541</v>
          </cell>
          <cell r="R74">
            <v>7.2377318379073001</v>
          </cell>
          <cell r="S74">
            <v>6.512211345724098</v>
          </cell>
          <cell r="T74">
            <v>7.0638738938837218</v>
          </cell>
          <cell r="U74">
            <v>7.512625209358534</v>
          </cell>
          <cell r="V74">
            <v>6.8422119272861543</v>
          </cell>
          <cell r="W74">
            <v>9.0131607737173169</v>
          </cell>
          <cell r="X74">
            <v>10.053440044069166</v>
          </cell>
          <cell r="Y74">
            <v>11.161403758700256</v>
          </cell>
          <cell r="Z74">
            <v>12.05619215200168</v>
          </cell>
          <cell r="AA74">
            <v>12.77803691974384</v>
          </cell>
          <cell r="AB74">
            <v>13.724018993913374</v>
          </cell>
          <cell r="AC74">
            <v>14.67459817023704</v>
          </cell>
          <cell r="AD74">
            <v>15.237906322719384</v>
          </cell>
          <cell r="AE74">
            <v>16.117734876673367</v>
          </cell>
          <cell r="AF74">
            <v>16.904232153784513</v>
          </cell>
        </row>
        <row r="75">
          <cell r="A75" t="str">
            <v>Paris Club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Q75">
            <v>0.38300000000000001</v>
          </cell>
          <cell r="R75">
            <v>2.1201171970577892</v>
          </cell>
          <cell r="S75">
            <v>2.3857896497366355</v>
          </cell>
          <cell r="T75">
            <v>2.3517973568074231</v>
          </cell>
          <cell r="U75">
            <v>2.5276854382054612</v>
          </cell>
          <cell r="V75">
            <v>2.5615120482288125</v>
          </cell>
          <cell r="W75">
            <v>3.3397884871498329</v>
          </cell>
          <cell r="X75">
            <v>3.8991890026695195</v>
          </cell>
          <cell r="Y75">
            <v>4.5225647330830636</v>
          </cell>
          <cell r="Z75">
            <v>5.1809916751719225</v>
          </cell>
          <cell r="AA75">
            <v>5.8637028331285901</v>
          </cell>
          <cell r="AB75">
            <v>6.613027945454391</v>
          </cell>
          <cell r="AC75">
            <v>7.3862248954732417</v>
          </cell>
          <cell r="AD75">
            <v>8.1907588257359869</v>
          </cell>
          <cell r="AE75">
            <v>9.0194844541077615</v>
          </cell>
          <cell r="AF75">
            <v>9.8070636615875184</v>
          </cell>
        </row>
        <row r="76">
          <cell r="A76" t="str">
            <v>Total short-term debt</v>
          </cell>
          <cell r="C76">
            <v>0.17400000000000002</v>
          </cell>
          <cell r="D76">
            <v>0.19500000000000001</v>
          </cell>
          <cell r="E76">
            <v>0.216</v>
          </cell>
          <cell r="F76">
            <v>0.23</v>
          </cell>
          <cell r="G76">
            <v>0.26100000000000001</v>
          </cell>
          <cell r="H76">
            <v>0.28000000000000003</v>
          </cell>
          <cell r="I76">
            <v>0.30299999999999999</v>
          </cell>
          <cell r="J76">
            <v>0.30199999999999999</v>
          </cell>
          <cell r="K76">
            <v>0.32400000000000001</v>
          </cell>
          <cell r="L76">
            <v>0.314</v>
          </cell>
          <cell r="M76">
            <v>0.30599999999999999</v>
          </cell>
          <cell r="Q76">
            <v>0.27900000000000003</v>
          </cell>
          <cell r="R76">
            <v>0.25700000000000001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Impact of debt reduction operations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7.1287694974003513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A78" t="str">
            <v xml:space="preserve">   Impact of bank debt reduction operations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A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 t="str">
            <v>-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  <cell r="U79" t="str">
            <v>-</v>
          </cell>
          <cell r="V79" t="str">
            <v>-</v>
          </cell>
          <cell r="W79" t="str">
            <v>-</v>
          </cell>
          <cell r="X79" t="str">
            <v>-</v>
          </cell>
        </row>
        <row r="81">
          <cell r="A81" t="str">
            <v>IMF relations -- in SDR millions (excl. T.F.)</v>
          </cell>
        </row>
        <row r="82">
          <cell r="A82" t="str">
            <v>Quota</v>
          </cell>
          <cell r="C82">
            <v>30.399999999999768</v>
          </cell>
          <cell r="D82">
            <v>30.399999999999768</v>
          </cell>
          <cell r="E82">
            <v>30.399999999999768</v>
          </cell>
          <cell r="F82">
            <v>30.399999999999768</v>
          </cell>
          <cell r="G82">
            <v>30.399999999999679</v>
          </cell>
          <cell r="H82">
            <v>30.399999999999594</v>
          </cell>
          <cell r="I82">
            <v>41.2</v>
          </cell>
          <cell r="J82">
            <v>41.199999999999896</v>
          </cell>
          <cell r="K82">
            <v>41.199999999999811</v>
          </cell>
          <cell r="L82">
            <v>41.199999999999719</v>
          </cell>
          <cell r="M82">
            <v>41.199999999999633</v>
          </cell>
          <cell r="Q82">
            <v>55.7</v>
          </cell>
          <cell r="R82">
            <v>55.7</v>
          </cell>
          <cell r="S82">
            <v>55.7</v>
          </cell>
          <cell r="T82">
            <v>55.7</v>
          </cell>
          <cell r="U82">
            <v>55.7</v>
          </cell>
          <cell r="V82">
            <v>55.7</v>
          </cell>
          <cell r="W82">
            <v>55.7</v>
          </cell>
          <cell r="X82">
            <v>55.7</v>
          </cell>
          <cell r="Y82">
            <v>55.7</v>
          </cell>
          <cell r="Z82">
            <v>55.7</v>
          </cell>
          <cell r="AA82">
            <v>55.7</v>
          </cell>
          <cell r="AB82">
            <v>55.7</v>
          </cell>
          <cell r="AC82">
            <v>55.7</v>
          </cell>
          <cell r="AD82">
            <v>55.7</v>
          </cell>
          <cell r="AE82">
            <v>55.7</v>
          </cell>
          <cell r="AF82">
            <v>55.7</v>
          </cell>
        </row>
        <row r="83">
          <cell r="A83" t="str">
            <v>IMF interest and charges</v>
          </cell>
          <cell r="C83">
            <v>2.273393</v>
          </cell>
          <cell r="D83">
            <v>2.213927</v>
          </cell>
          <cell r="E83">
            <v>2.0570029999999999</v>
          </cell>
          <cell r="F83">
            <v>1.8778999999999999</v>
          </cell>
          <cell r="G83">
            <v>1.27657</v>
          </cell>
          <cell r="H83">
            <v>1.0711710000000001</v>
          </cell>
          <cell r="I83">
            <v>0.78570899999999988</v>
          </cell>
          <cell r="J83">
            <v>0.60107399999999989</v>
          </cell>
          <cell r="K83">
            <v>0.84707999999999983</v>
          </cell>
          <cell r="L83">
            <v>1.1026829999999999</v>
          </cell>
          <cell r="M83">
            <v>0.94281399999999993</v>
          </cell>
          <cell r="Q83">
            <v>0.385439215</v>
          </cell>
          <cell r="R83">
            <v>0.38239921499999996</v>
          </cell>
          <cell r="S83">
            <v>0.48239921499999999</v>
          </cell>
          <cell r="T83">
            <v>0.48239921499999999</v>
          </cell>
          <cell r="U83">
            <v>0.48239921499999999</v>
          </cell>
          <cell r="V83">
            <v>0.47415921500000002</v>
          </cell>
          <cell r="W83">
            <v>0.45767921499999997</v>
          </cell>
          <cell r="X83">
            <v>0.44119921500000003</v>
          </cell>
          <cell r="Y83">
            <v>0.40471921499999997</v>
          </cell>
          <cell r="Z83">
            <v>0.36823921500000001</v>
          </cell>
          <cell r="AA83">
            <v>0.33999921499999997</v>
          </cell>
          <cell r="AB83">
            <v>0.319999215</v>
          </cell>
          <cell r="AC83">
            <v>0.29999921499999999</v>
          </cell>
          <cell r="AD83">
            <v>0.29999921499999999</v>
          </cell>
          <cell r="AE83">
            <v>0.29999921499999999</v>
          </cell>
          <cell r="AF83">
            <v>0.29999921499999999</v>
          </cell>
        </row>
        <row r="84">
          <cell r="A84" t="str">
            <v>GRA and SAF/ESAF</v>
          </cell>
          <cell r="C84">
            <v>1.7193929999999999</v>
          </cell>
          <cell r="D84">
            <v>1.8419270000000001</v>
          </cell>
          <cell r="E84">
            <v>1.6500030000000001</v>
          </cell>
          <cell r="F84">
            <v>1.5179</v>
          </cell>
          <cell r="G84">
            <v>0.70957000000000003</v>
          </cell>
          <cell r="H84">
            <v>0.50617100000000004</v>
          </cell>
          <cell r="I84">
            <v>0.19470899999999999</v>
          </cell>
          <cell r="J84">
            <v>0.15207399999999999</v>
          </cell>
          <cell r="K84">
            <v>0.46235300000000001</v>
          </cell>
          <cell r="L84">
            <v>0.66725100000000004</v>
          </cell>
          <cell r="M84">
            <v>0.57500200000000001</v>
          </cell>
          <cell r="Q84">
            <v>8.5439214999999999E-2</v>
          </cell>
          <cell r="R84">
            <v>8.2399214999999998E-2</v>
          </cell>
          <cell r="S84">
            <v>0.182399215</v>
          </cell>
          <cell r="T84">
            <v>0.182399215</v>
          </cell>
          <cell r="U84">
            <v>0.182399215</v>
          </cell>
          <cell r="V84">
            <v>0.17415921500000001</v>
          </cell>
          <cell r="W84">
            <v>0.15767921500000001</v>
          </cell>
          <cell r="X84">
            <v>0.14119921500000002</v>
          </cell>
          <cell r="Y84">
            <v>0.104719215</v>
          </cell>
          <cell r="Z84">
            <v>6.8239215000000006E-2</v>
          </cell>
          <cell r="AA84">
            <v>3.9999214999999998E-2</v>
          </cell>
          <cell r="AB84">
            <v>1.9999214999999997E-2</v>
          </cell>
          <cell r="AC84">
            <v>-7.8500000000314429E-7</v>
          </cell>
          <cell r="AD84">
            <v>-7.8500000000314429E-7</v>
          </cell>
          <cell r="AE84">
            <v>-7.8500000000314429E-7</v>
          </cell>
          <cell r="AF84">
            <v>-7.8500000000314429E-7</v>
          </cell>
        </row>
        <row r="85">
          <cell r="A85" t="str">
            <v>SDR charges (paid by BEAC)</v>
          </cell>
          <cell r="C85">
            <v>0.55399999999999994</v>
          </cell>
          <cell r="D85">
            <v>0.37199999999999989</v>
          </cell>
          <cell r="E85">
            <v>0.40699999999999986</v>
          </cell>
          <cell r="F85">
            <v>0.36</v>
          </cell>
          <cell r="G85">
            <v>0.56699999999999984</v>
          </cell>
          <cell r="H85">
            <v>0.56499999999999995</v>
          </cell>
          <cell r="I85">
            <v>0.59099999999999986</v>
          </cell>
          <cell r="J85">
            <v>0.4489999999999999</v>
          </cell>
          <cell r="K85">
            <v>0.38472699999999987</v>
          </cell>
          <cell r="L85">
            <v>0.43543199999999987</v>
          </cell>
          <cell r="M85">
            <v>0.36781199999999992</v>
          </cell>
          <cell r="Q85">
            <v>0.3</v>
          </cell>
          <cell r="R85">
            <v>0.3</v>
          </cell>
          <cell r="S85">
            <v>0.3</v>
          </cell>
          <cell r="T85">
            <v>0.3</v>
          </cell>
          <cell r="U85">
            <v>0.3</v>
          </cell>
          <cell r="V85">
            <v>0.3</v>
          </cell>
          <cell r="W85">
            <v>0.3</v>
          </cell>
          <cell r="X85">
            <v>0.3</v>
          </cell>
          <cell r="Y85">
            <v>0.3</v>
          </cell>
          <cell r="Z85">
            <v>0.3</v>
          </cell>
          <cell r="AA85">
            <v>0.3</v>
          </cell>
          <cell r="AB85">
            <v>0.3</v>
          </cell>
          <cell r="AC85">
            <v>0.3</v>
          </cell>
          <cell r="AD85">
            <v>0.3</v>
          </cell>
          <cell r="AE85">
            <v>0.3</v>
          </cell>
          <cell r="AF85">
            <v>0.3</v>
          </cell>
        </row>
        <row r="86">
          <cell r="A86" t="str">
            <v>IMF disbursements</v>
          </cell>
          <cell r="C86">
            <v>6.5</v>
          </cell>
          <cell r="D86">
            <v>7.08</v>
          </cell>
          <cell r="E86">
            <v>9.1199999999999992</v>
          </cell>
          <cell r="F86">
            <v>0</v>
          </cell>
          <cell r="G86">
            <v>6.08</v>
          </cell>
          <cell r="H86">
            <v>0</v>
          </cell>
          <cell r="I86">
            <v>0</v>
          </cell>
          <cell r="J86">
            <v>0</v>
          </cell>
          <cell r="K86">
            <v>10.71</v>
          </cell>
          <cell r="L86">
            <v>0</v>
          </cell>
          <cell r="M86">
            <v>0</v>
          </cell>
          <cell r="Q86">
            <v>0</v>
          </cell>
          <cell r="R86">
            <v>20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A87" t="str">
            <v xml:space="preserve">GRA </v>
          </cell>
          <cell r="C87">
            <v>6.5</v>
          </cell>
          <cell r="D87">
            <v>1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10.71</v>
          </cell>
          <cell r="L87">
            <v>0</v>
          </cell>
          <cell r="M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</row>
        <row r="88">
          <cell r="A88" t="str">
            <v>SAF</v>
          </cell>
          <cell r="C88">
            <v>0</v>
          </cell>
          <cell r="D88">
            <v>6.08</v>
          </cell>
          <cell r="E88">
            <v>9.1199999999999992</v>
          </cell>
          <cell r="F88">
            <v>0</v>
          </cell>
          <cell r="G88">
            <v>6.08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A89" t="str">
            <v>ESAF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Q89">
            <v>0</v>
          </cell>
          <cell r="R89">
            <v>20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IMF repurchases/repayments</v>
          </cell>
          <cell r="C90">
            <v>5.33</v>
          </cell>
          <cell r="D90">
            <v>2.35</v>
          </cell>
          <cell r="E90">
            <v>6.1210000000000004</v>
          </cell>
          <cell r="F90">
            <v>9</v>
          </cell>
          <cell r="G90">
            <v>6.125</v>
          </cell>
          <cell r="H90">
            <v>2.4369999999999998</v>
          </cell>
          <cell r="I90">
            <v>1.8485</v>
          </cell>
          <cell r="J90">
            <v>2.0590000000000002</v>
          </cell>
          <cell r="K90">
            <v>2.9630000000000001</v>
          </cell>
          <cell r="L90">
            <v>3.6480000000000001</v>
          </cell>
          <cell r="M90">
            <v>4.2560000000000002</v>
          </cell>
          <cell r="Q90">
            <v>0.60799999999999998</v>
          </cell>
          <cell r="R90">
            <v>0</v>
          </cell>
          <cell r="S90">
            <v>0</v>
          </cell>
          <cell r="T90">
            <v>0</v>
          </cell>
          <cell r="U90">
            <v>1.6480000000000001</v>
          </cell>
          <cell r="V90">
            <v>3.2960000000000003</v>
          </cell>
          <cell r="W90">
            <v>3.2960000000000003</v>
          </cell>
          <cell r="X90">
            <v>7.2960000000000012</v>
          </cell>
          <cell r="Y90">
            <v>7.2960000000000012</v>
          </cell>
          <cell r="Z90">
            <v>5.6480000000000006</v>
          </cell>
          <cell r="AA90">
            <v>4</v>
          </cell>
          <cell r="AB90">
            <v>4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 xml:space="preserve">GRA </v>
          </cell>
          <cell r="C91">
            <v>5.33</v>
          </cell>
          <cell r="D91">
            <v>2.35</v>
          </cell>
          <cell r="E91">
            <v>6.1210000000000004</v>
          </cell>
          <cell r="F91">
            <v>9</v>
          </cell>
          <cell r="G91">
            <v>6.125</v>
          </cell>
          <cell r="H91">
            <v>2.4369999999999998</v>
          </cell>
          <cell r="I91">
            <v>1.8485</v>
          </cell>
          <cell r="J91">
            <v>0.158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SAF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1.901</v>
          </cell>
          <cell r="K92">
            <v>2.9630000000000001</v>
          </cell>
          <cell r="L92">
            <v>3.6480000000000001</v>
          </cell>
          <cell r="M92">
            <v>4.2560000000000002</v>
          </cell>
          <cell r="Q92">
            <v>0.60799999999999998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ESAF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1.6480000000000001</v>
          </cell>
          <cell r="V93">
            <v>3.2960000000000003</v>
          </cell>
          <cell r="W93">
            <v>3.2960000000000003</v>
          </cell>
          <cell r="X93">
            <v>7.2960000000000012</v>
          </cell>
          <cell r="Y93">
            <v>7.2960000000000012</v>
          </cell>
          <cell r="Z93">
            <v>5.6480000000000006</v>
          </cell>
          <cell r="AA93">
            <v>4</v>
          </cell>
          <cell r="AB93">
            <v>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</row>
        <row r="94">
          <cell r="A94" t="str">
            <v>Actual repayments (cash basis)</v>
          </cell>
          <cell r="C94">
            <v>5.33</v>
          </cell>
          <cell r="D94">
            <v>2.1</v>
          </cell>
          <cell r="E94">
            <v>6.0620000000000003</v>
          </cell>
          <cell r="F94">
            <v>9.0310000000000006</v>
          </cell>
          <cell r="G94">
            <v>6.41</v>
          </cell>
          <cell r="H94">
            <v>2.4369999999999998</v>
          </cell>
          <cell r="I94">
            <v>1.1875</v>
          </cell>
          <cell r="J94">
            <v>1.1326700000000001</v>
          </cell>
          <cell r="K94">
            <v>3.3281369999999999</v>
          </cell>
          <cell r="L94">
            <v>4.8634000000000004</v>
          </cell>
          <cell r="M94">
            <v>4.2560000000000002</v>
          </cell>
          <cell r="Q94">
            <v>0.60799999999999998</v>
          </cell>
          <cell r="R94">
            <v>0</v>
          </cell>
          <cell r="S94">
            <v>0</v>
          </cell>
          <cell r="T94">
            <v>0</v>
          </cell>
          <cell r="U94">
            <v>1.6480000000000001</v>
          </cell>
          <cell r="V94">
            <v>3.2960000000000003</v>
          </cell>
          <cell r="W94">
            <v>3.2960000000000003</v>
          </cell>
          <cell r="X94">
            <v>7.2960000000000012</v>
          </cell>
          <cell r="Y94">
            <v>7.2960000000000012</v>
          </cell>
          <cell r="Z94">
            <v>5.6480000000000006</v>
          </cell>
          <cell r="AA94">
            <v>4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 xml:space="preserve">GRA </v>
          </cell>
          <cell r="C95">
            <v>5.33</v>
          </cell>
          <cell r="D95">
            <v>2.1</v>
          </cell>
          <cell r="E95">
            <v>6.0620000000000003</v>
          </cell>
          <cell r="F95">
            <v>9.0310000000000006</v>
          </cell>
          <cell r="G95">
            <v>6.41</v>
          </cell>
          <cell r="H95">
            <v>2.4369999999999998</v>
          </cell>
          <cell r="I95">
            <v>1.1875</v>
          </cell>
          <cell r="J95">
            <v>0.40600000000000003</v>
          </cell>
          <cell r="K95">
            <v>0.40625</v>
          </cell>
          <cell r="L95">
            <v>0</v>
          </cell>
          <cell r="M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SAF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0.72667000000000004</v>
          </cell>
          <cell r="K96">
            <v>2.9218869999999999</v>
          </cell>
          <cell r="L96">
            <v>4.8634000000000004</v>
          </cell>
          <cell r="M96">
            <v>4.2560000000000002</v>
          </cell>
          <cell r="Q96">
            <v>0.60799999999999998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ESAF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1.6480000000000001</v>
          </cell>
          <cell r="V97">
            <v>3.2960000000000003</v>
          </cell>
          <cell r="W97">
            <v>3.2960000000000003</v>
          </cell>
          <cell r="X97">
            <v>7.2960000000000012</v>
          </cell>
          <cell r="Y97">
            <v>7.2960000000000012</v>
          </cell>
          <cell r="Z97">
            <v>5.6480000000000006</v>
          </cell>
          <cell r="AA97">
            <v>4</v>
          </cell>
          <cell r="AB97">
            <v>4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98">
          <cell r="A98" t="str">
            <v>Stock of arrears</v>
          </cell>
          <cell r="C98">
            <v>0</v>
          </cell>
          <cell r="D98">
            <v>0.25</v>
          </cell>
          <cell r="E98">
            <v>0.30900000000000016</v>
          </cell>
          <cell r="F98">
            <v>0.27800000000000047</v>
          </cell>
          <cell r="G98">
            <v>-6.9999999999996732E-3</v>
          </cell>
          <cell r="H98">
            <v>-6.9999999999996732E-3</v>
          </cell>
          <cell r="I98">
            <v>0.65400000000000036</v>
          </cell>
          <cell r="J98">
            <v>1.5803300000000005</v>
          </cell>
          <cell r="K98">
            <v>1.2151930000000011</v>
          </cell>
          <cell r="L98">
            <v>-2.0699999999962415E-4</v>
          </cell>
          <cell r="M98">
            <v>-2.0699999999962415E-4</v>
          </cell>
          <cell r="Q98">
            <v>2.3599999999923682E-4</v>
          </cell>
          <cell r="R98">
            <v>2.3599999999923682E-4</v>
          </cell>
          <cell r="S98">
            <v>2.3599999999923682E-4</v>
          </cell>
          <cell r="T98">
            <v>2.3599999999923682E-4</v>
          </cell>
          <cell r="U98">
            <v>2.3599999999923682E-4</v>
          </cell>
          <cell r="V98">
            <v>2.3599999999923682E-4</v>
          </cell>
          <cell r="W98">
            <v>2.3599999999923682E-4</v>
          </cell>
          <cell r="X98">
            <v>2.3599999999923682E-4</v>
          </cell>
          <cell r="Y98">
            <v>2.3599999999923682E-4</v>
          </cell>
          <cell r="Z98">
            <v>2.3599999999923682E-4</v>
          </cell>
          <cell r="AA98">
            <v>2.3599999999923682E-4</v>
          </cell>
          <cell r="AB98">
            <v>2.3599999999923682E-4</v>
          </cell>
          <cell r="AC98">
            <v>2.3599999999923682E-4</v>
          </cell>
          <cell r="AD98">
            <v>2.3599999999923682E-4</v>
          </cell>
          <cell r="AE98">
            <v>2.3599999999923682E-4</v>
          </cell>
          <cell r="AF98">
            <v>2.3599999999923682E-4</v>
          </cell>
        </row>
        <row r="99">
          <cell r="A99" t="str">
            <v>Charges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</row>
        <row r="100">
          <cell r="A100" t="str">
            <v xml:space="preserve">GRA </v>
          </cell>
          <cell r="C100">
            <v>0</v>
          </cell>
          <cell r="D100">
            <v>0.25</v>
          </cell>
          <cell r="E100">
            <v>0.30900000000000016</v>
          </cell>
          <cell r="F100">
            <v>0.27800000000000047</v>
          </cell>
          <cell r="G100">
            <v>-6.9999999999996732E-3</v>
          </cell>
          <cell r="H100">
            <v>-6.9999999999996732E-3</v>
          </cell>
          <cell r="I100">
            <v>0.65400000000000036</v>
          </cell>
          <cell r="J100">
            <v>0.40600000000000036</v>
          </cell>
          <cell r="K100">
            <v>-2.499999999996394E-4</v>
          </cell>
          <cell r="L100">
            <v>-2.499999999996394E-4</v>
          </cell>
          <cell r="M100">
            <v>-2.499999999996394E-4</v>
          </cell>
          <cell r="Q100">
            <v>1.9300000000077588E-4</v>
          </cell>
          <cell r="R100">
            <v>1.9300000000077588E-4</v>
          </cell>
          <cell r="S100">
            <v>1.9300000000077588E-4</v>
          </cell>
          <cell r="T100">
            <v>1.9300000000077588E-4</v>
          </cell>
          <cell r="U100">
            <v>1.9300000000077588E-4</v>
          </cell>
          <cell r="V100">
            <v>1.9300000000077588E-4</v>
          </cell>
          <cell r="W100">
            <v>1.9300000000077588E-4</v>
          </cell>
          <cell r="X100">
            <v>1.9300000000077588E-4</v>
          </cell>
          <cell r="Y100">
            <v>1.9300000000077588E-4</v>
          </cell>
          <cell r="Z100">
            <v>1.9300000000077588E-4</v>
          </cell>
          <cell r="AA100">
            <v>1.9300000000077588E-4</v>
          </cell>
          <cell r="AB100">
            <v>1.9300000000077588E-4</v>
          </cell>
          <cell r="AC100">
            <v>1.9300000000077588E-4</v>
          </cell>
          <cell r="AD100">
            <v>1.9300000000077588E-4</v>
          </cell>
          <cell r="AE100">
            <v>1.9300000000077588E-4</v>
          </cell>
          <cell r="AF100">
            <v>1.9300000000077588E-4</v>
          </cell>
        </row>
        <row r="101">
          <cell r="A101" t="str">
            <v>SAF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1.1743299999999999</v>
          </cell>
          <cell r="K101">
            <v>1.2154430000000005</v>
          </cell>
          <cell r="L101">
            <v>4.2999999999793204E-5</v>
          </cell>
          <cell r="M101">
            <v>4.2999999999793204E-5</v>
          </cell>
          <cell r="Q101">
            <v>4.3000000000237293E-5</v>
          </cell>
          <cell r="R101">
            <v>4.3000000000237293E-5</v>
          </cell>
          <cell r="S101">
            <v>4.3000000000237293E-5</v>
          </cell>
          <cell r="T101">
            <v>4.3000000000237293E-5</v>
          </cell>
          <cell r="U101">
            <v>4.3000000000237293E-5</v>
          </cell>
          <cell r="V101">
            <v>4.3000000000237293E-5</v>
          </cell>
          <cell r="W101">
            <v>4.3000000000237293E-5</v>
          </cell>
          <cell r="X101">
            <v>4.3000000000237293E-5</v>
          </cell>
          <cell r="Y101">
            <v>4.3000000000237293E-5</v>
          </cell>
          <cell r="Z101">
            <v>4.3000000000237293E-5</v>
          </cell>
          <cell r="AA101">
            <v>4.3000000000237293E-5</v>
          </cell>
          <cell r="AB101">
            <v>4.3000000000237293E-5</v>
          </cell>
          <cell r="AC101">
            <v>4.3000000000237293E-5</v>
          </cell>
          <cell r="AD101">
            <v>4.3000000000237293E-5</v>
          </cell>
          <cell r="AE101">
            <v>4.3000000000237293E-5</v>
          </cell>
          <cell r="AF101">
            <v>4.3000000000237293E-5</v>
          </cell>
        </row>
        <row r="102">
          <cell r="A102" t="str">
            <v>ESAF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</row>
        <row r="103">
          <cell r="A103" t="str">
            <v>Arrears repayments (gross)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0.3</v>
          </cell>
          <cell r="H103">
            <v>0</v>
          </cell>
          <cell r="I103">
            <v>0</v>
          </cell>
          <cell r="J103">
            <v>0</v>
          </cell>
          <cell r="K103">
            <v>1.6214430000000009</v>
          </cell>
          <cell r="L103">
            <v>1.215446</v>
          </cell>
          <cell r="M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A104" t="str">
            <v>Charges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</row>
        <row r="105">
          <cell r="A105" t="str">
            <v xml:space="preserve">GRA 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0.3</v>
          </cell>
          <cell r="H105">
            <v>0</v>
          </cell>
          <cell r="I105">
            <v>0</v>
          </cell>
          <cell r="J105">
            <v>0</v>
          </cell>
          <cell r="K105">
            <v>0.40600000000000036</v>
          </cell>
          <cell r="L105">
            <v>0</v>
          </cell>
          <cell r="M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</row>
        <row r="106">
          <cell r="A106" t="str">
            <v>SAF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1.2154430000000005</v>
          </cell>
          <cell r="L106">
            <v>1.215446</v>
          </cell>
          <cell r="M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A107" t="str">
            <v>ESAF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>UFR outstanding, e.o.p.</v>
          </cell>
          <cell r="C108">
            <v>27.04</v>
          </cell>
          <cell r="D108">
            <v>32.020000000000003</v>
          </cell>
          <cell r="E108">
            <v>35.08</v>
          </cell>
          <cell r="F108">
            <v>26.048999999999999</v>
          </cell>
          <cell r="G108">
            <v>25.722999999999999</v>
          </cell>
          <cell r="H108">
            <v>23.285999999999998</v>
          </cell>
          <cell r="I108">
            <v>22.098499999999998</v>
          </cell>
          <cell r="J108">
            <v>20.965499999999999</v>
          </cell>
          <cell r="K108">
            <v>28.345500000000001</v>
          </cell>
          <cell r="L108">
            <v>23.482100000000003</v>
          </cell>
          <cell r="M108">
            <v>19.226100000000002</v>
          </cell>
          <cell r="Q108">
            <v>16.479842999999999</v>
          </cell>
          <cell r="R108">
            <v>36.479843000000002</v>
          </cell>
          <cell r="S108">
            <v>36.479843000000002</v>
          </cell>
          <cell r="T108">
            <v>36.479843000000002</v>
          </cell>
          <cell r="U108">
            <v>34.831842999999999</v>
          </cell>
          <cell r="V108">
            <v>31.535843</v>
          </cell>
          <cell r="W108">
            <v>28.239843</v>
          </cell>
          <cell r="X108">
            <v>20.943843000000001</v>
          </cell>
          <cell r="Y108">
            <v>13.647843</v>
          </cell>
          <cell r="Z108">
            <v>7.9998429999999994</v>
          </cell>
          <cell r="AA108">
            <v>3.9998429999999994</v>
          </cell>
          <cell r="AB108">
            <v>-1.5700000000062886E-4</v>
          </cell>
          <cell r="AC108">
            <v>-1.5700000000062886E-4</v>
          </cell>
          <cell r="AD108">
            <v>-1.5700000000062886E-4</v>
          </cell>
          <cell r="AE108">
            <v>-1.5700000000062886E-4</v>
          </cell>
          <cell r="AF108">
            <v>-1.5700000000062886E-4</v>
          </cell>
        </row>
        <row r="109">
          <cell r="A109" t="str">
            <v xml:space="preserve">GRA </v>
          </cell>
          <cell r="C109">
            <v>27</v>
          </cell>
          <cell r="D109">
            <v>25.94</v>
          </cell>
          <cell r="E109">
            <v>19.88</v>
          </cell>
          <cell r="F109">
            <v>10.849</v>
          </cell>
          <cell r="G109">
            <v>4.4429999999999978</v>
          </cell>
          <cell r="H109">
            <v>2.0059999999999967</v>
          </cell>
          <cell r="I109">
            <v>0.81849999999999667</v>
          </cell>
          <cell r="J109">
            <v>0.41249999999999787</v>
          </cell>
          <cell r="K109">
            <v>10.714500000000001</v>
          </cell>
          <cell r="L109">
            <v>10.714100000000002</v>
          </cell>
          <cell r="M109">
            <v>10.714100000000002</v>
          </cell>
          <cell r="Q109">
            <v>-4.0699999999960212E-4</v>
          </cell>
          <cell r="R109">
            <v>-4.0699999999960212E-4</v>
          </cell>
          <cell r="S109">
            <v>-4.0699999999960212E-4</v>
          </cell>
          <cell r="T109">
            <v>-4.0699999999960212E-4</v>
          </cell>
          <cell r="U109">
            <v>-4.0699999999960212E-4</v>
          </cell>
          <cell r="V109">
            <v>-4.0699999999960212E-4</v>
          </cell>
          <cell r="W109">
            <v>-4.0699999999960212E-4</v>
          </cell>
          <cell r="X109">
            <v>-4.0699999999960212E-4</v>
          </cell>
          <cell r="Y109">
            <v>-4.0699999999960212E-4</v>
          </cell>
          <cell r="Z109">
            <v>-4.0699999999960212E-4</v>
          </cell>
          <cell r="AA109">
            <v>-4.0699999999960212E-4</v>
          </cell>
          <cell r="AB109">
            <v>-4.0699999999960212E-4</v>
          </cell>
          <cell r="AC109">
            <v>-4.0699999999960212E-4</v>
          </cell>
          <cell r="AD109">
            <v>-4.0699999999960212E-4</v>
          </cell>
          <cell r="AE109">
            <v>-4.0699999999960212E-4</v>
          </cell>
          <cell r="AF109">
            <v>-4.0699999999960212E-4</v>
          </cell>
        </row>
        <row r="110">
          <cell r="A110" t="str">
            <v>SAF</v>
          </cell>
          <cell r="C110">
            <v>0</v>
          </cell>
          <cell r="D110">
            <v>6.08</v>
          </cell>
          <cell r="E110">
            <v>15.2</v>
          </cell>
          <cell r="F110">
            <v>15.2</v>
          </cell>
          <cell r="G110">
            <v>21.28</v>
          </cell>
          <cell r="H110">
            <v>21.28</v>
          </cell>
          <cell r="I110">
            <v>21.28</v>
          </cell>
          <cell r="J110">
            <v>20.553000000000001</v>
          </cell>
          <cell r="K110">
            <v>17.631</v>
          </cell>
          <cell r="L110">
            <v>12.768000000000001</v>
          </cell>
          <cell r="M110">
            <v>8.5120000000000005</v>
          </cell>
          <cell r="Q110">
            <v>2.5000000000019451E-4</v>
          </cell>
          <cell r="R110">
            <v>2.5000000000019451E-4</v>
          </cell>
          <cell r="S110">
            <v>2.5000000000019451E-4</v>
          </cell>
          <cell r="T110">
            <v>2.5000000000019451E-4</v>
          </cell>
          <cell r="U110">
            <v>2.5000000000019451E-4</v>
          </cell>
          <cell r="V110">
            <v>2.5000000000019451E-4</v>
          </cell>
          <cell r="W110">
            <v>2.5000000000019451E-4</v>
          </cell>
          <cell r="X110">
            <v>2.5000000000019451E-4</v>
          </cell>
          <cell r="Y110">
            <v>2.5000000000019451E-4</v>
          </cell>
          <cell r="Z110">
            <v>2.5000000000019451E-4</v>
          </cell>
          <cell r="AA110">
            <v>2.5000000000019451E-4</v>
          </cell>
          <cell r="AB110">
            <v>2.5000000000019451E-4</v>
          </cell>
          <cell r="AC110">
            <v>2.5000000000019451E-4</v>
          </cell>
          <cell r="AD110">
            <v>2.5000000000019451E-4</v>
          </cell>
          <cell r="AE110">
            <v>2.5000000000019451E-4</v>
          </cell>
          <cell r="AF110">
            <v>2.5000000000019451E-4</v>
          </cell>
        </row>
        <row r="111">
          <cell r="A111" t="str">
            <v>ESAF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Q111">
            <v>16.48</v>
          </cell>
          <cell r="R111">
            <v>36.479999999999997</v>
          </cell>
          <cell r="S111">
            <v>36.479999999999997</v>
          </cell>
          <cell r="T111">
            <v>36.479999999999997</v>
          </cell>
          <cell r="U111">
            <v>34.832000000000001</v>
          </cell>
          <cell r="V111">
            <v>31.536000000000001</v>
          </cell>
          <cell r="W111">
            <v>28.24</v>
          </cell>
          <cell r="X111">
            <v>20.944000000000003</v>
          </cell>
          <cell r="Y111">
            <v>13.648000000000001</v>
          </cell>
          <cell r="Z111">
            <v>8</v>
          </cell>
          <cell r="AA111">
            <v>4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A112" t="str">
            <v>UFR in percent of quota</v>
          </cell>
          <cell r="C112">
            <v>88.947368421053312</v>
          </cell>
          <cell r="D112">
            <v>105.32894736842186</v>
          </cell>
          <cell r="E112">
            <v>115.39473684210616</v>
          </cell>
          <cell r="F112">
            <v>85.687500000000654</v>
          </cell>
          <cell r="G112">
            <v>84.615131578948251</v>
          </cell>
          <cell r="H112">
            <v>76.598684210527338</v>
          </cell>
          <cell r="I112">
            <v>53.637135922330096</v>
          </cell>
          <cell r="J112">
            <v>50.887135922330216</v>
          </cell>
          <cell r="K112">
            <v>68.799757281553724</v>
          </cell>
          <cell r="L112">
            <v>56.995388349514961</v>
          </cell>
          <cell r="M112">
            <v>46.665291262136343</v>
          </cell>
          <cell r="Q112">
            <v>29.586791741472169</v>
          </cell>
          <cell r="R112">
            <v>65.493434470377025</v>
          </cell>
          <cell r="S112">
            <v>65.493434470377025</v>
          </cell>
          <cell r="T112">
            <v>65.493434470377025</v>
          </cell>
          <cell r="U112">
            <v>62.534727109515252</v>
          </cell>
          <cell r="V112">
            <v>56.617312387791742</v>
          </cell>
          <cell r="W112">
            <v>50.699897666068217</v>
          </cell>
          <cell r="X112">
            <v>37.601154398563736</v>
          </cell>
          <cell r="Y112">
            <v>24.502411131059247</v>
          </cell>
          <cell r="Z112">
            <v>14.362375224416516</v>
          </cell>
          <cell r="AA112">
            <v>7.1810466786355454</v>
          </cell>
          <cell r="AB112">
            <v>-2.8186714542303206E-4</v>
          </cell>
          <cell r="AC112">
            <v>-2.8186714542303206E-4</v>
          </cell>
          <cell r="AD112">
            <v>-2.8186714542303206E-4</v>
          </cell>
          <cell r="AE112">
            <v>-2.8186714542303206E-4</v>
          </cell>
          <cell r="AF112">
            <v>-2.8186714542303206E-4</v>
          </cell>
        </row>
        <row r="113">
          <cell r="A113" t="str">
            <v>IMF relations -- in CFA billions (excl. T.F.)</v>
          </cell>
        </row>
        <row r="114">
          <cell r="A114" t="str">
            <v>Quota</v>
          </cell>
          <cell r="C114">
            <v>12.351064790399906</v>
          </cell>
          <cell r="D114">
            <v>11.814102978399907</v>
          </cell>
          <cell r="E114">
            <v>12.168326423199908</v>
          </cell>
          <cell r="F114">
            <v>12.430578513599906</v>
          </cell>
          <cell r="G114">
            <v>11.23003822079988</v>
          </cell>
          <cell r="H114">
            <v>11.733672254399846</v>
          </cell>
          <cell r="I114">
            <v>15.358923115200001</v>
          </cell>
          <cell r="J114">
            <v>16.28950388959996</v>
          </cell>
          <cell r="K114">
            <v>32.749049407999841</v>
          </cell>
          <cell r="L114">
            <v>31.192921493999787</v>
          </cell>
          <cell r="M114">
            <v>30.597233389226513</v>
          </cell>
          <cell r="Q114">
            <v>52.156819115373331</v>
          </cell>
          <cell r="R114">
            <v>50.948801882044577</v>
          </cell>
          <cell r="S114">
            <v>50.783984454828129</v>
          </cell>
          <cell r="T114">
            <v>50.637942639412486</v>
          </cell>
          <cell r="U114">
            <v>50.524129998392944</v>
          </cell>
          <cell r="V114">
            <v>50.401172944256004</v>
          </cell>
          <cell r="W114">
            <v>50.287256981747525</v>
          </cell>
          <cell r="X114">
            <v>50.287256981747525</v>
          </cell>
          <cell r="Y114">
            <v>50.287256981747525</v>
          </cell>
          <cell r="Z114">
            <v>50.287256981747525</v>
          </cell>
          <cell r="AA114">
            <v>50.287256981747525</v>
          </cell>
          <cell r="AB114">
            <v>50.287256981747525</v>
          </cell>
          <cell r="AC114">
            <v>50.287256981747525</v>
          </cell>
          <cell r="AD114">
            <v>50.287256981747525</v>
          </cell>
          <cell r="AE114">
            <v>50.287256981747525</v>
          </cell>
          <cell r="AF114">
            <v>50.287256981747525</v>
          </cell>
        </row>
        <row r="115">
          <cell r="A115" t="str">
            <v>IMF interest and charges</v>
          </cell>
          <cell r="C115">
            <v>0.92364553411321804</v>
          </cell>
          <cell r="D115">
            <v>0.86038031462697939</v>
          </cell>
          <cell r="E115">
            <v>0.82336460386518651</v>
          </cell>
          <cell r="F115">
            <v>0.76787445364109996</v>
          </cell>
          <cell r="G115">
            <v>0.47157664116863995</v>
          </cell>
          <cell r="H115">
            <v>0.41344636323743111</v>
          </cell>
          <cell r="I115">
            <v>0.292903983541764</v>
          </cell>
          <cell r="J115">
            <v>0.23765041895479194</v>
          </cell>
          <cell r="K115">
            <v>0.6733268148671997</v>
          </cell>
          <cell r="L115">
            <v>0.83485204494583487</v>
          </cell>
          <cell r="M115">
            <v>0.70018203885025387</v>
          </cell>
          <cell r="Q115">
            <v>0.3609207076611578</v>
          </cell>
          <cell r="R115">
            <v>0.34978064353472832</v>
          </cell>
          <cell r="S115">
            <v>0.43982323582731225</v>
          </cell>
          <cell r="T115">
            <v>0.4385584161304778</v>
          </cell>
          <cell r="U115">
            <v>0.43757272261728375</v>
          </cell>
          <cell r="V115">
            <v>0.4290517163074985</v>
          </cell>
          <cell r="W115">
            <v>0.41320345242207313</v>
          </cell>
          <cell r="X115">
            <v>0.3983249246831288</v>
          </cell>
          <cell r="Y115">
            <v>0.36538993124158214</v>
          </cell>
          <cell r="Z115">
            <v>0.33245493780003543</v>
          </cell>
          <cell r="AA115">
            <v>0.30695920822796091</v>
          </cell>
          <cell r="AB115">
            <v>0.28890274252535864</v>
          </cell>
          <cell r="AC115">
            <v>0.2708462768227563</v>
          </cell>
          <cell r="AD115">
            <v>0.2708462768227563</v>
          </cell>
          <cell r="AE115">
            <v>0.2708462768227563</v>
          </cell>
          <cell r="AF115">
            <v>0.2708462768227563</v>
          </cell>
        </row>
        <row r="116">
          <cell r="A116" t="str">
            <v>GRA and SAF/ESAF</v>
          </cell>
          <cell r="C116">
            <v>0.69856362970921804</v>
          </cell>
          <cell r="D116">
            <v>0.71581300186497931</v>
          </cell>
          <cell r="E116">
            <v>0.66045312839668657</v>
          </cell>
          <cell r="F116">
            <v>0.62067023440110003</v>
          </cell>
          <cell r="G116">
            <v>0.26212165198464005</v>
          </cell>
          <cell r="H116">
            <v>0.19536988877243103</v>
          </cell>
          <cell r="I116">
            <v>7.2585450505763996E-2</v>
          </cell>
          <cell r="J116">
            <v>6.0126456662791997E-2</v>
          </cell>
          <cell r="K116">
            <v>0.36751507866351996</v>
          </cell>
          <cell r="L116">
            <v>0.50518223446099497</v>
          </cell>
          <cell r="M116">
            <v>0.42702598041922768</v>
          </cell>
          <cell r="Q116">
            <v>8.0004267183384048E-2</v>
          </cell>
          <cell r="R116">
            <v>7.5370579538078908E-2</v>
          </cell>
          <cell r="S116">
            <v>0.16630087790184658</v>
          </cell>
          <cell r="T116">
            <v>0.16582263889845361</v>
          </cell>
          <cell r="U116">
            <v>0.16544993986112788</v>
          </cell>
          <cell r="V116">
            <v>0.15759117980342666</v>
          </cell>
          <cell r="W116">
            <v>0.14235646688303802</v>
          </cell>
          <cell r="X116">
            <v>0.12747793914409372</v>
          </cell>
          <cell r="Y116">
            <v>9.4542945702547024E-2</v>
          </cell>
          <cell r="Z116">
            <v>6.1607952261000361E-2</v>
          </cell>
          <cell r="AA116">
            <v>3.6112222688925853E-2</v>
          </cell>
          <cell r="AB116">
            <v>1.8055756986323512E-2</v>
          </cell>
          <cell r="AC116">
            <v>-7.0871627882998054E-7</v>
          </cell>
          <cell r="AD116">
            <v>-7.0871627882998054E-7</v>
          </cell>
          <cell r="AE116">
            <v>-7.0871627882998054E-7</v>
          </cell>
          <cell r="AF116">
            <v>-7.0871627882998054E-7</v>
          </cell>
        </row>
        <row r="117">
          <cell r="A117" t="str">
            <v>SDR charges (paid by BEAC)</v>
          </cell>
          <cell r="C117">
            <v>0.22508190440399997</v>
          </cell>
          <cell r="D117">
            <v>0.14456731276199994</v>
          </cell>
          <cell r="E117">
            <v>0.16291147546849996</v>
          </cell>
          <cell r="F117">
            <v>0.14720421924000002</v>
          </cell>
          <cell r="G117">
            <v>0.20945498918399993</v>
          </cell>
          <cell r="H117">
            <v>0.21807647446500003</v>
          </cell>
          <cell r="I117">
            <v>0.22031853303599996</v>
          </cell>
          <cell r="J117">
            <v>0.17752396229199996</v>
          </cell>
          <cell r="K117">
            <v>0.30581173620367985</v>
          </cell>
          <cell r="L117">
            <v>0.3296698104848399</v>
          </cell>
          <cell r="M117">
            <v>0.27315605843102625</v>
          </cell>
          <cell r="Q117">
            <v>0.28091644047777375</v>
          </cell>
          <cell r="R117">
            <v>0.27441006399664941</v>
          </cell>
          <cell r="S117">
            <v>0.27352235792546564</v>
          </cell>
          <cell r="T117">
            <v>0.27273577723202413</v>
          </cell>
          <cell r="U117">
            <v>0.27212278275615587</v>
          </cell>
          <cell r="V117">
            <v>0.27146053650407181</v>
          </cell>
          <cell r="W117">
            <v>0.27084698553903508</v>
          </cell>
          <cell r="X117">
            <v>0.27084698553903508</v>
          </cell>
          <cell r="Y117">
            <v>0.27084698553903508</v>
          </cell>
          <cell r="Z117">
            <v>0.27084698553903508</v>
          </cell>
          <cell r="AA117">
            <v>0.27084698553903508</v>
          </cell>
          <cell r="AB117">
            <v>0.27084698553903508</v>
          </cell>
          <cell r="AC117">
            <v>0.27084698553903508</v>
          </cell>
          <cell r="AD117">
            <v>0.27084698553903508</v>
          </cell>
          <cell r="AE117">
            <v>0.27084698553903508</v>
          </cell>
          <cell r="AF117">
            <v>0.27084698553903508</v>
          </cell>
        </row>
        <row r="118">
          <cell r="A118" t="str">
            <v>IMF disbursements</v>
          </cell>
          <cell r="C118">
            <v>2.640852669</v>
          </cell>
          <cell r="D118">
            <v>2.7514424041799992</v>
          </cell>
          <cell r="E118">
            <v>3.65049792696</v>
          </cell>
          <cell r="F118">
            <v>0</v>
          </cell>
          <cell r="G118">
            <v>2.2460076441600001</v>
          </cell>
          <cell r="H118">
            <v>0</v>
          </cell>
          <cell r="I118">
            <v>0</v>
          </cell>
          <cell r="J118">
            <v>0</v>
          </cell>
          <cell r="K118">
            <v>8.5131630863999987</v>
          </cell>
          <cell r="L118">
            <v>0</v>
          </cell>
          <cell r="M118">
            <v>0</v>
          </cell>
          <cell r="Q118">
            <v>0</v>
          </cell>
          <cell r="R118">
            <v>18.294004266443295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19">
          <cell r="A119" t="str">
            <v xml:space="preserve">GRA </v>
          </cell>
          <cell r="C119">
            <v>2.640852669</v>
          </cell>
          <cell r="D119">
            <v>0.38862180849999994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8.5131630863999987</v>
          </cell>
          <cell r="L119">
            <v>0</v>
          </cell>
          <cell r="M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</row>
        <row r="120">
          <cell r="A120" t="str">
            <v>SAF</v>
          </cell>
          <cell r="C120">
            <v>0</v>
          </cell>
          <cell r="D120">
            <v>2.3628205956799997</v>
          </cell>
          <cell r="E120">
            <v>3.65049792696</v>
          </cell>
          <cell r="F120">
            <v>0</v>
          </cell>
          <cell r="G120">
            <v>2.2460076441600001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>ESAF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Q121">
            <v>0</v>
          </cell>
          <cell r="R121">
            <v>18.294004266443295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2">
          <cell r="A122" t="str">
            <v>IMF repurchases/repayments</v>
          </cell>
          <cell r="C122">
            <v>2.1654991885800001</v>
          </cell>
          <cell r="D122">
            <v>0.9132612499749998</v>
          </cell>
          <cell r="E122">
            <v>2.4500765143555006</v>
          </cell>
          <cell r="F122">
            <v>3.6801054810000005</v>
          </cell>
          <cell r="G122">
            <v>2.262631056</v>
          </cell>
          <cell r="H122">
            <v>0.94062366065700009</v>
          </cell>
          <cell r="I122">
            <v>0.68910119850600005</v>
          </cell>
          <cell r="J122">
            <v>0.81407981817200004</v>
          </cell>
          <cell r="K122">
            <v>2.3552289659199994</v>
          </cell>
          <cell r="L122">
            <v>2.76193634976</v>
          </cell>
          <cell r="M122">
            <v>3.160723915158961</v>
          </cell>
          <cell r="Q122">
            <v>0.56932398603495482</v>
          </cell>
          <cell r="R122">
            <v>0</v>
          </cell>
          <cell r="S122">
            <v>0</v>
          </cell>
          <cell r="T122">
            <v>0</v>
          </cell>
          <cell r="U122">
            <v>1.4948611532738163</v>
          </cell>
          <cell r="V122">
            <v>2.982446427724736</v>
          </cell>
          <cell r="W122">
            <v>2.9757055477888663</v>
          </cell>
          <cell r="X122">
            <v>6.5869986883093352</v>
          </cell>
          <cell r="Y122">
            <v>6.5869986883093352</v>
          </cell>
          <cell r="Z122">
            <v>5.0991459144149012</v>
          </cell>
          <cell r="AA122">
            <v>3.611293140520468</v>
          </cell>
          <cell r="AB122">
            <v>3.611293140520468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A123" t="str">
            <v xml:space="preserve">GRA </v>
          </cell>
          <cell r="C123">
            <v>2.1654991885800001</v>
          </cell>
          <cell r="D123">
            <v>0.9132612499749998</v>
          </cell>
          <cell r="E123">
            <v>2.4500765143555006</v>
          </cell>
          <cell r="F123">
            <v>3.6801054810000005</v>
          </cell>
          <cell r="G123">
            <v>2.262631056</v>
          </cell>
          <cell r="H123">
            <v>0.94062366065700009</v>
          </cell>
          <cell r="I123">
            <v>0.68910119850600005</v>
          </cell>
          <cell r="J123">
            <v>6.2469456664E-2</v>
          </cell>
          <cell r="K123">
            <v>0</v>
          </cell>
          <cell r="L123">
            <v>0</v>
          </cell>
          <cell r="M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</row>
        <row r="124">
          <cell r="A124" t="str">
            <v>SAF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0.75161036150799998</v>
          </cell>
          <cell r="K124">
            <v>2.3552289659199994</v>
          </cell>
          <cell r="L124">
            <v>2.76193634976</v>
          </cell>
          <cell r="M124">
            <v>3.160723915158961</v>
          </cell>
          <cell r="Q124">
            <v>0.56932398603495482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</row>
        <row r="125">
          <cell r="A125" t="str">
            <v>ESAF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1.4948611532738163</v>
          </cell>
          <cell r="V125">
            <v>2.982446427724736</v>
          </cell>
          <cell r="W125">
            <v>2.9757055477888663</v>
          </cell>
          <cell r="X125">
            <v>6.5869986883093352</v>
          </cell>
          <cell r="Y125">
            <v>6.5869986883093352</v>
          </cell>
          <cell r="Z125">
            <v>5.0991459144149012</v>
          </cell>
          <cell r="AA125">
            <v>3.611293140520468</v>
          </cell>
          <cell r="AB125">
            <v>3.611293140520468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A126" t="str">
            <v>Actual repayments (cash basis)</v>
          </cell>
          <cell r="C126">
            <v>2.1654991885800001</v>
          </cell>
          <cell r="D126">
            <v>0.81610579784999993</v>
          </cell>
          <cell r="E126">
            <v>2.4264603545210002</v>
          </cell>
          <cell r="F126">
            <v>3.6927813998790007</v>
          </cell>
          <cell r="G126">
            <v>2.3679126643200004</v>
          </cell>
          <cell r="H126">
            <v>0.94062366065700009</v>
          </cell>
          <cell r="I126">
            <v>0.44268740775000004</v>
          </cell>
          <cell r="J126">
            <v>0.44783088278236</v>
          </cell>
          <cell r="K126">
            <v>2.6454690060580792</v>
          </cell>
          <cell r="L126">
            <v>3.682127533833</v>
          </cell>
          <cell r="M126">
            <v>3.160723915158961</v>
          </cell>
          <cell r="Q126">
            <v>0.56932398603495482</v>
          </cell>
          <cell r="R126">
            <v>0</v>
          </cell>
          <cell r="S126">
            <v>0</v>
          </cell>
          <cell r="T126">
            <v>0</v>
          </cell>
          <cell r="U126">
            <v>1.4948611532738163</v>
          </cell>
          <cell r="V126">
            <v>2.982446427724736</v>
          </cell>
          <cell r="W126">
            <v>2.9757055477888663</v>
          </cell>
          <cell r="X126">
            <v>6.5869986883093352</v>
          </cell>
          <cell r="Y126">
            <v>6.5869986883093352</v>
          </cell>
          <cell r="Z126">
            <v>5.0991459144149012</v>
          </cell>
          <cell r="AA126">
            <v>3.611293140520468</v>
          </cell>
          <cell r="AB126">
            <v>3.611293140520468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</row>
        <row r="127">
          <cell r="A127" t="str">
            <v xml:space="preserve">GRA </v>
          </cell>
          <cell r="C127">
            <v>2.1654991885800001</v>
          </cell>
          <cell r="D127">
            <v>0.81610579784999993</v>
          </cell>
          <cell r="E127">
            <v>2.4264603545210002</v>
          </cell>
          <cell r="F127">
            <v>3.6927813998790007</v>
          </cell>
          <cell r="G127">
            <v>2.3679126643200004</v>
          </cell>
          <cell r="H127">
            <v>0.94062366065700009</v>
          </cell>
          <cell r="I127">
            <v>0.44268740775000004</v>
          </cell>
          <cell r="J127">
            <v>0.16052278104800002</v>
          </cell>
          <cell r="K127">
            <v>0.32291993499999994</v>
          </cell>
          <cell r="L127">
            <v>0</v>
          </cell>
          <cell r="M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>SAF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0.28730810173436006</v>
          </cell>
          <cell r="K128">
            <v>2.3225490710580794</v>
          </cell>
          <cell r="L128">
            <v>3.682127533833</v>
          </cell>
          <cell r="M128">
            <v>3.160723915158961</v>
          </cell>
          <cell r="Q128">
            <v>0.56932398603495482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</row>
        <row r="129">
          <cell r="A129" t="str">
            <v>ESAF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1.4948611532738163</v>
          </cell>
          <cell r="V129">
            <v>2.982446427724736</v>
          </cell>
          <cell r="W129">
            <v>2.9757055477888663</v>
          </cell>
          <cell r="X129">
            <v>6.5869986883093352</v>
          </cell>
          <cell r="Y129">
            <v>6.5869986883093352</v>
          </cell>
          <cell r="Z129">
            <v>5.0991459144149012</v>
          </cell>
          <cell r="AA129">
            <v>3.611293140520468</v>
          </cell>
          <cell r="AB129">
            <v>3.611293140520468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A130" t="str">
            <v>Stock of arrears</v>
          </cell>
          <cell r="C130">
            <v>0</v>
          </cell>
          <cell r="D130">
            <v>9.4698225000000011E-2</v>
          </cell>
          <cell r="E130">
            <v>0.12597306283500004</v>
          </cell>
          <cell r="F130">
            <v>0.10573159544000019</v>
          </cell>
          <cell r="G130">
            <v>-2.5539599049998812E-3</v>
          </cell>
          <cell r="H130">
            <v>-2.5933151999998788E-3</v>
          </cell>
          <cell r="I130">
            <v>0.25360009542000017</v>
          </cell>
          <cell r="J130">
            <v>0.63988026317020019</v>
          </cell>
          <cell r="K130">
            <v>0.94838013326133086</v>
          </cell>
          <cell r="L130">
            <v>-1.5077468069972624E-4</v>
          </cell>
          <cell r="M130">
            <v>-1.5707397884371483E-4</v>
          </cell>
          <cell r="Q130">
            <v>2.2487989121096105E-4</v>
          </cell>
          <cell r="R130">
            <v>2.1554838649479898E-4</v>
          </cell>
          <cell r="S130">
            <v>2.1486605049381366E-4</v>
          </cell>
          <cell r="T130">
            <v>2.1433615238230551E-4</v>
          </cell>
          <cell r="U130">
            <v>2.1382808206572357E-4</v>
          </cell>
          <cell r="V130">
            <v>2.1332340281886492E-4</v>
          </cell>
          <cell r="W130">
            <v>2.1285029881372466E-4</v>
          </cell>
          <cell r="X130">
            <v>2.130662952900186E-4</v>
          </cell>
          <cell r="Y130">
            <v>2.130662952900186E-4</v>
          </cell>
          <cell r="Z130">
            <v>2.130662952900186E-4</v>
          </cell>
          <cell r="AA130">
            <v>2.130662952900186E-4</v>
          </cell>
          <cell r="AB130">
            <v>2.130662952900186E-4</v>
          </cell>
          <cell r="AC130">
            <v>2.130662952900186E-4</v>
          </cell>
          <cell r="AD130">
            <v>2.130662952900186E-4</v>
          </cell>
          <cell r="AE130">
            <v>2.130662952900186E-4</v>
          </cell>
          <cell r="AF130">
            <v>2.130662952900186E-4</v>
          </cell>
        </row>
        <row r="131">
          <cell r="A131" t="str">
            <v>Charges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A132" t="str">
            <v xml:space="preserve">GRA </v>
          </cell>
          <cell r="C132">
            <v>0</v>
          </cell>
          <cell r="D132">
            <v>9.4698225000000011E-2</v>
          </cell>
          <cell r="E132">
            <v>0.12597306283500004</v>
          </cell>
          <cell r="F132">
            <v>0.10573159544000019</v>
          </cell>
          <cell r="G132">
            <v>-2.5539599049998812E-3</v>
          </cell>
          <cell r="H132">
            <v>-2.5933151999998788E-3</v>
          </cell>
          <cell r="I132">
            <v>0.25360009542000017</v>
          </cell>
          <cell r="J132">
            <v>0.16439059364000014</v>
          </cell>
          <cell r="K132">
            <v>-1.951089524997186E-4</v>
          </cell>
          <cell r="L132">
            <v>-1.8209502499973737E-4</v>
          </cell>
          <cell r="M132">
            <v>-1.8970287299972639E-4</v>
          </cell>
          <cell r="Q132">
            <v>1.8390601272894202E-4</v>
          </cell>
          <cell r="R132">
            <v>1.762747398042287E-4</v>
          </cell>
          <cell r="S132">
            <v>1.7571672773562225E-4</v>
          </cell>
          <cell r="T132">
            <v>1.7528337885629251E-4</v>
          </cell>
          <cell r="U132">
            <v>1.7486788067366105E-4</v>
          </cell>
          <cell r="V132">
            <v>1.7445515569635417E-4</v>
          </cell>
          <cell r="W132">
            <v>1.7406825284469005E-4</v>
          </cell>
          <cell r="X132">
            <v>1.7424489403081308E-4</v>
          </cell>
          <cell r="Y132">
            <v>1.7424489403081308E-4</v>
          </cell>
          <cell r="Z132">
            <v>1.7424489403081308E-4</v>
          </cell>
          <cell r="AA132">
            <v>1.7424489403081308E-4</v>
          </cell>
          <cell r="AB132">
            <v>1.7424489403081308E-4</v>
          </cell>
          <cell r="AC132">
            <v>1.7424489403081308E-4</v>
          </cell>
          <cell r="AD132">
            <v>1.7424489403081308E-4</v>
          </cell>
          <cell r="AE132">
            <v>1.7424489403081308E-4</v>
          </cell>
          <cell r="AF132">
            <v>1.7424489403081308E-4</v>
          </cell>
        </row>
        <row r="133">
          <cell r="A133" t="str">
            <v>SAF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0.47548966953019994</v>
          </cell>
          <cell r="K133">
            <v>0.94857524221383049</v>
          </cell>
          <cell r="L133">
            <v>3.1320344299849371E-5</v>
          </cell>
          <cell r="M133">
            <v>3.2628894155843077E-5</v>
          </cell>
          <cell r="Q133">
            <v>4.0973878483711687E-5</v>
          </cell>
          <cell r="R133">
            <v>3.9273646692192704E-5</v>
          </cell>
          <cell r="S133">
            <v>3.9149322759808688E-5</v>
          </cell>
          <cell r="T133">
            <v>3.9052773527626275E-5</v>
          </cell>
          <cell r="U133">
            <v>3.8960201393671975E-5</v>
          </cell>
          <cell r="V133">
            <v>3.8868247124116419E-5</v>
          </cell>
          <cell r="W133">
            <v>3.8782045970636717E-5</v>
          </cell>
          <cell r="X133">
            <v>3.8821401260809268E-5</v>
          </cell>
          <cell r="Y133">
            <v>3.8821401260809268E-5</v>
          </cell>
          <cell r="Z133">
            <v>3.8821401260809268E-5</v>
          </cell>
          <cell r="AA133">
            <v>3.8821401260809268E-5</v>
          </cell>
          <cell r="AB133">
            <v>3.8821401260809268E-5</v>
          </cell>
          <cell r="AC133">
            <v>3.8821401260809268E-5</v>
          </cell>
          <cell r="AD133">
            <v>3.8821401260809268E-5</v>
          </cell>
          <cell r="AE133">
            <v>3.8821401260809268E-5</v>
          </cell>
          <cell r="AF133">
            <v>3.8821401260809268E-5</v>
          </cell>
        </row>
        <row r="134">
          <cell r="A134" t="str">
            <v>ESAF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35">
          <cell r="A135" t="str">
            <v>Arrears repayments (gross)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0.11082274560000001</v>
          </cell>
          <cell r="H135">
            <v>0</v>
          </cell>
          <cell r="I135">
            <v>0</v>
          </cell>
          <cell r="J135">
            <v>0</v>
          </cell>
          <cell r="K135">
            <v>1.2888523524091204</v>
          </cell>
          <cell r="L135">
            <v>0.92022601112126989</v>
          </cell>
          <cell r="M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</row>
        <row r="136">
          <cell r="A136" t="str">
            <v>Charges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A137" t="str">
            <v xml:space="preserve">GRA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0.11082274560000001</v>
          </cell>
          <cell r="H137">
            <v>0</v>
          </cell>
          <cell r="I137">
            <v>0</v>
          </cell>
          <cell r="J137">
            <v>0</v>
          </cell>
          <cell r="K137">
            <v>0.32272121504000023</v>
          </cell>
          <cell r="L137">
            <v>0</v>
          </cell>
          <cell r="M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A138" t="str">
            <v>SAF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0.96613113736912026</v>
          </cell>
          <cell r="L138">
            <v>0.92022601112126989</v>
          </cell>
          <cell r="M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</row>
        <row r="139">
          <cell r="A139" t="str">
            <v>ESAF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</row>
        <row r="140">
          <cell r="A140" t="str">
            <v>UFR outstanding, e.o.p.</v>
          </cell>
          <cell r="C140">
            <v>10.675888995200001</v>
          </cell>
          <cell r="D140">
            <v>12.128948658000002</v>
          </cell>
          <cell r="E140">
            <v>14.301407910199998</v>
          </cell>
          <cell r="F140">
            <v>9.9072026245200018</v>
          </cell>
          <cell r="G140">
            <v>9.3850729480450017</v>
          </cell>
          <cell r="H140">
            <v>8.6268482495999983</v>
          </cell>
          <cell r="I140">
            <v>8.5690851814050006</v>
          </cell>
          <cell r="J140">
            <v>8.4889925885699995</v>
          </cell>
          <cell r="K140">
            <v>22.121843252355003</v>
          </cell>
          <cell r="L140">
            <v>17.103894346210005</v>
          </cell>
          <cell r="M140">
            <v>14.588985626341202</v>
          </cell>
          <cell r="Q140">
            <v>15.703327546719079</v>
          </cell>
          <cell r="R140">
            <v>33.318522450250065</v>
          </cell>
          <cell r="S140">
            <v>33.213049949448063</v>
          </cell>
          <cell r="T140">
            <v>33.131140627779097</v>
          </cell>
          <cell r="U140">
            <v>31.559432981052897</v>
          </cell>
          <cell r="V140">
            <v>28.505649743827274</v>
          </cell>
          <cell r="W140">
            <v>25.46974161450046</v>
          </cell>
          <cell r="X140">
            <v>18.90858914050941</v>
          </cell>
          <cell r="Y140">
            <v>12.321590452200072</v>
          </cell>
          <cell r="Z140">
            <v>7.2224445377851696</v>
          </cell>
          <cell r="AA140">
            <v>3.611151397264702</v>
          </cell>
          <cell r="AB140">
            <v>-1.4174325576599611E-4</v>
          </cell>
          <cell r="AC140">
            <v>-1.4174325576599611E-4</v>
          </cell>
          <cell r="AD140">
            <v>-1.4174325576599611E-4</v>
          </cell>
          <cell r="AE140">
            <v>-1.4174325576599611E-4</v>
          </cell>
          <cell r="AF140">
            <v>-1.4174325576599611E-4</v>
          </cell>
        </row>
        <row r="141">
          <cell r="A141" t="str">
            <v xml:space="preserve">GRA </v>
          </cell>
          <cell r="C141">
            <v>10.66009626</v>
          </cell>
          <cell r="D141">
            <v>9.8258878260000024</v>
          </cell>
          <cell r="E141">
            <v>8.1046747221999986</v>
          </cell>
          <cell r="F141">
            <v>4.126194528520001</v>
          </cell>
          <cell r="G141">
            <v>1.6210348368449994</v>
          </cell>
          <cell r="H141">
            <v>0.74317004159999878</v>
          </cell>
          <cell r="I141">
            <v>0.31738788700499876</v>
          </cell>
          <cell r="J141">
            <v>0.16702246274999913</v>
          </cell>
          <cell r="K141">
            <v>8.3619794862450014</v>
          </cell>
          <cell r="L141">
            <v>7.8039372294100025</v>
          </cell>
          <cell r="M141">
            <v>8.1299822064372016</v>
          </cell>
          <cell r="Q141">
            <v>-3.878225242502867E-4</v>
          </cell>
          <cell r="R141">
            <v>-3.7172963264229294E-4</v>
          </cell>
          <cell r="S141">
            <v>-3.7055289216601469E-4</v>
          </cell>
          <cell r="T141">
            <v>-3.6963904245675914E-4</v>
          </cell>
          <cell r="U141">
            <v>-3.6876283644468578E-4</v>
          </cell>
          <cell r="V141">
            <v>-3.6789247859099115E-4</v>
          </cell>
          <cell r="W141">
            <v>-3.6707657464992116E-4</v>
          </cell>
          <cell r="X141">
            <v>-3.6744907704759844E-4</v>
          </cell>
          <cell r="Y141">
            <v>-3.6744907704759844E-4</v>
          </cell>
          <cell r="Z141">
            <v>-3.6744907704759844E-4</v>
          </cell>
          <cell r="AA141">
            <v>-3.6744907704759844E-4</v>
          </cell>
          <cell r="AB141">
            <v>-3.6744907704759844E-4</v>
          </cell>
          <cell r="AC141">
            <v>-3.6744907704759844E-4</v>
          </cell>
          <cell r="AD141">
            <v>-3.6744907704759844E-4</v>
          </cell>
          <cell r="AE141">
            <v>-3.6744907704759844E-4</v>
          </cell>
          <cell r="AF141">
            <v>-3.6744907704759844E-4</v>
          </cell>
        </row>
        <row r="142">
          <cell r="A142" t="str">
            <v>SAF</v>
          </cell>
          <cell r="C142">
            <v>0</v>
          </cell>
          <cell r="D142">
            <v>2.3030608320000003</v>
          </cell>
          <cell r="E142">
            <v>6.1967331879999996</v>
          </cell>
          <cell r="F142">
            <v>5.7810080960000008</v>
          </cell>
          <cell r="G142">
            <v>7.7640381112000014</v>
          </cell>
          <cell r="H142">
            <v>7.8836782080000001</v>
          </cell>
          <cell r="I142">
            <v>8.2516972944000013</v>
          </cell>
          <cell r="J142">
            <v>8.3219701258200001</v>
          </cell>
          <cell r="K142">
            <v>13.759863766110001</v>
          </cell>
          <cell r="L142">
            <v>9.2999571168000017</v>
          </cell>
          <cell r="M142">
            <v>6.4590034199040014</v>
          </cell>
          <cell r="Q142">
            <v>2.3822022374138055E-4</v>
          </cell>
          <cell r="R142">
            <v>2.2833515518608447E-4</v>
          </cell>
          <cell r="S142">
            <v>2.2761234162571576E-4</v>
          </cell>
          <cell r="T142">
            <v>2.270510088804718E-4</v>
          </cell>
          <cell r="U142">
            <v>2.2651279879934471E-4</v>
          </cell>
          <cell r="V142">
            <v>2.2597818095309403E-4</v>
          </cell>
          <cell r="W142">
            <v>2.2547701145612139E-4</v>
          </cell>
          <cell r="X142">
            <v>2.2570582128270486E-4</v>
          </cell>
          <cell r="Y142">
            <v>2.2570582128270486E-4</v>
          </cell>
          <cell r="Z142">
            <v>2.2570582128270486E-4</v>
          </cell>
          <cell r="AA142">
            <v>2.2570582128270486E-4</v>
          </cell>
          <cell r="AB142">
            <v>2.2570582128270486E-4</v>
          </cell>
          <cell r="AC142">
            <v>2.2570582128270486E-4</v>
          </cell>
          <cell r="AD142">
            <v>2.2570582128270486E-4</v>
          </cell>
          <cell r="AE142">
            <v>2.2570582128270486E-4</v>
          </cell>
          <cell r="AF142">
            <v>2.2570582128270486E-4</v>
          </cell>
        </row>
        <row r="143">
          <cell r="A143" t="str">
            <v>ESAF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Q143">
            <v>15.703477149019589</v>
          </cell>
          <cell r="R143">
            <v>33.318665844727526</v>
          </cell>
          <cell r="S143">
            <v>33.213192889998602</v>
          </cell>
          <cell r="T143">
            <v>33.131283215812672</v>
          </cell>
          <cell r="U143">
            <v>31.559575231090548</v>
          </cell>
          <cell r="V143">
            <v>28.505791658124917</v>
          </cell>
          <cell r="W143">
            <v>25.46988321406366</v>
          </cell>
          <cell r="X143">
            <v>18.908730883765173</v>
          </cell>
          <cell r="Y143">
            <v>12.321732195455839</v>
          </cell>
          <cell r="Z143">
            <v>7.222586281040936</v>
          </cell>
          <cell r="AA143">
            <v>3.611293140520468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</row>
        <row r="144">
          <cell r="A144" t="str">
            <v>UFR in percent of quota</v>
          </cell>
          <cell r="C144">
            <v>88.947368421053312</v>
          </cell>
          <cell r="D144">
            <v>105.32894736842186</v>
          </cell>
          <cell r="E144">
            <v>115.39473684210616</v>
          </cell>
          <cell r="F144">
            <v>85.687500000000654</v>
          </cell>
          <cell r="G144">
            <v>84.615131578948251</v>
          </cell>
          <cell r="H144">
            <v>76.598684210527338</v>
          </cell>
          <cell r="I144">
            <v>53.637135922330096</v>
          </cell>
          <cell r="J144">
            <v>50.887135922330216</v>
          </cell>
          <cell r="K144">
            <v>68.799757281553724</v>
          </cell>
          <cell r="L144">
            <v>56.995388349514961</v>
          </cell>
          <cell r="M144">
            <v>46.665291262136343</v>
          </cell>
          <cell r="Q144">
            <v>29.586791741472169</v>
          </cell>
          <cell r="R144">
            <v>65.493434470377025</v>
          </cell>
          <cell r="S144">
            <v>65.493434470377025</v>
          </cell>
          <cell r="T144">
            <v>65.493434470377025</v>
          </cell>
          <cell r="U144">
            <v>62.534727109515252</v>
          </cell>
          <cell r="V144">
            <v>56.617312387791742</v>
          </cell>
          <cell r="W144">
            <v>50.699897666068217</v>
          </cell>
          <cell r="X144">
            <v>37.601154398563736</v>
          </cell>
          <cell r="Y144">
            <v>24.502411131059247</v>
          </cell>
          <cell r="Z144">
            <v>14.362375224416516</v>
          </cell>
          <cell r="AA144">
            <v>7.1810466786355454</v>
          </cell>
          <cell r="AB144">
            <v>-2.8186714542303206E-4</v>
          </cell>
          <cell r="AC144">
            <v>-2.8186714542303206E-4</v>
          </cell>
          <cell r="AD144">
            <v>-2.8186714542303206E-4</v>
          </cell>
          <cell r="AE144">
            <v>-2.8186714542303206E-4</v>
          </cell>
          <cell r="AF144">
            <v>-2.8186714542303206E-4</v>
          </cell>
        </row>
        <row r="147">
          <cell r="A147" t="str">
            <v>Stock of debt - arrears included /GDP (in percent)</v>
          </cell>
          <cell r="D147">
            <v>40.142885470874504</v>
          </cell>
          <cell r="E147">
            <v>46.244390187023562</v>
          </cell>
          <cell r="F147">
            <v>35.602749175358376</v>
          </cell>
          <cell r="G147">
            <v>39.438553811852813</v>
          </cell>
          <cell r="H147">
            <v>47.221821599186889</v>
          </cell>
          <cell r="I147">
            <v>55.451624384383059</v>
          </cell>
          <cell r="J147">
            <v>64.205006852339622</v>
          </cell>
          <cell r="K147">
            <v>97.618949794781571</v>
          </cell>
          <cell r="L147">
            <v>79.044574474010929</v>
          </cell>
          <cell r="M147">
            <v>89.500203620499434</v>
          </cell>
          <cell r="Q147">
            <v>83.075764984647194</v>
          </cell>
          <cell r="R147">
            <v>81.175562142573256</v>
          </cell>
          <cell r="S147">
            <v>73.902409786837737</v>
          </cell>
          <cell r="T147">
            <v>71.280628053419861</v>
          </cell>
          <cell r="U147">
            <v>68.175405615006454</v>
          </cell>
          <cell r="V147">
            <v>64.986499527593864</v>
          </cell>
          <cell r="W147">
            <v>61.497755302766741</v>
          </cell>
          <cell r="X147">
            <v>58.103277863658164</v>
          </cell>
          <cell r="Y147">
            <v>54.767131948732526</v>
          </cell>
          <cell r="Z147">
            <v>51.538539004008335</v>
          </cell>
          <cell r="AA147">
            <v>46.756735908318426</v>
          </cell>
          <cell r="AB147">
            <v>43.808523202066581</v>
          </cell>
          <cell r="AC147">
            <v>40.828695870757066</v>
          </cell>
          <cell r="AD147">
            <v>37.92073364970426</v>
          </cell>
          <cell r="AE147">
            <v>35.093254232482991</v>
          </cell>
          <cell r="AF147">
            <v>32.362925791177325</v>
          </cell>
        </row>
        <row r="148">
          <cell r="A148" t="str">
            <v>NPV/export ratio</v>
          </cell>
          <cell r="Q148">
            <v>277.31401824540944</v>
          </cell>
          <cell r="R148">
            <v>247.6262803031633</v>
          </cell>
          <cell r="S148">
            <v>239.65593206009032</v>
          </cell>
          <cell r="T148">
            <v>226.34786929181135</v>
          </cell>
          <cell r="U148">
            <v>213.56777802904358</v>
          </cell>
          <cell r="V148">
            <v>202.06383164820107</v>
          </cell>
          <cell r="W148">
            <v>193.77415249730154</v>
          </cell>
          <cell r="X148">
            <v>182.12808814851141</v>
          </cell>
          <cell r="Y148">
            <v>170.24418926095885</v>
          </cell>
          <cell r="Z148">
            <v>158.52625294298252</v>
          </cell>
          <cell r="AA148">
            <v>147.44902756577557</v>
          </cell>
          <cell r="AB148">
            <v>136.50888943111269</v>
          </cell>
          <cell r="AC148">
            <v>124.93156116628391</v>
          </cell>
          <cell r="AD148">
            <v>114.38694039839335</v>
          </cell>
          <cell r="AE148">
            <v>104.31033287723578</v>
          </cell>
          <cell r="AF148">
            <v>94.517009538293834</v>
          </cell>
        </row>
        <row r="149">
          <cell r="A149" t="str">
            <v>Scheduled debt-service ratio in percent of exports of good and services</v>
          </cell>
          <cell r="D149">
            <v>18.333993602648839</v>
          </cell>
          <cell r="E149">
            <v>19.716711198253549</v>
          </cell>
          <cell r="F149">
            <v>24.834676237430617</v>
          </cell>
          <cell r="G149">
            <v>22.228592904995018</v>
          </cell>
          <cell r="H149">
            <v>21.982856088660732</v>
          </cell>
          <cell r="I149">
            <v>26.04995215503547</v>
          </cell>
          <cell r="J149">
            <v>22.818161855447769</v>
          </cell>
          <cell r="K149">
            <v>15.235481730709823</v>
          </cell>
          <cell r="L149">
            <v>18.611580438139271</v>
          </cell>
          <cell r="M149">
            <v>23.139619573647717</v>
          </cell>
          <cell r="Q149">
            <v>11.498925417312881</v>
          </cell>
          <cell r="R149">
            <v>14.369755876950629</v>
          </cell>
          <cell r="S149">
            <v>14.526209520001743</v>
          </cell>
          <cell r="T149">
            <v>13.969318665423247</v>
          </cell>
          <cell r="U149">
            <v>14.437441214270615</v>
          </cell>
          <cell r="V149">
            <v>13.979740784699906</v>
          </cell>
          <cell r="W149">
            <v>14.716709811437534</v>
          </cell>
          <cell r="X149">
            <v>17.179708173934575</v>
          </cell>
          <cell r="Y149">
            <v>17.352478133359988</v>
          </cell>
          <cell r="Z149">
            <v>16.755272553542451</v>
          </cell>
          <cell r="AA149">
            <v>16.179452330835545</v>
          </cell>
          <cell r="AB149">
            <v>16.166351552207665</v>
          </cell>
          <cell r="AC149">
            <v>14.33422849525115</v>
          </cell>
          <cell r="AD149">
            <v>13.709087057719458</v>
          </cell>
          <cell r="AE149">
            <v>13.312850154754477</v>
          </cell>
          <cell r="AF149">
            <v>12.794773204720226</v>
          </cell>
        </row>
        <row r="150">
          <cell r="A150" t="str">
            <v>Scheduled debt-service ratio excluding the Fund in percent of government rev.</v>
          </cell>
          <cell r="D150">
            <v>24.144900864340254</v>
          </cell>
          <cell r="E150">
            <v>20.452716322547456</v>
          </cell>
          <cell r="F150">
            <v>30.796648739886496</v>
          </cell>
          <cell r="G150">
            <v>24.724403937663883</v>
          </cell>
          <cell r="H150">
            <v>26.731336291233777</v>
          </cell>
          <cell r="I150">
            <v>31.453579895685163</v>
          </cell>
          <cell r="J150">
            <v>38.290271070534736</v>
          </cell>
          <cell r="K150">
            <v>42.462871667883633</v>
          </cell>
          <cell r="L150">
            <v>36.243060200620185</v>
          </cell>
          <cell r="M150">
            <v>60.870483470756611</v>
          </cell>
          <cell r="Q150">
            <v>21.749800292350578</v>
          </cell>
          <cell r="R150">
            <v>23.645305033086693</v>
          </cell>
          <cell r="S150">
            <v>22.556585718903477</v>
          </cell>
          <cell r="T150">
            <v>20.569881893496568</v>
          </cell>
          <cell r="U150">
            <v>19.262129131686692</v>
          </cell>
          <cell r="V150">
            <v>17.004013323082241</v>
          </cell>
          <cell r="W150">
            <v>17.54412954386947</v>
          </cell>
          <cell r="X150">
            <v>18.04530427456563</v>
          </cell>
          <cell r="Y150">
            <v>18.262912612833347</v>
          </cell>
          <cell r="Z150">
            <v>18.360082216964575</v>
          </cell>
          <cell r="AA150">
            <v>18.368453481674791</v>
          </cell>
          <cell r="AB150">
            <v>18.263804822261587</v>
          </cell>
          <cell r="AC150">
            <v>17.736365504364766</v>
          </cell>
          <cell r="AD150">
            <v>16.83115269846768</v>
          </cell>
          <cell r="AE150">
            <v>16.233611059634747</v>
          </cell>
          <cell r="AF150">
            <v>15.509624523586707</v>
          </cell>
        </row>
        <row r="151">
          <cell r="A151" t="str">
            <v>Actual debt-service ratio in percent of exports of goods and services</v>
          </cell>
          <cell r="D151">
            <v>10.693350385598137</v>
          </cell>
          <cell r="E151">
            <v>16.861863544413495</v>
          </cell>
          <cell r="F151">
            <v>19.398987287459622</v>
          </cell>
          <cell r="G151">
            <v>17.877527109781948</v>
          </cell>
          <cell r="H151">
            <v>5.3254053638787839</v>
          </cell>
          <cell r="I151">
            <v>11.426863911428182</v>
          </cell>
          <cell r="J151">
            <v>4.2329631918583459</v>
          </cell>
          <cell r="K151">
            <v>5.4319601586144586</v>
          </cell>
          <cell r="L151">
            <v>5.0228947132102952</v>
          </cell>
          <cell r="M151">
            <v>5.7696864020825531</v>
          </cell>
          <cell r="Q151">
            <v>6.1583481387837207</v>
          </cell>
          <cell r="R151">
            <v>14.369755876950629</v>
          </cell>
          <cell r="S151">
            <v>14.526209520001743</v>
          </cell>
          <cell r="T151">
            <v>13.969318665423247</v>
          </cell>
          <cell r="U151">
            <v>14.437441214270615</v>
          </cell>
          <cell r="V151">
            <v>13.979740784699906</v>
          </cell>
          <cell r="W151">
            <v>14.716709811437534</v>
          </cell>
          <cell r="X151">
            <v>17.179708173934575</v>
          </cell>
          <cell r="Y151">
            <v>17.352478133359988</v>
          </cell>
          <cell r="Z151">
            <v>16.755272553542451</v>
          </cell>
          <cell r="AA151">
            <v>16.179452330835542</v>
          </cell>
          <cell r="AB151">
            <v>16.166351552207665</v>
          </cell>
          <cell r="AC151">
            <v>14.33422849525115</v>
          </cell>
          <cell r="AD151">
            <v>13.70908705771946</v>
          </cell>
          <cell r="AE151">
            <v>13.312850154754477</v>
          </cell>
          <cell r="AF151">
            <v>12.794773204720226</v>
          </cell>
        </row>
        <row r="152">
          <cell r="A152" t="str">
            <v>Scheduled debt-service ratio (before debt relief) in percent of government revenue</v>
          </cell>
          <cell r="D152">
            <v>34.891018285213875</v>
          </cell>
          <cell r="E152">
            <v>44.893908346116532</v>
          </cell>
          <cell r="F152">
            <v>41.731984180374823</v>
          </cell>
          <cell r="G152">
            <v>30.834984548631411</v>
          </cell>
          <cell r="H152">
            <v>29.861916249426606</v>
          </cell>
          <cell r="I152">
            <v>33.710830515089391</v>
          </cell>
          <cell r="J152">
            <v>41.371825848055245</v>
          </cell>
          <cell r="K152">
            <v>58.3332316609646</v>
          </cell>
          <cell r="L152">
            <v>44.204335265224792</v>
          </cell>
          <cell r="M152">
            <v>71.664309476045915</v>
          </cell>
          <cell r="Q152">
            <v>44.135294627770556</v>
          </cell>
          <cell r="R152">
            <v>31.915226704376554</v>
          </cell>
          <cell r="S152">
            <v>31.189645518186964</v>
          </cell>
          <cell r="T152">
            <v>27.633711775143233</v>
          </cell>
          <cell r="U152">
            <v>26.631346692239617</v>
          </cell>
          <cell r="V152">
            <v>22.92063454436558</v>
          </cell>
          <cell r="W152">
            <v>21.644954889878939</v>
          </cell>
          <cell r="X152">
            <v>24.216534985935311</v>
          </cell>
          <cell r="Y152">
            <v>23.826635451903279</v>
          </cell>
          <cell r="Z152">
            <v>22.359800712651577</v>
          </cell>
          <cell r="AA152">
            <v>20.952771146669598</v>
          </cell>
          <cell r="AB152">
            <v>20.571052215314449</v>
          </cell>
          <cell r="AC152">
            <v>18.156917485244509</v>
          </cell>
          <cell r="AD152">
            <v>16.916123782271878</v>
          </cell>
          <cell r="AE152">
            <v>16.310283736021454</v>
          </cell>
          <cell r="AF152">
            <v>15.521938456313505</v>
          </cell>
        </row>
      </sheetData>
      <sheetData sheetId="15" refreshError="1">
        <row r="13">
          <cell r="C13" t="str">
            <v>B,BFOL_O,"",BFRA,"",BOP,"","",BFL_C_G,BFL_CMU,BFL_CBI,BFL_CBA,BFL_C_P,"",BFL_D_G,BFL_DMU,BFL_DBI,BFL_DBA,BFL_D_P,"",BFL_DF,BFLB_DF,"",BER,BERBI,BERBA,"",BEA,BEAMU,BEABI,BEABA,"",BEO,"",BFOTH,"",BFL,BFLMU,BFLBI,BFLBA,"","","",D,D_L,D_S,DG_S,"","",D_G,DMU,</v>
          </cell>
        </row>
        <row r="14">
          <cell r="C14" t="str">
            <v>DBI,D_B,DBA,D_O,D_P,"","",DG,DP,DB,DO,"",DA,DAMU,DABI,DABA,"",D_S,D_SRM,"",DDR,DDRBA,"",DS,DSI,DSP,DSPG,"",BMII_D,BFL_D),Period In (1980A1,1981A1,1982A1,1983A1,1984A1,1985A1,1986A1,1987A1,1988A1,1989A1,1990A1,1991A1,1992A1,1993A1,1994A1,1995A1,1996A1,199</v>
          </cell>
        </row>
        <row r="15">
          <cell r="C15" t="str">
            <v>7A1,1998A1,1999A1,2000A1,2001A1,2002A1,2003A1,2004A1,2005A1,2006A1)</v>
          </cell>
        </row>
        <row r="16">
          <cell r="B16" t="str">
            <v>Select</v>
          </cell>
          <cell r="C16" t="str">
            <v>SeriesName</v>
          </cell>
          <cell r="D16" t="str">
            <v>DATA</v>
          </cell>
        </row>
        <row r="17">
          <cell r="B17" t="str">
            <v>ColumnLocations</v>
          </cell>
          <cell r="C17" t="str">
            <v>C</v>
          </cell>
          <cell r="D17" t="str">
            <v>G</v>
          </cell>
        </row>
        <row r="20">
          <cell r="A20" t="str">
            <v>Query1</v>
          </cell>
        </row>
      </sheetData>
      <sheetData sheetId="16" refreshError="1">
        <row r="13">
          <cell r="A13" t="str">
            <v xml:space="preserve">  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Fiscal</v>
          </cell>
        </row>
        <row r="17">
          <cell r="A17" t="str">
            <v>TOTAL DRAWINGS</v>
          </cell>
          <cell r="C17">
            <v>19.189999999999998</v>
          </cell>
          <cell r="D17">
            <v>21.619999999999997</v>
          </cell>
          <cell r="E17">
            <v>16.536000000000001</v>
          </cell>
          <cell r="F17">
            <v>21.119999999999997</v>
          </cell>
          <cell r="G17">
            <v>25.6</v>
          </cell>
          <cell r="H17">
            <v>19</v>
          </cell>
          <cell r="I17">
            <v>21.082000000000001</v>
          </cell>
          <cell r="J17">
            <v>7.4</v>
          </cell>
          <cell r="K17">
            <v>30.059900000000003</v>
          </cell>
          <cell r="L17">
            <v>15.217000000000001</v>
          </cell>
          <cell r="M17">
            <v>4.7950833333333334</v>
          </cell>
          <cell r="Q17">
            <v>9.4081281893023103</v>
          </cell>
          <cell r="R17">
            <v>7.16</v>
          </cell>
          <cell r="S17">
            <v>8.6776148807815296</v>
          </cell>
          <cell r="T17">
            <v>11.34215223167652</v>
          </cell>
          <cell r="U17">
            <v>14.292702283768019</v>
          </cell>
          <cell r="V17">
            <v>17.456274863339797</v>
          </cell>
          <cell r="W17">
            <v>19.873171453290166</v>
          </cell>
          <cell r="X17">
            <v>22.439396740780431</v>
          </cell>
          <cell r="Y17">
            <v>25.211488245357458</v>
          </cell>
          <cell r="Z17">
            <v>28.213557633574347</v>
          </cell>
          <cell r="AA17">
            <v>31.467907525000999</v>
          </cell>
          <cell r="AB17">
            <v>34.999979204630854</v>
          </cell>
          <cell r="AC17">
            <v>38.829591067805801</v>
          </cell>
          <cell r="AD17">
            <v>42.987487996055847</v>
          </cell>
          <cell r="AE17">
            <v>47.512640350266118</v>
          </cell>
          <cell r="AF17">
            <v>52.442958292787424</v>
          </cell>
        </row>
        <row r="18">
          <cell r="A18" t="str">
            <v xml:space="preserve">   Project</v>
          </cell>
          <cell r="C18">
            <v>16.899999999999999</v>
          </cell>
          <cell r="D18">
            <v>11</v>
          </cell>
          <cell r="E18">
            <v>5.7</v>
          </cell>
          <cell r="F18">
            <v>10</v>
          </cell>
          <cell r="G18">
            <v>11.9</v>
          </cell>
          <cell r="H18">
            <v>12</v>
          </cell>
          <cell r="I18">
            <v>8.5820000000000007</v>
          </cell>
          <cell r="J18">
            <v>7.4</v>
          </cell>
          <cell r="K18">
            <v>19.78</v>
          </cell>
          <cell r="L18">
            <v>15.217000000000001</v>
          </cell>
          <cell r="M18">
            <v>2.8730833333333332</v>
          </cell>
          <cell r="Q18">
            <v>0.7</v>
          </cell>
          <cell r="R18">
            <v>7.16</v>
          </cell>
          <cell r="S18">
            <v>8.6776148807815296</v>
          </cell>
          <cell r="T18">
            <v>11.34215223167652</v>
          </cell>
          <cell r="U18">
            <v>14.292702283768019</v>
          </cell>
          <cell r="V18">
            <v>17.456274863339797</v>
          </cell>
          <cell r="W18">
            <v>19.873171453290166</v>
          </cell>
          <cell r="X18">
            <v>22.439396740780431</v>
          </cell>
          <cell r="Y18">
            <v>25.211488245357458</v>
          </cell>
          <cell r="Z18">
            <v>28.213557633574347</v>
          </cell>
          <cell r="AA18">
            <v>31.467907525000999</v>
          </cell>
          <cell r="AB18">
            <v>34.999979204630854</v>
          </cell>
          <cell r="AC18">
            <v>38.829591067805801</v>
          </cell>
          <cell r="AD18">
            <v>42.987487996055847</v>
          </cell>
          <cell r="AE18">
            <v>47.512640350266118</v>
          </cell>
          <cell r="AF18">
            <v>52.442958292787424</v>
          </cell>
        </row>
        <row r="19">
          <cell r="A19" t="str">
            <v xml:space="preserve">   Program</v>
          </cell>
          <cell r="C19">
            <v>2.29</v>
          </cell>
          <cell r="D19">
            <v>10.62</v>
          </cell>
          <cell r="E19">
            <v>10.836</v>
          </cell>
          <cell r="F19">
            <v>11.12</v>
          </cell>
          <cell r="G19">
            <v>13.7</v>
          </cell>
          <cell r="H19">
            <v>7</v>
          </cell>
          <cell r="I19">
            <v>12.5</v>
          </cell>
          <cell r="J19">
            <v>0</v>
          </cell>
          <cell r="K19">
            <v>10.279900000000001</v>
          </cell>
          <cell r="L19">
            <v>0</v>
          </cell>
          <cell r="M19">
            <v>1.9220000000000002</v>
          </cell>
          <cell r="Q19">
            <v>8.708128189302311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Remaining financing gap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Q20">
            <v>4.7334265742087211E-3</v>
          </cell>
          <cell r="R20">
            <v>50.917486134779658</v>
          </cell>
          <cell r="S20">
            <v>20.507931884748459</v>
          </cell>
          <cell r="T20">
            <v>16.3423801107175</v>
          </cell>
          <cell r="U20">
            <v>15.600944714663406</v>
          </cell>
          <cell r="V20">
            <v>12.191223870752609</v>
          </cell>
          <cell r="W20">
            <v>9.3113080555307164</v>
          </cell>
          <cell r="X20">
            <v>9.8407689935383544</v>
          </cell>
          <cell r="Y20">
            <v>9.0251630066507289</v>
          </cell>
          <cell r="Z20">
            <v>7.3066502052972737</v>
          </cell>
          <cell r="AA20">
            <v>5.6753123155576759</v>
          </cell>
          <cell r="AB20">
            <v>6.1580073477367421</v>
          </cell>
          <cell r="AC20">
            <v>2.8627328617493646</v>
          </cell>
          <cell r="AD20">
            <v>2.3098188682180307</v>
          </cell>
          <cell r="AE20">
            <v>2.2489195272989377</v>
          </cell>
          <cell r="AF20">
            <v>2.0365171420579031</v>
          </cell>
        </row>
        <row r="21">
          <cell r="A21" t="str">
            <v>IMF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18.294004266443295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World Bank</v>
          </cell>
        </row>
        <row r="23">
          <cell r="A23" t="str">
            <v>ADB</v>
          </cell>
        </row>
        <row r="24">
          <cell r="A24" t="str">
            <v>Other Multilaterals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3.5500699306565409E-3</v>
          </cell>
          <cell r="R24">
            <v>16.96761140125227</v>
          </cell>
          <cell r="S24">
            <v>22.880948913561344</v>
          </cell>
          <cell r="T24">
            <v>12.256785083038125</v>
          </cell>
          <cell r="U24">
            <v>11.700708535997554</v>
          </cell>
          <cell r="V24">
            <v>9.1434179030644565</v>
          </cell>
          <cell r="W24">
            <v>6.9834810416480373</v>
          </cell>
          <cell r="X24">
            <v>7.3805767451537658</v>
          </cell>
          <cell r="Y24">
            <v>6.7688722549880467</v>
          </cell>
          <cell r="Z24">
            <v>5.4799876539729553</v>
          </cell>
          <cell r="AA24">
            <v>4.2564842366682569</v>
          </cell>
          <cell r="AB24">
            <v>4.6185055108025566</v>
          </cell>
          <cell r="AC24">
            <v>2.1470496463120234</v>
          </cell>
          <cell r="AD24">
            <v>1.732364151163523</v>
          </cell>
          <cell r="AE24">
            <v>1.6866896454742033</v>
          </cell>
          <cell r="AF24">
            <v>1.5273878565434273</v>
          </cell>
        </row>
        <row r="25">
          <cell r="A25" t="str">
            <v>Bilateral - Non Paris Club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5.9167832177609014E-4</v>
          </cell>
          <cell r="R25">
            <v>2.8279352335420453</v>
          </cell>
          <cell r="S25">
            <v>3.8134914855935573</v>
          </cell>
          <cell r="T25">
            <v>2.0427975138396874</v>
          </cell>
          <cell r="U25">
            <v>1.9501180893329257</v>
          </cell>
          <cell r="V25">
            <v>1.5239029838440761</v>
          </cell>
          <cell r="W25">
            <v>1.1639135069413395</v>
          </cell>
          <cell r="X25">
            <v>1.2300961241922943</v>
          </cell>
          <cell r="Y25">
            <v>1.1281453758313411</v>
          </cell>
          <cell r="Z25">
            <v>0.91333127566215921</v>
          </cell>
          <cell r="AA25">
            <v>0.70941403944470949</v>
          </cell>
          <cell r="AB25">
            <v>0.76975091846709276</v>
          </cell>
          <cell r="AC25">
            <v>0.35784160771867057</v>
          </cell>
          <cell r="AD25">
            <v>0.28872735852725384</v>
          </cell>
          <cell r="AE25">
            <v>0.28111494091236722</v>
          </cell>
          <cell r="AF25">
            <v>0.25456464275723789</v>
          </cell>
        </row>
        <row r="26">
          <cell r="A26" t="str">
            <v>o/w Bilateral -Paris Club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5.9167832177609014E-4</v>
          </cell>
          <cell r="R26">
            <v>14.139676167710224</v>
          </cell>
          <cell r="S26">
            <v>19.067457427967788</v>
          </cell>
          <cell r="T26">
            <v>10.213987569198437</v>
          </cell>
          <cell r="U26">
            <v>9.7505904466646278</v>
          </cell>
          <cell r="V26">
            <v>7.6195149192203804</v>
          </cell>
          <cell r="W26">
            <v>5.8195675347066977</v>
          </cell>
          <cell r="X26">
            <v>6.1504806209614715</v>
          </cell>
          <cell r="Y26">
            <v>5.6407268791567056</v>
          </cell>
          <cell r="Z26">
            <v>4.5666563783107961</v>
          </cell>
          <cell r="AA26">
            <v>3.5470701972235474</v>
          </cell>
          <cell r="AB26">
            <v>3.8487545923354638</v>
          </cell>
          <cell r="AC26">
            <v>1.7892080385933529</v>
          </cell>
          <cell r="AD26">
            <v>1.4436367926362692</v>
          </cell>
          <cell r="AE26">
            <v>1.4055747045618361</v>
          </cell>
          <cell r="AF26">
            <v>1.2728232137861895</v>
          </cell>
        </row>
        <row r="27">
          <cell r="A27" t="str">
            <v>o/w Others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>Deferral of Arrears</v>
          </cell>
          <cell r="R28">
            <v>10</v>
          </cell>
          <cell r="S28">
            <v>-10</v>
          </cell>
          <cell r="T28">
            <v>0</v>
          </cell>
        </row>
        <row r="30">
          <cell r="A30" t="str">
            <v>TOFE</v>
          </cell>
        </row>
        <row r="31">
          <cell r="A31" t="str">
            <v>Total revenue</v>
          </cell>
          <cell r="C31">
            <v>39.209800000000001</v>
          </cell>
          <cell r="D31">
            <v>38.144700000000007</v>
          </cell>
          <cell r="E31">
            <v>40.630299999999998</v>
          </cell>
          <cell r="F31">
            <v>40.738</v>
          </cell>
          <cell r="G31">
            <v>43.213099999999997</v>
          </cell>
          <cell r="H31">
            <v>36.286999999999999</v>
          </cell>
          <cell r="I31">
            <v>33.744</v>
          </cell>
          <cell r="J31">
            <v>28.368999999999996</v>
          </cell>
          <cell r="K31">
            <v>35.363999999999997</v>
          </cell>
          <cell r="L31">
            <v>51.503290000000007</v>
          </cell>
          <cell r="M31">
            <v>33.238908000000002</v>
          </cell>
          <cell r="Q31">
            <v>60.546000000000006</v>
          </cell>
          <cell r="R31">
            <v>72.652000000000001</v>
          </cell>
          <cell r="S31">
            <v>82.931997669863776</v>
          </cell>
          <cell r="T31">
            <v>95.309806238405685</v>
          </cell>
          <cell r="U31">
            <v>107.03084282003604</v>
          </cell>
          <cell r="V31">
            <v>118.42770905998483</v>
          </cell>
          <cell r="W31">
            <v>130.45223460628483</v>
          </cell>
          <cell r="X31">
            <v>142.97643198566016</v>
          </cell>
          <cell r="Y31">
            <v>156.19661983364782</v>
          </cell>
          <cell r="Z31">
            <v>170.43154648772506</v>
          </cell>
          <cell r="AA31">
            <v>185.78675319486018</v>
          </cell>
          <cell r="AB31">
            <v>202.40980354263411</v>
          </cell>
          <cell r="AC31">
            <v>220.08175778623053</v>
          </cell>
          <cell r="AD31">
            <v>238.95824029772217</v>
          </cell>
          <cell r="AE31">
            <v>259.40214589029563</v>
          </cell>
          <cell r="AF31">
            <v>281.56636754336222</v>
          </cell>
        </row>
        <row r="32">
          <cell r="A32" t="str">
            <v>Total Grants</v>
          </cell>
          <cell r="C32">
            <v>23.700000000000003</v>
          </cell>
          <cell r="D32">
            <v>25.5</v>
          </cell>
          <cell r="E32">
            <v>26.700000000000003</v>
          </cell>
          <cell r="F32">
            <v>25.200000000000003</v>
          </cell>
          <cell r="G32">
            <v>19.2</v>
          </cell>
          <cell r="H32">
            <v>21.7</v>
          </cell>
          <cell r="I32">
            <v>25.824999999999999</v>
          </cell>
          <cell r="J32">
            <v>26.431000000000001</v>
          </cell>
          <cell r="K32">
            <v>34.628999999999998</v>
          </cell>
          <cell r="L32">
            <v>50.474000000000004</v>
          </cell>
          <cell r="M32">
            <v>34.668491666666668</v>
          </cell>
          <cell r="Q32">
            <v>46.814000000000007</v>
          </cell>
          <cell r="R32">
            <v>59.651000000000003</v>
          </cell>
          <cell r="S32">
            <v>63.963324756075288</v>
          </cell>
          <cell r="T32">
            <v>65.463324756075295</v>
          </cell>
          <cell r="U32">
            <v>66.963324756075281</v>
          </cell>
          <cell r="V32">
            <v>68.463324756075281</v>
          </cell>
          <cell r="W32">
            <v>68.463324756075281</v>
          </cell>
          <cell r="X32">
            <v>68.463324756075281</v>
          </cell>
          <cell r="Y32">
            <v>68.463324756075281</v>
          </cell>
          <cell r="Z32">
            <v>68.463324756075281</v>
          </cell>
          <cell r="AA32">
            <v>68.463324756075281</v>
          </cell>
          <cell r="AB32">
            <v>68.463324756075281</v>
          </cell>
          <cell r="AC32">
            <v>68.463324756075281</v>
          </cell>
          <cell r="AD32">
            <v>68.463324756075281</v>
          </cell>
          <cell r="AE32">
            <v>68.463324756075281</v>
          </cell>
          <cell r="AF32">
            <v>68.463324756075281</v>
          </cell>
        </row>
        <row r="34">
          <cell r="A34" t="str">
            <v>BOP</v>
          </cell>
        </row>
        <row r="36">
          <cell r="A36" t="str">
            <v xml:space="preserve">  Exportations</v>
          </cell>
          <cell r="D36">
            <v>38.732093999999996</v>
          </cell>
          <cell r="E36">
            <v>39.391096443000002</v>
          </cell>
          <cell r="F36">
            <v>46.912450392000004</v>
          </cell>
          <cell r="G36">
            <v>40.616168000000002</v>
          </cell>
          <cell r="H36">
            <v>35.049928569999999</v>
          </cell>
          <cell r="I36">
            <v>30.675575976000001</v>
          </cell>
          <cell r="J36">
            <v>37.486103176</v>
          </cell>
          <cell r="K36">
            <v>92.734217799999996</v>
          </cell>
          <cell r="L36">
            <v>92.948599999999999</v>
          </cell>
          <cell r="M36">
            <v>80.601359000000002</v>
          </cell>
          <cell r="Q36">
            <v>105.52822999999999</v>
          </cell>
          <cell r="R36">
            <v>104.52315056107425</v>
          </cell>
          <cell r="S36">
            <v>113.97440436314503</v>
          </cell>
          <cell r="T36">
            <v>125.18355039809025</v>
          </cell>
          <cell r="U36">
            <v>137.54203837899104</v>
          </cell>
          <cell r="V36">
            <v>149.3336214592415</v>
          </cell>
          <cell r="W36">
            <v>159.09776730450176</v>
          </cell>
          <cell r="X36">
            <v>171.21934451572389</v>
          </cell>
          <cell r="Y36">
            <v>184.40082543776143</v>
          </cell>
          <cell r="Z36">
            <v>198.59794790204757</v>
          </cell>
          <cell r="AA36">
            <v>214.03408084132403</v>
          </cell>
          <cell r="AB36">
            <v>231.20289469490339</v>
          </cell>
          <cell r="AC36">
            <v>251.90083377944691</v>
          </cell>
          <cell r="AD36">
            <v>272.45154797817906</v>
          </cell>
          <cell r="AE36">
            <v>294.86397849277171</v>
          </cell>
          <cell r="AF36">
            <v>319.3246524328647</v>
          </cell>
        </row>
        <row r="37">
          <cell r="A37" t="str">
            <v xml:space="preserve">  Exportations de services</v>
          </cell>
          <cell r="D37">
            <v>20.388000000000002</v>
          </cell>
          <cell r="E37">
            <v>18.532</v>
          </cell>
          <cell r="F37">
            <v>20.923000000000002</v>
          </cell>
          <cell r="G37">
            <v>18.806999999999999</v>
          </cell>
          <cell r="H37">
            <v>14.242999999999999</v>
          </cell>
          <cell r="I37">
            <v>12.992000000000001</v>
          </cell>
          <cell r="J37">
            <v>13.95</v>
          </cell>
          <cell r="K37">
            <v>23.7</v>
          </cell>
          <cell r="L37">
            <v>24.9</v>
          </cell>
          <cell r="M37">
            <v>22.340842879177835</v>
          </cell>
          <cell r="Q37">
            <v>14.639192926497824</v>
          </cell>
          <cell r="R37">
            <v>15.549575377521741</v>
          </cell>
          <cell r="S37">
            <v>15.94887668768096</v>
          </cell>
          <cell r="T37">
            <v>16.347598604872967</v>
          </cell>
          <cell r="U37">
            <v>16.756288569994762</v>
          </cell>
          <cell r="V37">
            <v>17.175195784244615</v>
          </cell>
          <cell r="W37">
            <v>17.604575678850729</v>
          </cell>
          <cell r="X37">
            <v>18.044690070821993</v>
          </cell>
          <cell r="Y37">
            <v>18.49580732259254</v>
          </cell>
          <cell r="Z37">
            <v>18.958202505657354</v>
          </cell>
          <cell r="AA37">
            <v>19.432157568298784</v>
          </cell>
          <cell r="AB37">
            <v>19.917961507506256</v>
          </cell>
          <cell r="AC37">
            <v>20.41591054519391</v>
          </cell>
          <cell r="AD37">
            <v>20.926308308823756</v>
          </cell>
          <cell r="AE37">
            <v>21.449466016544349</v>
          </cell>
          <cell r="AF37">
            <v>21.985702666957955</v>
          </cell>
        </row>
        <row r="39">
          <cell r="A39" t="str">
            <v>Reserves internationales</v>
          </cell>
        </row>
        <row r="40">
          <cell r="A40" t="str">
            <v xml:space="preserve">  (BEAC, FMI exclu)</v>
          </cell>
          <cell r="C40">
            <v>19.376000000000001</v>
          </cell>
          <cell r="D40">
            <v>25.223000000000003</v>
          </cell>
          <cell r="E40">
            <v>32.917000000000002</v>
          </cell>
          <cell r="F40">
            <v>30.161999999999999</v>
          </cell>
          <cell r="G40">
            <v>29.162999999999997</v>
          </cell>
          <cell r="H40">
            <v>25.488</v>
          </cell>
          <cell r="I40">
            <v>25.962</v>
          </cell>
          <cell r="J40">
            <v>34.046999999999997</v>
          </cell>
          <cell r="K40">
            <v>114.46299999999999</v>
          </cell>
          <cell r="L40">
            <v>116.503</v>
          </cell>
          <cell r="M40">
            <v>123.652</v>
          </cell>
          <cell r="Q40">
            <v>95.650999999999996</v>
          </cell>
          <cell r="R40">
            <v>85.549000000000007</v>
          </cell>
          <cell r="S40">
            <v>90.549000000000007</v>
          </cell>
          <cell r="T40">
            <v>95.549000000000007</v>
          </cell>
          <cell r="U40">
            <v>100.54899999999999</v>
          </cell>
          <cell r="V40">
            <v>105.54899999999999</v>
          </cell>
          <cell r="W40">
            <v>110.54899999999999</v>
          </cell>
          <cell r="X40">
            <v>115.54899999999999</v>
          </cell>
          <cell r="Y40">
            <v>120.54899999999999</v>
          </cell>
          <cell r="Z40">
            <v>125.54899999999998</v>
          </cell>
          <cell r="AA40">
            <v>130.54899999999998</v>
          </cell>
          <cell r="AB40">
            <v>135.54899999999998</v>
          </cell>
          <cell r="AC40">
            <v>140.54899999999998</v>
          </cell>
          <cell r="AD40">
            <v>145.54899999999998</v>
          </cell>
          <cell r="AE40">
            <v>150.54899999999998</v>
          </cell>
          <cell r="AF40">
            <v>155.54899999999998</v>
          </cell>
        </row>
        <row r="41">
          <cell r="A41" t="str">
            <v>Variations des avoirs exterieurs (augm. -)</v>
          </cell>
          <cell r="C41">
            <v>0</v>
          </cell>
          <cell r="D41">
            <v>-5.8470000000000013</v>
          </cell>
          <cell r="E41">
            <v>-7.6939999999999991</v>
          </cell>
          <cell r="F41">
            <v>2.7549999999999999</v>
          </cell>
          <cell r="G41">
            <v>0.99900000000000233</v>
          </cell>
          <cell r="H41">
            <v>3.6749999999999998</v>
          </cell>
          <cell r="I41">
            <v>-0.4740000000000002</v>
          </cell>
          <cell r="J41">
            <v>-8.0850000000000009</v>
          </cell>
          <cell r="K41">
            <v>-80.415999999999997</v>
          </cell>
          <cell r="L41">
            <v>-2.0400000000000063</v>
          </cell>
          <cell r="M41">
            <v>-7.1490000000000009</v>
          </cell>
          <cell r="Q41">
            <v>-4.9700000000000131</v>
          </cell>
          <cell r="R41">
            <v>10.10199999999999</v>
          </cell>
          <cell r="S41">
            <v>-5</v>
          </cell>
          <cell r="T41">
            <v>-5</v>
          </cell>
          <cell r="U41">
            <v>-4.9999999999999858</v>
          </cell>
          <cell r="V41">
            <v>-5</v>
          </cell>
          <cell r="W41">
            <v>-5</v>
          </cell>
          <cell r="X41">
            <v>-5</v>
          </cell>
          <cell r="Y41">
            <v>-5</v>
          </cell>
          <cell r="Z41">
            <v>-4.9999999999999858</v>
          </cell>
          <cell r="AA41">
            <v>-5</v>
          </cell>
          <cell r="AB41">
            <v>-5</v>
          </cell>
          <cell r="AC41">
            <v>-5</v>
          </cell>
          <cell r="AD41">
            <v>-5</v>
          </cell>
          <cell r="AE41">
            <v>-5</v>
          </cell>
          <cell r="AF41">
            <v>-5</v>
          </cell>
        </row>
        <row r="42">
          <cell r="A42" t="str">
            <v xml:space="preserve">  dont: variation de change 1/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-34.047000000000011</v>
          </cell>
          <cell r="L42">
            <v>0</v>
          </cell>
          <cell r="M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4">
          <cell r="A44" t="str">
            <v>REAL SECTOR</v>
          </cell>
        </row>
        <row r="45">
          <cell r="A45" t="str">
            <v>PIB nominal</v>
          </cell>
          <cell r="C45">
            <v>387.91899999999998</v>
          </cell>
          <cell r="D45">
            <v>364.17830000000004</v>
          </cell>
          <cell r="E45">
            <v>382.10609999999997</v>
          </cell>
          <cell r="F45">
            <v>404.714</v>
          </cell>
          <cell r="G45">
            <v>404.9957</v>
          </cell>
          <cell r="H45">
            <v>396.16799999999995</v>
          </cell>
          <cell r="I45">
            <v>379.60699999999997</v>
          </cell>
          <cell r="J45">
            <v>367.78300000000002</v>
          </cell>
          <cell r="K45">
            <v>473.58499999999998</v>
          </cell>
          <cell r="L45">
            <v>560.0343180000001</v>
          </cell>
          <cell r="M45">
            <v>535.00895996027498</v>
          </cell>
          <cell r="Q45">
            <v>685.34357202764113</v>
          </cell>
          <cell r="R45">
            <v>725.23075043743518</v>
          </cell>
          <cell r="S45">
            <v>777.65955329033636</v>
          </cell>
          <cell r="T45">
            <v>837.21322403300474</v>
          </cell>
          <cell r="U45">
            <v>907.37742721603956</v>
          </cell>
          <cell r="V45">
            <v>981.24725761403386</v>
          </cell>
          <cell r="W45">
            <v>1060.893453844124</v>
          </cell>
          <cell r="X45">
            <v>1144.5035690514455</v>
          </cell>
          <cell r="Y45">
            <v>1234.8876856614104</v>
          </cell>
          <cell r="Z45">
            <v>1332.951346532614</v>
          </cell>
          <cell r="AA45">
            <v>1439.4582522678863</v>
          </cell>
          <cell r="AB45">
            <v>1555.2845578995814</v>
          </cell>
          <cell r="AC45">
            <v>1681.0232507690803</v>
          </cell>
          <cell r="AD45">
            <v>1817.7359488414297</v>
          </cell>
          <cell r="AE45">
            <v>1966.7978377330253</v>
          </cell>
          <cell r="AF45">
            <v>2129.4943491029203</v>
          </cell>
        </row>
        <row r="47">
          <cell r="A47" t="str">
            <v>FOR DSA TABLE</v>
          </cell>
        </row>
        <row r="48">
          <cell r="A48" t="str">
            <v>PIB real (percentage change)</v>
          </cell>
          <cell r="C48">
            <v>0</v>
          </cell>
          <cell r="D48">
            <v>-8.4157399773592942</v>
          </cell>
          <cell r="E48">
            <v>0.85927316433012102</v>
          </cell>
          <cell r="F48">
            <v>4.6859330023985679</v>
          </cell>
          <cell r="G48">
            <v>1.1134678610484228</v>
          </cell>
          <cell r="H48">
            <v>2.1626410977384269</v>
          </cell>
          <cell r="I48">
            <v>-8.550028900003559</v>
          </cell>
          <cell r="J48">
            <v>2.7534803351932036</v>
          </cell>
          <cell r="K48">
            <v>3.0159772074157765</v>
          </cell>
          <cell r="L48">
            <v>8.2940265819766665</v>
          </cell>
          <cell r="M48">
            <v>-3.8043044188685649</v>
          </cell>
          <cell r="Q48">
            <v>2.3384084513673908</v>
          </cell>
          <cell r="R48">
            <v>3.3708478124313102</v>
          </cell>
          <cell r="S48">
            <v>4.9248602858983137</v>
          </cell>
          <cell r="T48">
            <v>5.3072172412026664</v>
          </cell>
          <cell r="U48">
            <v>5.2446149821662402</v>
          </cell>
          <cell r="V48">
            <v>5.1159292747647855</v>
          </cell>
          <cell r="W48">
            <v>5.1956865713669087</v>
          </cell>
          <cell r="X48">
            <v>4.776798209227584</v>
          </cell>
          <cell r="Y48">
            <v>4.7736631975550781</v>
          </cell>
          <cell r="Z48">
            <v>4.7891302823320103</v>
          </cell>
          <cell r="AA48">
            <v>4.8070730403103612</v>
          </cell>
          <cell r="AB48">
            <v>4.8294019971498736</v>
          </cell>
          <cell r="AC48">
            <v>4.8396039781171352</v>
          </cell>
          <cell r="AD48">
            <v>4.8478521592367319</v>
          </cell>
          <cell r="AE48">
            <v>4.8727160749788334</v>
          </cell>
          <cell r="AF48">
            <v>4.8988055088938998</v>
          </cell>
        </row>
        <row r="49">
          <cell r="A49" t="str">
            <v>Government expenditures (CFAF billion)</v>
          </cell>
          <cell r="C49">
            <v>-78.209999999999994</v>
          </cell>
          <cell r="D49">
            <v>-79.465813001864973</v>
          </cell>
          <cell r="E49">
            <v>-81.480453128396675</v>
          </cell>
          <cell r="F49">
            <v>-79.820670234401092</v>
          </cell>
          <cell r="G49">
            <v>-89.933121651984635</v>
          </cell>
          <cell r="H49">
            <v>-91.045369888772427</v>
          </cell>
          <cell r="I49">
            <v>-89.32528145050577</v>
          </cell>
          <cell r="J49">
            <v>-78.012693456662788</v>
          </cell>
          <cell r="K49">
            <v>-105.86408914766352</v>
          </cell>
          <cell r="L49">
            <v>-129.13565134846101</v>
          </cell>
          <cell r="M49">
            <v>-73.426338428085899</v>
          </cell>
          <cell r="Q49">
            <v>-119.73240855514169</v>
          </cell>
          <cell r="R49">
            <v>-143.8122006244904</v>
          </cell>
          <cell r="S49">
            <v>-154.19266298818192</v>
          </cell>
          <cell r="T49">
            <v>-165.79154556172438</v>
          </cell>
          <cell r="U49">
            <v>-179.01120747510893</v>
          </cell>
          <cell r="V49">
            <v>-192.80794641118382</v>
          </cell>
          <cell r="W49">
            <v>-204.75619944361682</v>
          </cell>
          <cell r="X49">
            <v>-215.59466989042386</v>
          </cell>
          <cell r="Y49">
            <v>-228.1557806076114</v>
          </cell>
          <cell r="Z49">
            <v>-242.80795751686588</v>
          </cell>
          <cell r="AA49">
            <v>-258.96147907824849</v>
          </cell>
          <cell r="AB49">
            <v>-276.88702870073803</v>
          </cell>
          <cell r="AC49">
            <v>-296.75235810254532</v>
          </cell>
          <cell r="AD49">
            <v>-318.71824166379008</v>
          </cell>
          <cell r="AE49">
            <v>-341.66832706786846</v>
          </cell>
          <cell r="AF49">
            <v>-367.06671614603056</v>
          </cell>
        </row>
        <row r="50">
          <cell r="A50" t="str">
            <v>Export volume (growth rate)</v>
          </cell>
          <cell r="C50">
            <v>0</v>
          </cell>
          <cell r="D50">
            <v>0</v>
          </cell>
          <cell r="E50">
            <v>-8.9740074999905488</v>
          </cell>
          <cell r="F50">
            <v>17.733769716238015</v>
          </cell>
          <cell r="G50">
            <v>-8.1638074827195908</v>
          </cell>
          <cell r="H50">
            <v>-3.3231036347804945</v>
          </cell>
          <cell r="I50">
            <v>-9.0538397791383289</v>
          </cell>
          <cell r="J50">
            <v>20.656294585135896</v>
          </cell>
          <cell r="K50">
            <v>18.267433588309729</v>
          </cell>
          <cell r="L50">
            <v>-0.26279503530403758</v>
          </cell>
          <cell r="M50">
            <v>-51.81859339664004</v>
          </cell>
          <cell r="Q50">
            <v>12.065261647350113</v>
          </cell>
          <cell r="R50">
            <v>2.8898667265463587</v>
          </cell>
          <cell r="S50">
            <v>4.0100251038106762</v>
          </cell>
          <cell r="T50">
            <v>3.8526539238603874</v>
          </cell>
          <cell r="U50">
            <v>3.9759641658326359</v>
          </cell>
          <cell r="V50">
            <v>4.807465364260338</v>
          </cell>
          <cell r="W50">
            <v>3.3806434969388022</v>
          </cell>
          <cell r="X50">
            <v>3.530938682019368</v>
          </cell>
          <cell r="Y50">
            <v>3.5437587631733152</v>
          </cell>
          <cell r="Z50">
            <v>3.4865486861493196</v>
          </cell>
          <cell r="AA50">
            <v>3.4981081378673906</v>
          </cell>
          <cell r="AB50">
            <v>3.6805128336037569</v>
          </cell>
          <cell r="AC50">
            <v>4.5152144681752873</v>
          </cell>
          <cell r="AD50">
            <v>3.6938254425292598</v>
          </cell>
          <cell r="AE50">
            <v>3.6977264595547723</v>
          </cell>
          <cell r="AF50">
            <v>3.7013688807113709</v>
          </cell>
        </row>
        <row r="51">
          <cell r="A51" t="str">
            <v>Export prices (growth rate)</v>
          </cell>
          <cell r="C51">
            <v>0</v>
          </cell>
          <cell r="D51">
            <v>0</v>
          </cell>
          <cell r="E51">
            <v>11.727908579172052</v>
          </cell>
          <cell r="F51">
            <v>1.1553830034107762</v>
          </cell>
          <cell r="G51">
            <v>-5.7249093227651002</v>
          </cell>
          <cell r="H51">
            <v>-10.738230743126465</v>
          </cell>
          <cell r="I51">
            <v>-3.7676212882891633</v>
          </cell>
          <cell r="J51">
            <v>1.2809080572615557</v>
          </cell>
          <cell r="K51">
            <v>109.17247936539111</v>
          </cell>
          <cell r="L51">
            <v>0.4952757708152733</v>
          </cell>
          <cell r="M51">
            <v>79.978255115550482</v>
          </cell>
          <cell r="Q51">
            <v>-1.4139187385729945</v>
          </cell>
          <cell r="R51">
            <v>-3.7343753356709755</v>
          </cell>
          <cell r="S51">
            <v>4.8382198856515117</v>
          </cell>
          <cell r="T51">
            <v>5.760217220906469</v>
          </cell>
          <cell r="U51">
            <v>5.6708584127332102</v>
          </cell>
          <cell r="V51">
            <v>3.5928837038746479</v>
          </cell>
          <cell r="W51">
            <v>3.054570277558625</v>
          </cell>
          <cell r="X51">
            <v>3.9485877658454172</v>
          </cell>
          <cell r="Y51">
            <v>4.0126363477347411</v>
          </cell>
          <cell r="Z51">
            <v>4.0705842229612017</v>
          </cell>
          <cell r="AA51">
            <v>4.1299749701496893</v>
          </cell>
          <cell r="AB51">
            <v>4.1869197791783108</v>
          </cell>
          <cell r="AC51">
            <v>4.2453811790734335</v>
          </cell>
          <cell r="AD51">
            <v>4.305396455035094</v>
          </cell>
          <cell r="AE51">
            <v>4.3670015763269845</v>
          </cell>
          <cell r="AF51">
            <v>4.4302308196494806</v>
          </cell>
        </row>
        <row r="52">
          <cell r="A52" t="str">
            <v>Import volume (growth rate)</v>
          </cell>
          <cell r="C52">
            <v>0</v>
          </cell>
          <cell r="D52">
            <v>0</v>
          </cell>
          <cell r="E52">
            <v>-11.049067223825801</v>
          </cell>
          <cell r="F52">
            <v>1.7042100968523926</v>
          </cell>
          <cell r="G52">
            <v>15.041022264328106</v>
          </cell>
          <cell r="H52">
            <v>-21.683909478874725</v>
          </cell>
          <cell r="I52">
            <v>0.73665253708385592</v>
          </cell>
          <cell r="J52">
            <v>-8.6441635589419263</v>
          </cell>
          <cell r="K52">
            <v>-5.9640899123618567</v>
          </cell>
          <cell r="L52">
            <v>4.877977147674244</v>
          </cell>
          <cell r="M52">
            <v>-56.554870785706576</v>
          </cell>
          <cell r="Q52">
            <v>-14.750280246129847</v>
          </cell>
          <cell r="R52">
            <v>20.478151909756463</v>
          </cell>
          <cell r="S52">
            <v>22.31727752066088</v>
          </cell>
          <cell r="T52">
            <v>6.1991454293486896</v>
          </cell>
          <cell r="U52">
            <v>5.9880047284402309</v>
          </cell>
          <cell r="V52">
            <v>5.8996160144238985</v>
          </cell>
          <cell r="W52">
            <v>5.1947718283980038</v>
          </cell>
          <cell r="X52">
            <v>4.070597387723268</v>
          </cell>
          <cell r="Y52">
            <v>4.2139913078595299</v>
          </cell>
          <cell r="Z52">
            <v>4.3800595360605712</v>
          </cell>
          <cell r="AA52">
            <v>4.4761475407164397</v>
          </cell>
          <cell r="AB52">
            <v>4.5758670965153385</v>
          </cell>
          <cell r="AC52">
            <v>4.6623095721757437</v>
          </cell>
          <cell r="AD52">
            <v>4.7472539219244823</v>
          </cell>
          <cell r="AE52">
            <v>4.7480865958471981</v>
          </cell>
          <cell r="AF52">
            <v>4.8392553723493705</v>
          </cell>
        </row>
        <row r="53">
          <cell r="A53" t="str">
            <v>Import (value CFAF billion)</v>
          </cell>
          <cell r="C53">
            <v>0</v>
          </cell>
          <cell r="D53">
            <v>-59.41</v>
          </cell>
          <cell r="E53">
            <v>-53.064999999999998</v>
          </cell>
          <cell r="F53">
            <v>-59.334000000000003</v>
          </cell>
          <cell r="G53">
            <v>-65.778000000000006</v>
          </cell>
          <cell r="H53">
            <v>-50.399000000000001</v>
          </cell>
          <cell r="I53">
            <v>-50.111789999999999</v>
          </cell>
          <cell r="J53">
            <v>-44.810827500000002</v>
          </cell>
          <cell r="K53">
            <v>-83.777786000000006</v>
          </cell>
          <cell r="L53">
            <v>-90.412649999999999</v>
          </cell>
          <cell r="M53">
            <v>-74.969229999999996</v>
          </cell>
          <cell r="Q53">
            <v>-82.906931999999998</v>
          </cell>
          <cell r="R53">
            <v>-97.996000000000009</v>
          </cell>
          <cell r="S53">
            <v>-119.85564866052925</v>
          </cell>
          <cell r="T53">
            <v>-127.72971236177881</v>
          </cell>
          <cell r="U53">
            <v>-137.67435033770488</v>
          </cell>
          <cell r="V53">
            <v>-148.13410803836396</v>
          </cell>
          <cell r="W53">
            <v>-158.55454680720385</v>
          </cell>
          <cell r="X53">
            <v>-168.47217764487027</v>
          </cell>
          <cell r="Y53">
            <v>-179.26220768710635</v>
          </cell>
          <cell r="Z53">
            <v>-191.05345870723374</v>
          </cell>
          <cell r="AA53">
            <v>-204.46909798422192</v>
          </cell>
          <cell r="AB53">
            <v>-218.74331480113639</v>
          </cell>
          <cell r="AC53">
            <v>-234.20746682763331</v>
          </cell>
          <cell r="AD53">
            <v>-250.96838545163513</v>
          </cell>
          <cell r="AE53">
            <v>-268.93092710066321</v>
          </cell>
          <cell r="AF53">
            <v>-288.4299206113717</v>
          </cell>
        </row>
        <row r="54">
          <cell r="A54" t="str">
            <v>Import Services (value CFAF billion)</v>
          </cell>
          <cell r="C54">
            <v>0</v>
          </cell>
          <cell r="D54">
            <v>-46.495198019801975</v>
          </cell>
          <cell r="E54">
            <v>-44.944000000000003</v>
          </cell>
          <cell r="F54">
            <v>-46.088160000000009</v>
          </cell>
          <cell r="G54">
            <v>-46.103000000000002</v>
          </cell>
          <cell r="H54">
            <v>-38.201482266080006</v>
          </cell>
          <cell r="I54">
            <v>-41.420652799999999</v>
          </cell>
          <cell r="J54">
            <v>-37.330384800000004</v>
          </cell>
          <cell r="K54">
            <v>-56.9</v>
          </cell>
          <cell r="L54">
            <v>-65.900000000000006</v>
          </cell>
          <cell r="M54">
            <v>-41.012768999999999</v>
          </cell>
          <cell r="Q54">
            <v>-71.999579600000004</v>
          </cell>
          <cell r="R54">
            <v>-73.900000000000006</v>
          </cell>
          <cell r="S54">
            <v>-81.747174749665476</v>
          </cell>
          <cell r="T54">
            <v>-84.840109997681623</v>
          </cell>
          <cell r="U54">
            <v>-88.578877733014252</v>
          </cell>
          <cell r="V54">
            <v>-92.497689257317148</v>
          </cell>
          <cell r="W54">
            <v>-96.317973500219921</v>
          </cell>
          <cell r="X54">
            <v>-99.918645248433336</v>
          </cell>
          <cell r="Y54">
            <v>-103.80960442901714</v>
          </cell>
          <cell r="Z54">
            <v>-108.03384722163949</v>
          </cell>
          <cell r="AA54">
            <v>-112.76848783301035</v>
          </cell>
          <cell r="AB54">
            <v>-117.78559662467282</v>
          </cell>
          <cell r="AC54">
            <v>-123.18697384889455</v>
          </cell>
          <cell r="AD54">
            <v>-129.00767216625758</v>
          </cell>
          <cell r="AE54">
            <v>-135.1965128175832</v>
          </cell>
          <cell r="AF54">
            <v>-141.87667165655122</v>
          </cell>
        </row>
        <row r="55">
          <cell r="A55" t="str">
            <v>Terms of trade (percentage change)</v>
          </cell>
          <cell r="E55">
            <v>7.5669572948701136</v>
          </cell>
          <cell r="F55">
            <v>-6.5363655614330991</v>
          </cell>
          <cell r="G55">
            <v>-5.6900002053593024</v>
          </cell>
          <cell r="H55">
            <v>-8.7621486099802475</v>
          </cell>
          <cell r="I55">
            <v>7.7965135382895845E-2</v>
          </cell>
          <cell r="J55">
            <v>4.8937299175581872</v>
          </cell>
          <cell r="K55">
            <v>5.2088712224605871</v>
          </cell>
          <cell r="L55">
            <v>-2.337097104966257</v>
          </cell>
          <cell r="M55">
            <v>-4.1787001525076972</v>
          </cell>
          <cell r="Q55">
            <v>-12.816550679832616</v>
          </cell>
          <cell r="R55">
            <v>0.799279872055636</v>
          </cell>
          <cell r="S55">
            <v>5.401702018667609</v>
          </cell>
          <cell r="T55">
            <v>5.5647763435351383</v>
          </cell>
          <cell r="U55">
            <v>4.370952949015372</v>
          </cell>
          <cell r="V55">
            <v>2.5487993739063519</v>
          </cell>
          <cell r="W55">
            <v>1.6235173255099822</v>
          </cell>
          <cell r="X55">
            <v>2.1021554024263311</v>
          </cell>
          <cell r="Y55">
            <v>2.158848137324898</v>
          </cell>
          <cell r="Z55">
            <v>2.230183871210234</v>
          </cell>
          <cell r="AA55">
            <v>1.9533988104074362</v>
          </cell>
          <cell r="AB55">
            <v>2.1490130873044633</v>
          </cell>
          <cell r="AC55">
            <v>2.1787003804498939</v>
          </cell>
          <cell r="AD55">
            <v>2.2211110541890289</v>
          </cell>
          <cell r="AE55">
            <v>2.2705472469127352</v>
          </cell>
          <cell r="AF55">
            <v>2.3209402270330859</v>
          </cell>
        </row>
        <row r="56">
          <cell r="A56" t="str">
            <v>Current account (CFAF billion)</v>
          </cell>
          <cell r="C56">
            <v>0</v>
          </cell>
          <cell r="D56">
            <v>-40.374917021666953</v>
          </cell>
          <cell r="E56">
            <v>-27.401596685396683</v>
          </cell>
          <cell r="F56">
            <v>-39.452037924481104</v>
          </cell>
          <cell r="G56">
            <v>-51.684953651984657</v>
          </cell>
          <cell r="H56">
            <v>-31.649923584852438</v>
          </cell>
          <cell r="I56">
            <v>-47.097562823999993</v>
          </cell>
          <cell r="J56">
            <v>-31.284676124000001</v>
          </cell>
          <cell r="K56">
            <v>-23.957303278663534</v>
          </cell>
          <cell r="L56">
            <v>-34.583868034461005</v>
          </cell>
          <cell r="M56">
            <v>-6.2820071012413869</v>
          </cell>
          <cell r="Q56">
            <v>-26.872330472643867</v>
          </cell>
          <cell r="R56">
            <v>-43.143003328894395</v>
          </cell>
          <cell r="S56">
            <v>-62.417208220223301</v>
          </cell>
          <cell r="T56">
            <v>-61.293015450760976</v>
          </cell>
          <cell r="U56">
            <v>-61.8683129408696</v>
          </cell>
          <cell r="V56">
            <v>-63.529246351077802</v>
          </cell>
          <cell r="W56">
            <v>-67.168614760575281</v>
          </cell>
          <cell r="X56">
            <v>-67.726229102407331</v>
          </cell>
          <cell r="Y56">
            <v>-68.270963608728835</v>
          </cell>
          <cell r="Z56">
            <v>-69.072601815221233</v>
          </cell>
          <cell r="AA56">
            <v>-70.735230859977079</v>
          </cell>
          <cell r="AB56">
            <v>-71.675805335056737</v>
          </cell>
          <cell r="AC56">
            <v>-70.601794778002926</v>
          </cell>
          <cell r="AD56">
            <v>-71.358234406853299</v>
          </cell>
          <cell r="AE56">
            <v>-63.623336594004243</v>
          </cell>
          <cell r="AF56">
            <v>-64.164525838466972</v>
          </cell>
        </row>
        <row r="57">
          <cell r="A57" t="str">
            <v>Official current transfers (CFAF billion)</v>
          </cell>
          <cell r="C57">
            <v>0</v>
          </cell>
          <cell r="D57">
            <v>19.462000000000003</v>
          </cell>
          <cell r="E57">
            <v>29.018999999999998</v>
          </cell>
          <cell r="F57">
            <v>14.27</v>
          </cell>
          <cell r="G57">
            <v>15.341999999999999</v>
          </cell>
          <cell r="H57">
            <v>20.55</v>
          </cell>
          <cell r="I57">
            <v>13.237000000000002</v>
          </cell>
          <cell r="J57">
            <v>14.153</v>
          </cell>
          <cell r="K57">
            <v>17.5</v>
          </cell>
          <cell r="L57">
            <v>20.03</v>
          </cell>
          <cell r="M57">
            <v>20.577499999999997</v>
          </cell>
          <cell r="Q57">
            <v>19.399999999999999</v>
          </cell>
          <cell r="R57">
            <v>19</v>
          </cell>
          <cell r="S57">
            <v>22.444498713411292</v>
          </cell>
          <cell r="T57">
            <v>23.030173713411294</v>
          </cell>
          <cell r="U57">
            <v>23.626850088411295</v>
          </cell>
          <cell r="V57">
            <v>24.234864219036293</v>
          </cell>
          <cell r="W57">
            <v>24.629562799208166</v>
          </cell>
          <cell r="X57">
            <v>25.036303153310307</v>
          </cell>
          <cell r="Y57">
            <v>25.455453563139002</v>
          </cell>
          <cell r="Z57">
            <v>25.887393604944666</v>
          </cell>
          <cell r="AA57">
            <v>26.332514496875483</v>
          </cell>
          <cell r="AB57">
            <v>26.791219457145697</v>
          </cell>
          <cell r="AC57">
            <v>27.263924073260835</v>
          </cell>
          <cell r="AD57">
            <v>27.751056682642535</v>
          </cell>
          <cell r="AE57">
            <v>28.253058765006205</v>
          </cell>
          <cell r="AF57">
            <v>28.770385346855818</v>
          </cell>
        </row>
      </sheetData>
      <sheetData sheetId="17" refreshError="1">
        <row r="13">
          <cell r="A13" t="str">
            <v xml:space="preserve">   (growth rate)</v>
          </cell>
          <cell r="B13" t="str">
            <v xml:space="preserve">  Taux de croissance (%)</v>
          </cell>
          <cell r="C13">
            <v>0</v>
          </cell>
          <cell r="D13">
            <v>-8.4157399773592942</v>
          </cell>
          <cell r="E13">
            <v>0.85927316433012102</v>
          </cell>
          <cell r="F13">
            <v>4.6859330023985679</v>
          </cell>
          <cell r="G13">
            <v>1.1134678610484228</v>
          </cell>
          <cell r="H13">
            <v>2.1626410977384269</v>
          </cell>
          <cell r="I13">
            <v>-8.550028900003559</v>
          </cell>
          <cell r="J13">
            <v>2.7534803351932036</v>
          </cell>
          <cell r="K13">
            <v>3.0159772074157765</v>
          </cell>
          <cell r="L13">
            <v>8.2940265819766665</v>
          </cell>
          <cell r="M13">
            <v>-3.8043044188685649</v>
          </cell>
          <cell r="Q13">
            <v>2.3384084513673908</v>
          </cell>
          <cell r="R13">
            <v>3.3708478124313102</v>
          </cell>
          <cell r="S13">
            <v>4.9248602858983137</v>
          </cell>
          <cell r="T13">
            <v>5.3072172412026664</v>
          </cell>
          <cell r="U13">
            <v>5.2446149821662402</v>
          </cell>
          <cell r="V13">
            <v>5.1159292747647855</v>
          </cell>
          <cell r="W13">
            <v>5.1956865713669087</v>
          </cell>
          <cell r="X13">
            <v>4.776798209227584</v>
          </cell>
          <cell r="Y13">
            <v>4.7736631975550781</v>
          </cell>
          <cell r="Z13">
            <v>4.7891302823320103</v>
          </cell>
          <cell r="AA13">
            <v>4.8070730403103612</v>
          </cell>
          <cell r="AB13">
            <v>4.8294019971498736</v>
          </cell>
          <cell r="AC13">
            <v>4.8396039781171352</v>
          </cell>
          <cell r="AD13">
            <v>4.8478521592367319</v>
          </cell>
          <cell r="AE13">
            <v>4.8727160749788334</v>
          </cell>
          <cell r="AF13">
            <v>4.8988055088938998</v>
          </cell>
        </row>
        <row r="14">
          <cell r="A14" t="str">
            <v>Implicit GDP deflator</v>
          </cell>
          <cell r="B14" t="str">
            <v xml:space="preserve">  Deflateur Impl.PIB</v>
          </cell>
          <cell r="C14">
            <v>96.390083663190438</v>
          </cell>
          <cell r="D14">
            <v>98.80627556261426</v>
          </cell>
          <cell r="E14">
            <v>102.78709726788342</v>
          </cell>
          <cell r="F14">
            <v>103.99549601736626</v>
          </cell>
          <cell r="G14">
            <v>102.9218797264915</v>
          </cell>
          <cell r="H14">
            <v>98.547265629076406</v>
          </cell>
          <cell r="I14">
            <v>103.25612557396522</v>
          </cell>
          <cell r="J14">
            <v>97.359138718833535</v>
          </cell>
          <cell r="K14">
            <v>121.69659415167409</v>
          </cell>
          <cell r="L14">
            <v>132.88948685848666</v>
          </cell>
          <cell r="M14">
            <v>131.97187887736243</v>
          </cell>
          <cell r="Q14">
            <v>146.96957722839954</v>
          </cell>
          <cell r="R14">
            <v>150.45174636238403</v>
          </cell>
          <cell r="S14">
            <v>153.75602216724894</v>
          </cell>
          <cell r="T14">
            <v>157.18842636329779</v>
          </cell>
          <cell r="U14">
            <v>161.87231363868003</v>
          </cell>
          <cell r="V14">
            <v>166.53078334842581</v>
          </cell>
          <cell r="W14">
            <v>171.155124271956</v>
          </cell>
          <cell r="X14">
            <v>176.2260734974258</v>
          </cell>
          <cell r="Y14">
            <v>181.47982212118092</v>
          </cell>
          <cell r="Z14">
            <v>186.93858322255113</v>
          </cell>
          <cell r="AA14">
            <v>192.6163418228611</v>
          </cell>
          <cell r="AB14">
            <v>198.52756153653928</v>
          </cell>
          <cell r="AC14">
            <v>204.67240693309594</v>
          </cell>
          <cell r="AD14">
            <v>211.08473835525018</v>
          </cell>
          <cell r="AE14">
            <v>217.78263323169651</v>
          </cell>
          <cell r="AF14">
            <v>224.78610986914541</v>
          </cell>
        </row>
        <row r="15">
          <cell r="A15" t="str">
            <v xml:space="preserve">   (growth rate)</v>
          </cell>
          <cell r="B15" t="str">
            <v xml:space="preserve">  Taux de variation du deflateur (%)</v>
          </cell>
          <cell r="C15">
            <v>0</v>
          </cell>
          <cell r="D15">
            <v>2.5066809858434791</v>
          </cell>
          <cell r="E15">
            <v>4.0289158584329909</v>
          </cell>
          <cell r="F15">
            <v>1.1756327220074247</v>
          </cell>
          <cell r="G15">
            <v>-1.0323680659165113</v>
          </cell>
          <cell r="H15">
            <v>-4.2504218821501905</v>
          </cell>
          <cell r="I15">
            <v>4.7782755968212909</v>
          </cell>
          <cell r="J15">
            <v>-5.7110285925918376</v>
          </cell>
          <cell r="K15">
            <v>24.99760757243903</v>
          </cell>
          <cell r="L15">
            <v>9.1973754769690164</v>
          </cell>
          <cell r="M15">
            <v>-0.6905045709909241</v>
          </cell>
          <cell r="Q15">
            <v>3.4586094309372095</v>
          </cell>
          <cell r="R15">
            <v>2.3693128875052816</v>
          </cell>
          <cell r="S15">
            <v>2.1962362583057837</v>
          </cell>
          <cell r="T15">
            <v>2.2323705749328182</v>
          </cell>
          <cell r="U15">
            <v>2.9797914412329041</v>
          </cell>
          <cell r="V15">
            <v>2.8778668847250222</v>
          </cell>
          <cell r="W15">
            <v>2.7768685347830502</v>
          </cell>
          <cell r="X15">
            <v>2.9627796696360287</v>
          </cell>
          <cell r="Y15">
            <v>2.9812549979057801</v>
          </cell>
          <cell r="Z15">
            <v>3.0079162727662423</v>
          </cell>
          <cell r="AA15">
            <v>3.0372320697170219</v>
          </cell>
          <cell r="AB15">
            <v>3.0689087217295352</v>
          </cell>
          <cell r="AC15">
            <v>3.0952102312633789</v>
          </cell>
          <cell r="AD15">
            <v>3.132973085253421</v>
          </cell>
          <cell r="AE15">
            <v>3.1730834396819008</v>
          </cell>
          <cell r="AF15">
            <v>3.21581043149477</v>
          </cell>
        </row>
        <row r="16">
          <cell r="A16" t="str">
            <v>Secondary sector GDP</v>
          </cell>
          <cell r="B16" t="str">
            <v>Valeur ajout_x001E_/WCDallPIB du secteur secondaire</v>
          </cell>
          <cell r="C16">
            <v>49.098999999999997</v>
          </cell>
          <cell r="D16">
            <v>52.353999999999999</v>
          </cell>
          <cell r="E16">
            <v>59.838000000000008</v>
          </cell>
          <cell r="F16">
            <v>71.016000000000005</v>
          </cell>
          <cell r="G16">
            <v>73.358000000000004</v>
          </cell>
          <cell r="H16">
            <v>77.347999999999999</v>
          </cell>
          <cell r="I16">
            <v>73.801000000000002</v>
          </cell>
          <cell r="J16">
            <v>74.933999999999997</v>
          </cell>
          <cell r="K16">
            <v>99.084000000000003</v>
          </cell>
          <cell r="L16">
            <v>111.956</v>
          </cell>
          <cell r="M16">
            <v>97.635375898186766</v>
          </cell>
          <cell r="Q16">
            <v>120.86461034438371</v>
          </cell>
          <cell r="R16">
            <v>129.95305940702428</v>
          </cell>
          <cell r="S16">
            <v>141.82114315530558</v>
          </cell>
          <cell r="T16">
            <v>155.04592802055825</v>
          </cell>
          <cell r="U16">
            <v>167.34278067192207</v>
          </cell>
          <cell r="V16">
            <v>180.61162989203135</v>
          </cell>
          <cell r="W16">
            <v>194.9467602468408</v>
          </cell>
          <cell r="X16">
            <v>208.07328708450058</v>
          </cell>
          <cell r="Y16">
            <v>222.11405779686513</v>
          </cell>
          <cell r="Z16">
            <v>237.13501089924677</v>
          </cell>
          <cell r="AA16">
            <v>253.20700441515993</v>
          </cell>
          <cell r="AB16">
            <v>270.406194413153</v>
          </cell>
          <cell r="AC16">
            <v>288.81444345530986</v>
          </cell>
          <cell r="AD16">
            <v>308.5197613731512</v>
          </cell>
          <cell r="AE16">
            <v>329.61678098515131</v>
          </cell>
          <cell r="AF16">
            <v>352.20727158509942</v>
          </cell>
        </row>
        <row r="17">
          <cell r="A17" t="str">
            <v xml:space="preserve">   (growth rate)</v>
          </cell>
          <cell r="B17" t="str">
            <v xml:space="preserve">  Taux de croissance (%)</v>
          </cell>
          <cell r="C17">
            <v>0</v>
          </cell>
          <cell r="D17">
            <v>6.6294629218517809</v>
          </cell>
          <cell r="E17">
            <v>14.294991786682987</v>
          </cell>
          <cell r="F17">
            <v>18.680437180387031</v>
          </cell>
          <cell r="G17">
            <v>3.2978483721978202</v>
          </cell>
          <cell r="H17">
            <v>5.4390795823223037</v>
          </cell>
          <cell r="I17">
            <v>-4.5857682163727542</v>
          </cell>
          <cell r="J17">
            <v>1.5352095500061003</v>
          </cell>
          <cell r="K17">
            <v>32.228360957642742</v>
          </cell>
          <cell r="L17">
            <v>12.990997537442972</v>
          </cell>
          <cell r="M17">
            <v>-12.791296671740005</v>
          </cell>
          <cell r="Q17">
            <v>8.5729601191513183</v>
          </cell>
          <cell r="R17">
            <v>7.5195286997116417</v>
          </cell>
          <cell r="S17">
            <v>9.1325928011509294</v>
          </cell>
          <cell r="T17">
            <v>9.3249740983757832</v>
          </cell>
          <cell r="U17">
            <v>7.9311032597601194</v>
          </cell>
          <cell r="V17">
            <v>7.9291435022363244</v>
          </cell>
          <cell r="W17">
            <v>7.936991855606923</v>
          </cell>
          <cell r="X17">
            <v>6.7333906042034375</v>
          </cell>
          <cell r="Y17">
            <v>6.7479929351346613</v>
          </cell>
          <cell r="Z17">
            <v>6.7627205821070069</v>
          </cell>
          <cell r="AA17">
            <v>6.7775709099074266</v>
          </cell>
          <cell r="AB17">
            <v>6.7925411612204778</v>
          </cell>
          <cell r="AC17">
            <v>6.8076284576642943</v>
          </cell>
          <cell r="AD17">
            <v>6.8228298010623911</v>
          </cell>
          <cell r="AE17">
            <v>6.8381420749523691</v>
          </cell>
          <cell r="AF17">
            <v>6.8535620463345825</v>
          </cell>
        </row>
        <row r="19">
          <cell r="A19" t="str">
            <v>Consumption</v>
          </cell>
          <cell r="B19" t="str">
            <v>Consumption</v>
          </cell>
          <cell r="C19">
            <v>379.54</v>
          </cell>
          <cell r="D19">
            <v>353.99399999999997</v>
          </cell>
          <cell r="E19">
            <v>364.69099999999997</v>
          </cell>
          <cell r="F19">
            <v>371.60399999999998</v>
          </cell>
          <cell r="G19">
            <v>395.04912798019791</v>
          </cell>
          <cell r="H19">
            <v>375.29214967627786</v>
          </cell>
          <cell r="I19">
            <v>367.84846280419788</v>
          </cell>
          <cell r="J19">
            <v>337.519105567</v>
          </cell>
          <cell r="K19">
            <v>417.46856464299992</v>
          </cell>
          <cell r="L19">
            <v>523.65049517890816</v>
          </cell>
          <cell r="M19">
            <v>508.45765059741689</v>
          </cell>
          <cell r="Q19">
            <v>642.87010291821889</v>
          </cell>
          <cell r="R19">
            <v>677.32270049959311</v>
          </cell>
          <cell r="S19">
            <v>728.97575819551651</v>
          </cell>
          <cell r="T19">
            <v>772.94648045443137</v>
          </cell>
          <cell r="U19">
            <v>811.83983237400389</v>
          </cell>
          <cell r="V19">
            <v>870.98184148689234</v>
          </cell>
          <cell r="W19">
            <v>940.26122032708975</v>
          </cell>
          <cell r="X19">
            <v>1014.8675278673982</v>
          </cell>
          <cell r="Y19">
            <v>1089.3991277471273</v>
          </cell>
          <cell r="Z19">
            <v>1169.6703400402557</v>
          </cell>
          <cell r="AA19">
            <v>1257.3698989030156</v>
          </cell>
          <cell r="AB19">
            <v>1351.6078116143453</v>
          </cell>
          <cell r="AC19">
            <v>1452.3100189789552</v>
          </cell>
          <cell r="AD19">
            <v>1563.1995579541754</v>
          </cell>
          <cell r="AE19">
            <v>1682.7215950837167</v>
          </cell>
          <cell r="AF19">
            <v>1812.6522129598466</v>
          </cell>
        </row>
        <row r="20">
          <cell r="A20" t="str">
            <v xml:space="preserve">   Government</v>
          </cell>
          <cell r="B20" t="str">
            <v xml:space="preserve">   Government</v>
          </cell>
          <cell r="C20">
            <v>60.58</v>
          </cell>
          <cell r="D20">
            <v>63.031999999999996</v>
          </cell>
          <cell r="E20">
            <v>60.777000000000001</v>
          </cell>
          <cell r="F20">
            <v>62.198</v>
          </cell>
          <cell r="G20">
            <v>60.328000000000003</v>
          </cell>
          <cell r="H20">
            <v>64.619</v>
          </cell>
          <cell r="I20">
            <v>64.006</v>
          </cell>
          <cell r="J20">
            <v>55.220999999999997</v>
          </cell>
          <cell r="K20">
            <v>82.787800000000004</v>
          </cell>
          <cell r="L20">
            <v>87.495249999999999</v>
          </cell>
          <cell r="M20">
            <v>69.928139950913234</v>
          </cell>
          <cell r="Q20">
            <v>90.299553424657546</v>
          </cell>
          <cell r="R20">
            <v>98.928075438356188</v>
          </cell>
          <cell r="S20">
            <v>104.37516527739572</v>
          </cell>
          <cell r="T20">
            <v>110.19148915219031</v>
          </cell>
          <cell r="U20">
            <v>116.54281437337735</v>
          </cell>
          <cell r="V20">
            <v>123.23023300133534</v>
          </cell>
          <cell r="W20">
            <v>129.52311403565429</v>
          </cell>
          <cell r="X20">
            <v>136.42659573881747</v>
          </cell>
          <cell r="Y20">
            <v>144.23168800499667</v>
          </cell>
          <cell r="Z20">
            <v>153.12037914573509</v>
          </cell>
          <cell r="AA20">
            <v>162.82906653279485</v>
          </cell>
          <cell r="AB20">
            <v>173.45475626495835</v>
          </cell>
          <cell r="AC20">
            <v>185.0906119345567</v>
          </cell>
          <cell r="AD20">
            <v>197.85933594694774</v>
          </cell>
          <cell r="AE20">
            <v>211.14746364897229</v>
          </cell>
          <cell r="AF20">
            <v>225.69747345532011</v>
          </cell>
        </row>
        <row r="21">
          <cell r="A21" t="str">
            <v xml:space="preserve">   Private</v>
          </cell>
          <cell r="B21" t="str">
            <v xml:space="preserve">   Private</v>
          </cell>
          <cell r="C21">
            <v>318.95999999999998</v>
          </cell>
          <cell r="D21">
            <v>290.96199999999999</v>
          </cell>
          <cell r="E21">
            <v>303.91399999999999</v>
          </cell>
          <cell r="F21">
            <v>309.40600000000001</v>
          </cell>
          <cell r="G21">
            <v>334.72112798019793</v>
          </cell>
          <cell r="H21">
            <v>310.67314967627783</v>
          </cell>
          <cell r="I21">
            <v>303.84246280419791</v>
          </cell>
          <cell r="J21">
            <v>282.29810556699999</v>
          </cell>
          <cell r="K21">
            <v>334.68076464299992</v>
          </cell>
          <cell r="L21">
            <v>436.15524517890816</v>
          </cell>
          <cell r="M21">
            <v>438.52951064650364</v>
          </cell>
          <cell r="Q21">
            <v>552.57054949356132</v>
          </cell>
          <cell r="R21">
            <v>578.39462506123687</v>
          </cell>
          <cell r="S21">
            <v>624.60059291812081</v>
          </cell>
          <cell r="T21">
            <v>662.75499130224102</v>
          </cell>
          <cell r="U21">
            <v>695.29701800062651</v>
          </cell>
          <cell r="V21">
            <v>747.75160848555697</v>
          </cell>
          <cell r="W21">
            <v>810.73810629143543</v>
          </cell>
          <cell r="X21">
            <v>878.4409321285807</v>
          </cell>
          <cell r="Y21">
            <v>945.16743974213068</v>
          </cell>
          <cell r="Z21">
            <v>1016.5499608945206</v>
          </cell>
          <cell r="AA21">
            <v>1094.5408323702209</v>
          </cell>
          <cell r="AB21">
            <v>1178.1530553493869</v>
          </cell>
          <cell r="AC21">
            <v>1267.2194070443984</v>
          </cell>
          <cell r="AD21">
            <v>1365.3402220072276</v>
          </cell>
          <cell r="AE21">
            <v>1471.5741314347445</v>
          </cell>
          <cell r="AF21">
            <v>1586.9547395045265</v>
          </cell>
        </row>
        <row r="22">
          <cell r="A22" t="str">
            <v>Investment</v>
          </cell>
          <cell r="B22" t="str">
            <v>Investment</v>
          </cell>
          <cell r="C22">
            <v>50.05419466286844</v>
          </cell>
          <cell r="D22">
            <v>56.969404019802084</v>
          </cell>
          <cell r="E22">
            <v>57.50100355699999</v>
          </cell>
          <cell r="F22">
            <v>70.696709608000049</v>
          </cell>
          <cell r="G22">
            <v>62.404404019802087</v>
          </cell>
          <cell r="H22">
            <v>60.183404019802083</v>
          </cell>
          <cell r="I22">
            <v>59.623404019802081</v>
          </cell>
          <cell r="J22">
            <v>60.969003556999986</v>
          </cell>
          <cell r="K22">
            <v>80.360003556999999</v>
          </cell>
          <cell r="L22">
            <v>74.847872821092039</v>
          </cell>
          <cell r="M22">
            <v>39.591106483680278</v>
          </cell>
          <cell r="Q22">
            <v>77.212557782924392</v>
          </cell>
          <cell r="R22">
            <v>99.731323999246115</v>
          </cell>
          <cell r="S22">
            <v>120.36333745418862</v>
          </cell>
          <cell r="T22">
            <v>135.30541693507053</v>
          </cell>
          <cell r="U22">
            <v>167.49249596376893</v>
          </cell>
          <cell r="V22">
            <v>184.38839617933652</v>
          </cell>
          <cell r="W22">
            <v>198.80241084109579</v>
          </cell>
          <cell r="X22">
            <v>208.76282949077762</v>
          </cell>
          <cell r="Y22">
            <v>225.66373738665882</v>
          </cell>
          <cell r="Z22">
            <v>244.81216226659595</v>
          </cell>
          <cell r="AA22">
            <v>265.85970118513575</v>
          </cell>
          <cell r="AB22">
            <v>289.08480210391372</v>
          </cell>
          <cell r="AC22">
            <v>313.79092894494772</v>
          </cell>
          <cell r="AD22">
            <v>341.13459325200671</v>
          </cell>
          <cell r="AE22">
            <v>371.89023934750179</v>
          </cell>
          <cell r="AF22">
            <v>405.83837488234934</v>
          </cell>
        </row>
        <row r="23">
          <cell r="A23" t="str">
            <v xml:space="preserve">   Government</v>
          </cell>
          <cell r="B23" t="str">
            <v xml:space="preserve">   Government</v>
          </cell>
          <cell r="C23">
            <v>30.98</v>
          </cell>
          <cell r="D23">
            <v>25.114000000000001</v>
          </cell>
          <cell r="E23">
            <v>23.300999999999998</v>
          </cell>
          <cell r="F23">
            <v>24.148</v>
          </cell>
          <cell r="G23">
            <v>19.12</v>
          </cell>
          <cell r="H23">
            <v>28.553000000000001</v>
          </cell>
          <cell r="I23">
            <v>28.510999999999999</v>
          </cell>
          <cell r="J23">
            <v>22.702999999999999</v>
          </cell>
          <cell r="K23">
            <v>34.174999999999997</v>
          </cell>
          <cell r="L23">
            <v>65.269356250000001</v>
          </cell>
          <cell r="M23">
            <v>19.558931250000001</v>
          </cell>
          <cell r="Q23">
            <v>42.460500000000003</v>
          </cell>
          <cell r="R23">
            <v>59.678250000000006</v>
          </cell>
          <cell r="S23">
            <v>65.526221818012758</v>
          </cell>
          <cell r="T23">
            <v>61.698405213405948</v>
          </cell>
          <cell r="U23">
            <v>78.400624466566867</v>
          </cell>
          <cell r="V23">
            <v>85.503892480069879</v>
          </cell>
          <cell r="W23">
            <v>91.122841872026058</v>
          </cell>
          <cell r="X23">
            <v>95.297456238778523</v>
          </cell>
          <cell r="Y23">
            <v>100.09165452178216</v>
          </cell>
          <cell r="Z23">
            <v>105.6302944053507</v>
          </cell>
          <cell r="AA23">
            <v>111.76177933168674</v>
          </cell>
          <cell r="AB23">
            <v>118.55909870534781</v>
          </cell>
          <cell r="AC23">
            <v>126.08926075584245</v>
          </cell>
          <cell r="AD23">
            <v>134.44420598909147</v>
          </cell>
          <cell r="AE23">
            <v>143.2661685315837</v>
          </cell>
          <cell r="AF23">
            <v>153.03412577104984</v>
          </cell>
        </row>
        <row r="24">
          <cell r="A24" t="str">
            <v xml:space="preserve">   Private</v>
          </cell>
          <cell r="B24" t="str">
            <v xml:space="preserve">   Private</v>
          </cell>
          <cell r="C24">
            <v>19.074194662868436</v>
          </cell>
          <cell r="D24">
            <v>31.855404019802084</v>
          </cell>
          <cell r="E24">
            <v>34.200003556999988</v>
          </cell>
          <cell r="F24">
            <v>46.548709608000053</v>
          </cell>
          <cell r="G24">
            <v>43.284404019802082</v>
          </cell>
          <cell r="H24">
            <v>31.630404019802086</v>
          </cell>
          <cell r="I24">
            <v>31.112404019802085</v>
          </cell>
          <cell r="J24">
            <v>38.266003556999991</v>
          </cell>
          <cell r="K24">
            <v>46.185003556999995</v>
          </cell>
          <cell r="L24">
            <v>9.578516571092031</v>
          </cell>
          <cell r="M24">
            <v>20.032175233680277</v>
          </cell>
          <cell r="Q24">
            <v>34.752057782924389</v>
          </cell>
          <cell r="R24">
            <v>40.053073999246109</v>
          </cell>
          <cell r="S24">
            <v>54.837115636175874</v>
          </cell>
          <cell r="T24">
            <v>73.607011721664577</v>
          </cell>
          <cell r="U24">
            <v>89.091871497202078</v>
          </cell>
          <cell r="V24">
            <v>98.884503699266659</v>
          </cell>
          <cell r="W24">
            <v>107.67956896906975</v>
          </cell>
          <cell r="X24">
            <v>113.4653732519991</v>
          </cell>
          <cell r="Y24">
            <v>125.57208286487666</v>
          </cell>
          <cell r="Z24">
            <v>139.18186786124525</v>
          </cell>
          <cell r="AA24">
            <v>154.09792185344901</v>
          </cell>
          <cell r="AB24">
            <v>170.52570339856589</v>
          </cell>
          <cell r="AC24">
            <v>187.70166818910528</v>
          </cell>
          <cell r="AD24">
            <v>206.69038726291527</v>
          </cell>
          <cell r="AE24">
            <v>228.62407081591806</v>
          </cell>
          <cell r="AF24">
            <v>252.8042491112995</v>
          </cell>
        </row>
        <row r="25">
          <cell r="A25" t="str">
            <v>Domestic savings</v>
          </cell>
          <cell r="B25" t="str">
            <v>Domestic savings</v>
          </cell>
          <cell r="C25">
            <v>8.3790000000000475</v>
          </cell>
          <cell r="D25">
            <v>10.184300000000093</v>
          </cell>
          <cell r="E25">
            <v>17.415099999999995</v>
          </cell>
          <cell r="F25">
            <v>33.11</v>
          </cell>
          <cell r="G25">
            <v>9.9465720198020904</v>
          </cell>
          <cell r="H25">
            <v>20.875850323722076</v>
          </cell>
          <cell r="I25">
            <v>11.758537195802084</v>
          </cell>
          <cell r="J25">
            <v>30.263894432999983</v>
          </cell>
          <cell r="K25">
            <v>56.116435357</v>
          </cell>
          <cell r="L25">
            <v>36.383822821092025</v>
          </cell>
          <cell r="M25">
            <v>26.55130936285812</v>
          </cell>
          <cell r="Q25">
            <v>42.473469109422226</v>
          </cell>
          <cell r="R25">
            <v>47.908049937842094</v>
          </cell>
          <cell r="S25">
            <v>48.683795094819871</v>
          </cell>
          <cell r="T25">
            <v>64.266743578573312</v>
          </cell>
          <cell r="U25">
            <v>95.537594842035588</v>
          </cell>
          <cell r="V25">
            <v>110.26541612714152</v>
          </cell>
          <cell r="W25">
            <v>120.63223351703428</v>
          </cell>
          <cell r="X25">
            <v>129.6360411840474</v>
          </cell>
          <cell r="Y25">
            <v>145.48855791428318</v>
          </cell>
          <cell r="Z25">
            <v>163.28100649235827</v>
          </cell>
          <cell r="AA25">
            <v>182.08835336487084</v>
          </cell>
          <cell r="AB25">
            <v>203.67674628523605</v>
          </cell>
          <cell r="AC25">
            <v>228.71323179012506</v>
          </cell>
          <cell r="AD25">
            <v>254.53639088725453</v>
          </cell>
          <cell r="AE25">
            <v>284.0762426493086</v>
          </cell>
          <cell r="AF25">
            <v>316.84213614307356</v>
          </cell>
        </row>
        <row r="26">
          <cell r="A26" t="str">
            <v xml:space="preserve">   Government</v>
          </cell>
          <cell r="B26" t="str">
            <v xml:space="preserve">   Government</v>
          </cell>
          <cell r="C26">
            <v>-9.7353320723239936</v>
          </cell>
          <cell r="D26">
            <v>-15.601332072323993</v>
          </cell>
          <cell r="E26">
            <v>-11.949153128396681</v>
          </cell>
          <cell r="F26">
            <v>-10.634670234401092</v>
          </cell>
          <cell r="G26">
            <v>-23.700021651984635</v>
          </cell>
          <cell r="H26">
            <v>-22.105369888772422</v>
          </cell>
          <cell r="I26">
            <v>-22.056585450505771</v>
          </cell>
          <cell r="J26">
            <v>-22.378126456662791</v>
          </cell>
          <cell r="K26">
            <v>-27.378869147663519</v>
          </cell>
          <cell r="L26">
            <v>-4.6883692984610015</v>
          </cell>
          <cell r="M26">
            <v>-12.245815178085897</v>
          </cell>
          <cell r="Q26">
            <v>-6.5126710231833798</v>
          </cell>
          <cell r="R26">
            <v>-3.0975919365381053</v>
          </cell>
          <cell r="S26">
            <v>1.8427365504369035</v>
          </cell>
          <cell r="T26">
            <v>-0.9965163565512114</v>
          </cell>
          <cell r="U26">
            <v>14.458623507857986</v>
          </cell>
          <cell r="V26">
            <v>19.241473297647506</v>
          </cell>
          <cell r="W26">
            <v>25.163058252380516</v>
          </cell>
          <cell r="X26">
            <v>31.09544730463049</v>
          </cell>
          <cell r="Y26">
            <v>36.653449655953764</v>
          </cell>
          <cell r="Z26">
            <v>41.902227637641744</v>
          </cell>
          <cell r="AA26">
            <v>47.290783715890491</v>
          </cell>
          <cell r="AB26">
            <v>52.805337674617775</v>
          </cell>
          <cell r="AC26">
            <v>58.146664583736637</v>
          </cell>
          <cell r="AD26">
            <v>63.306663606474366</v>
          </cell>
          <cell r="AE26">
            <v>69.48577536073644</v>
          </cell>
          <cell r="AF26">
            <v>75.861298602531903</v>
          </cell>
        </row>
        <row r="27">
          <cell r="A27" t="str">
            <v xml:space="preserve">   Private</v>
          </cell>
          <cell r="B27" t="str">
            <v xml:space="preserve">   Private</v>
          </cell>
          <cell r="C27">
            <v>18.114332072324011</v>
          </cell>
          <cell r="D27">
            <v>25.785632072324056</v>
          </cell>
          <cell r="E27">
            <v>29.364253128396676</v>
          </cell>
          <cell r="F27">
            <v>43.744670234401106</v>
          </cell>
          <cell r="G27">
            <v>33.646593671786725</v>
          </cell>
          <cell r="H27">
            <v>42.981220212494513</v>
          </cell>
          <cell r="I27">
            <v>33.815122646307863</v>
          </cell>
          <cell r="J27">
            <v>52.64202088966281</v>
          </cell>
          <cell r="K27">
            <v>83.495304504663579</v>
          </cell>
          <cell r="L27">
            <v>41.072192119552938</v>
          </cell>
          <cell r="M27">
            <v>38.79712454094399</v>
          </cell>
          <cell r="Q27">
            <v>48.98614013260562</v>
          </cell>
          <cell r="R27">
            <v>51.005641874380174</v>
          </cell>
          <cell r="S27">
            <v>46.841058544382953</v>
          </cell>
          <cell r="T27">
            <v>65.26325993512458</v>
          </cell>
          <cell r="U27">
            <v>81.07897133417768</v>
          </cell>
          <cell r="V27">
            <v>91.023942829494018</v>
          </cell>
          <cell r="W27">
            <v>95.469175264653728</v>
          </cell>
          <cell r="X27">
            <v>98.540593879416889</v>
          </cell>
          <cell r="Y27">
            <v>108.83510825832933</v>
          </cell>
          <cell r="Z27">
            <v>121.37877885471656</v>
          </cell>
          <cell r="AA27">
            <v>134.79756964898024</v>
          </cell>
          <cell r="AB27">
            <v>150.87140861061829</v>
          </cell>
          <cell r="AC27">
            <v>170.56656720638841</v>
          </cell>
          <cell r="AD27">
            <v>191.22972728078</v>
          </cell>
          <cell r="AE27">
            <v>214.59046728857214</v>
          </cell>
          <cell r="AF27">
            <v>240.98083754054181</v>
          </cell>
        </row>
        <row r="28">
          <cell r="A28" t="str">
            <v>Gross national savings (new definition)</v>
          </cell>
          <cell r="B28" t="str">
            <v>Gross national savings (new definition)</v>
          </cell>
          <cell r="C28">
            <v>-4.557032072323949</v>
          </cell>
          <cell r="D28">
            <v>16.710267927676099</v>
          </cell>
          <cell r="E28">
            <v>30.099406871603307</v>
          </cell>
          <cell r="F28">
            <v>31.244671683518945</v>
          </cell>
          <cell r="G28">
            <v>10.719450367817444</v>
          </cell>
          <cell r="H28">
            <v>28.533480434949642</v>
          </cell>
          <cell r="I28">
            <v>12.525841195802087</v>
          </cell>
          <cell r="J28">
            <v>29.684327432999979</v>
          </cell>
          <cell r="K28">
            <v>56.402700278336482</v>
          </cell>
          <cell r="L28">
            <v>40.264004786631027</v>
          </cell>
          <cell r="M28">
            <v>33.309099382438895</v>
          </cell>
          <cell r="Q28">
            <v>50.34022731028054</v>
          </cell>
          <cell r="R28">
            <v>56.588320670351727</v>
          </cell>
          <cell r="S28">
            <v>57.946129233965308</v>
          </cell>
          <cell r="T28">
            <v>74.012401484309549</v>
          </cell>
          <cell r="U28">
            <v>105.6241830228993</v>
          </cell>
          <cell r="V28">
            <v>120.85914982825872</v>
          </cell>
          <cell r="W28">
            <v>131.63379608053029</v>
          </cell>
          <cell r="X28">
            <v>141.03660038673462</v>
          </cell>
          <cell r="Y28">
            <v>157.39277365420111</v>
          </cell>
          <cell r="Z28">
            <v>175.73956017842181</v>
          </cell>
          <cell r="AA28">
            <v>195.12446987257209</v>
          </cell>
          <cell r="AB28">
            <v>217.4089960999753</v>
          </cell>
          <cell r="AC28">
            <v>243.18913323268555</v>
          </cell>
          <cell r="AD28">
            <v>269.77639019328967</v>
          </cell>
          <cell r="AE28">
            <v>308.26690146423471</v>
          </cell>
          <cell r="AF28">
            <v>341.67384747270683</v>
          </cell>
        </row>
        <row r="29">
          <cell r="A29" t="str">
            <v>CPI</v>
          </cell>
          <cell r="B29" t="str">
            <v>CPI</v>
          </cell>
        </row>
        <row r="30">
          <cell r="A30" t="str">
            <v xml:space="preserve">   Annual average</v>
          </cell>
          <cell r="B30" t="str">
            <v xml:space="preserve">   Annual average</v>
          </cell>
          <cell r="C30">
            <v>150.30000000000001</v>
          </cell>
          <cell r="D30">
            <v>139.80000000000001</v>
          </cell>
          <cell r="E30">
            <v>134.30000000000001</v>
          </cell>
          <cell r="F30">
            <v>135.16666666666669</v>
          </cell>
          <cell r="G30">
            <v>134.89166666666668</v>
          </cell>
          <cell r="H30">
            <v>131.05000000000001</v>
          </cell>
          <cell r="I30">
            <v>130.05833333333334</v>
          </cell>
          <cell r="J30">
            <v>126.27500000000001</v>
          </cell>
          <cell r="K30">
            <v>157.27500000000001</v>
          </cell>
          <cell r="L30">
            <v>187.4725</v>
          </cell>
          <cell r="M30">
            <v>194.43333333333331</v>
          </cell>
          <cell r="Q30">
            <v>196.81873666666664</v>
          </cell>
          <cell r="R30">
            <v>202.96501859778479</v>
          </cell>
          <cell r="S30">
            <v>208.17700644150054</v>
          </cell>
          <cell r="T30">
            <v>213.38143160253784</v>
          </cell>
          <cell r="U30">
            <v>218.71596739260096</v>
          </cell>
          <cell r="V30">
            <v>224.18386657741573</v>
          </cell>
          <cell r="W30">
            <v>229.7884632418511</v>
          </cell>
          <cell r="X30">
            <v>235.53317482289737</v>
          </cell>
          <cell r="Y30">
            <v>241.42150419346979</v>
          </cell>
          <cell r="Z30">
            <v>247.45704179830651</v>
          </cell>
          <cell r="AA30">
            <v>253.64346784326415</v>
          </cell>
          <cell r="AB30">
            <v>259.98455453934571</v>
          </cell>
          <cell r="AC30">
            <v>266.48416840282931</v>
          </cell>
          <cell r="AD30">
            <v>273.14627261290002</v>
          </cell>
          <cell r="AE30">
            <v>279.97492942822248</v>
          </cell>
          <cell r="AF30">
            <v>286.97430266392803</v>
          </cell>
        </row>
        <row r="31">
          <cell r="A31" t="str">
            <v xml:space="preserve">   (change)</v>
          </cell>
          <cell r="B31" t="str">
            <v xml:space="preserve">   (growth rate)</v>
          </cell>
          <cell r="C31">
            <v>2.2448979591836782</v>
          </cell>
          <cell r="D31">
            <v>-6.9860279441117719</v>
          </cell>
          <cell r="E31">
            <v>-3.9341917024320439</v>
          </cell>
          <cell r="F31">
            <v>0.64532141970712331</v>
          </cell>
          <cell r="G31">
            <v>-0.20345252774353062</v>
          </cell>
          <cell r="H31">
            <v>-2.8479644158892925</v>
          </cell>
          <cell r="I31">
            <v>-0.75670863538089828</v>
          </cell>
          <cell r="J31">
            <v>-2.9089511116806688</v>
          </cell>
          <cell r="K31">
            <v>24.54959413977431</v>
          </cell>
          <cell r="L31">
            <v>19.200445080273386</v>
          </cell>
          <cell r="M31">
            <v>3.7129890161668122</v>
          </cell>
          <cell r="Q31">
            <v>3.0720920996931911</v>
          </cell>
          <cell r="R31">
            <v>3.1228134247846207</v>
          </cell>
          <cell r="S31">
            <v>2.5679242067049746</v>
          </cell>
          <cell r="T31">
            <v>2.4999999999999023</v>
          </cell>
          <cell r="U31">
            <v>2.4999999999998357</v>
          </cell>
          <cell r="V31">
            <v>2.4999999999998801</v>
          </cell>
          <cell r="W31">
            <v>2.5</v>
          </cell>
          <cell r="X31">
            <v>2.5</v>
          </cell>
          <cell r="Y31">
            <v>2.5</v>
          </cell>
          <cell r="Z31">
            <v>2.5</v>
          </cell>
          <cell r="AA31">
            <v>2.5</v>
          </cell>
          <cell r="AB31">
            <v>2.5</v>
          </cell>
          <cell r="AC31">
            <v>2.5</v>
          </cell>
          <cell r="AD31">
            <v>2.5</v>
          </cell>
          <cell r="AE31">
            <v>2.5</v>
          </cell>
          <cell r="AF31">
            <v>2.5</v>
          </cell>
        </row>
        <row r="32">
          <cell r="A32" t="str">
            <v xml:space="preserve">   End of period</v>
          </cell>
          <cell r="B32" t="str">
            <v xml:space="preserve">   End of period</v>
          </cell>
          <cell r="C32">
            <v>0</v>
          </cell>
          <cell r="D32">
            <v>0</v>
          </cell>
          <cell r="E32">
            <v>0</v>
          </cell>
          <cell r="F32">
            <v>132.4</v>
          </cell>
          <cell r="G32">
            <v>131</v>
          </cell>
          <cell r="H32">
            <v>130</v>
          </cell>
          <cell r="I32">
            <v>130</v>
          </cell>
          <cell r="J32">
            <v>123.8</v>
          </cell>
          <cell r="K32">
            <v>179.2</v>
          </cell>
          <cell r="L32">
            <v>188.2</v>
          </cell>
          <cell r="M32">
            <v>196.6</v>
          </cell>
          <cell r="Q32">
            <v>198.38855999999998</v>
          </cell>
          <cell r="R32">
            <v>205.40596059177739</v>
          </cell>
          <cell r="S32">
            <v>210.54110960657152</v>
          </cell>
          <cell r="T32">
            <v>215.80463734673555</v>
          </cell>
          <cell r="U32">
            <v>221.19975328040363</v>
          </cell>
          <cell r="V32">
            <v>226.72974711241341</v>
          </cell>
          <cell r="W32">
            <v>232.39799079022342</v>
          </cell>
          <cell r="X32">
            <v>238.20794055997868</v>
          </cell>
          <cell r="Y32">
            <v>244.16313907397782</v>
          </cell>
          <cell r="Z32">
            <v>250.26721755082693</v>
          </cell>
          <cell r="AA32">
            <v>256.52389798959723</v>
          </cell>
          <cell r="AB32">
            <v>262.93699543933678</v>
          </cell>
          <cell r="AC32">
            <v>269.51042032531984</v>
          </cell>
          <cell r="AD32">
            <v>276.24818083345247</v>
          </cell>
          <cell r="AE32">
            <v>283.15438535428837</v>
          </cell>
          <cell r="AF32">
            <v>290.23324498814515</v>
          </cell>
        </row>
        <row r="33">
          <cell r="A33" t="str">
            <v xml:space="preserve">   (change)</v>
          </cell>
          <cell r="B33" t="str">
            <v xml:space="preserve">   (growth rate)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-1.0574018126888296</v>
          </cell>
          <cell r="H33">
            <v>-0.76335877862595547</v>
          </cell>
          <cell r="I33">
            <v>0</v>
          </cell>
          <cell r="J33">
            <v>-4.7692307692307701</v>
          </cell>
          <cell r="K33">
            <v>44.749596122778669</v>
          </cell>
          <cell r="L33">
            <v>5.0223214285714191</v>
          </cell>
          <cell r="M33">
            <v>4.4633368756641811</v>
          </cell>
          <cell r="Q33">
            <v>8.0488862262403806</v>
          </cell>
          <cell r="R33">
            <v>3.5372002255459778</v>
          </cell>
          <cell r="S33">
            <v>2.4999999999998579</v>
          </cell>
          <cell r="T33">
            <v>2.4999999999998801</v>
          </cell>
          <cell r="U33">
            <v>2.4999999999998579</v>
          </cell>
          <cell r="V33">
            <v>2.4999999999998579</v>
          </cell>
          <cell r="W33">
            <v>2.4999999999998579</v>
          </cell>
          <cell r="X33">
            <v>2.4999999999998579</v>
          </cell>
          <cell r="Y33">
            <v>2.4999999999998579</v>
          </cell>
          <cell r="Z33">
            <v>2.4999999999998579</v>
          </cell>
          <cell r="AA33">
            <v>2.4999999999998579</v>
          </cell>
          <cell r="AB33">
            <v>2.4999999999998579</v>
          </cell>
          <cell r="AC33">
            <v>2.4999999999998579</v>
          </cell>
          <cell r="AD33">
            <v>2.4999999999998579</v>
          </cell>
          <cell r="AE33">
            <v>2.4999999999998579</v>
          </cell>
          <cell r="AF33">
            <v>2.4999999999998579</v>
          </cell>
        </row>
        <row r="35">
          <cell r="A35" t="str">
            <v>In percent GDP</v>
          </cell>
        </row>
        <row r="37">
          <cell r="A37" t="str">
            <v>Consumption</v>
          </cell>
          <cell r="B37" t="str">
            <v>Consumption</v>
          </cell>
          <cell r="C37">
            <v>97.840012992403047</v>
          </cell>
          <cell r="D37">
            <v>97.203485215895597</v>
          </cell>
          <cell r="E37">
            <v>95.442339182755788</v>
          </cell>
          <cell r="F37">
            <v>91.81891409736258</v>
          </cell>
          <cell r="G37">
            <v>97.544030215678319</v>
          </cell>
          <cell r="H37">
            <v>94.730556146957326</v>
          </cell>
          <cell r="I37">
            <v>96.902444581948671</v>
          </cell>
          <cell r="J37">
            <v>91.771263371879613</v>
          </cell>
          <cell r="K37">
            <v>88.150715213319657</v>
          </cell>
          <cell r="L37">
            <v>93.503286914447287</v>
          </cell>
          <cell r="M37">
            <v>95.037221551424196</v>
          </cell>
          <cell r="Q37">
            <v>93.802601958640793</v>
          </cell>
          <cell r="R37">
            <v>93.394095615920108</v>
          </cell>
          <cell r="S37">
            <v>93.73970333305428</v>
          </cell>
          <cell r="T37">
            <v>92.323730474658646</v>
          </cell>
          <cell r="U37">
            <v>89.471019227890835</v>
          </cell>
          <cell r="V37">
            <v>88.762728734115498</v>
          </cell>
          <cell r="W37">
            <v>88.629184855470072</v>
          </cell>
          <cell r="X37">
            <v>88.673164095810677</v>
          </cell>
          <cell r="Y37">
            <v>88.218478522088517</v>
          </cell>
          <cell r="Z37">
            <v>87.750415128271669</v>
          </cell>
          <cell r="AA37">
            <v>87.350216438858993</v>
          </cell>
          <cell r="AB37">
            <v>86.904213428293644</v>
          </cell>
          <cell r="AC37">
            <v>86.394404022342513</v>
          </cell>
          <cell r="AD37">
            <v>85.997064587434267</v>
          </cell>
          <cell r="AE37">
            <v>85.556408635432447</v>
          </cell>
          <cell r="AF37">
            <v>85.121250203056519</v>
          </cell>
        </row>
        <row r="38">
          <cell r="A38" t="str">
            <v xml:space="preserve">   Government</v>
          </cell>
          <cell r="B38" t="str">
            <v xml:space="preserve">   Government</v>
          </cell>
          <cell r="C38">
            <v>15.616662241344198</v>
          </cell>
          <cell r="D38">
            <v>17.30800544678252</v>
          </cell>
          <cell r="E38">
            <v>15.905791611282835</v>
          </cell>
          <cell r="F38">
            <v>15.368383599282456</v>
          </cell>
          <cell r="G38">
            <v>14.895960623779464</v>
          </cell>
          <cell r="H38">
            <v>16.311009470729594</v>
          </cell>
          <cell r="I38">
            <v>16.861122160550256</v>
          </cell>
          <cell r="J38">
            <v>15.01456021621445</v>
          </cell>
          <cell r="K38">
            <v>17.481085760739891</v>
          </cell>
          <cell r="L38">
            <v>15.623194362885451</v>
          </cell>
          <cell r="M38">
            <v>13.070461465936098</v>
          </cell>
          <cell r="Q38">
            <v>13.175808034136724</v>
          </cell>
          <cell r="R38">
            <v>13.640910203915931</v>
          </cell>
          <cell r="S38">
            <v>13.421704245228714</v>
          </cell>
          <cell r="T38">
            <v>13.161699551445013</v>
          </cell>
          <cell r="U38">
            <v>12.843918184183506</v>
          </cell>
          <cell r="V38">
            <v>12.558530181371166</v>
          </cell>
          <cell r="W38">
            <v>12.208871076198099</v>
          </cell>
          <cell r="X38">
            <v>11.920154679105686</v>
          </cell>
          <cell r="Y38">
            <v>11.679741378888691</v>
          </cell>
          <cell r="Z38">
            <v>11.487319439231205</v>
          </cell>
          <cell r="AA38">
            <v>11.311829730126275</v>
          </cell>
          <cell r="AB38">
            <v>11.152605829200141</v>
          </cell>
          <cell r="AC38">
            <v>11.010592021846003</v>
          </cell>
          <cell r="AD38">
            <v>10.884932768868731</v>
          </cell>
          <cell r="AE38">
            <v>10.735595677303852</v>
          </cell>
          <cell r="AF38">
            <v>10.598641576597673</v>
          </cell>
        </row>
        <row r="39">
          <cell r="A39" t="str">
            <v xml:space="preserve">   Private</v>
          </cell>
          <cell r="B39" t="str">
            <v xml:space="preserve">   Private</v>
          </cell>
          <cell r="C39">
            <v>82.223350751058859</v>
          </cell>
          <cell r="D39">
            <v>79.895479769113081</v>
          </cell>
          <cell r="E39">
            <v>79.536547571472951</v>
          </cell>
          <cell r="F39">
            <v>76.450530498080127</v>
          </cell>
          <cell r="G39">
            <v>82.64806959189886</v>
          </cell>
          <cell r="H39">
            <v>78.419546676227725</v>
          </cell>
          <cell r="I39">
            <v>80.041322421398434</v>
          </cell>
          <cell r="J39">
            <v>76.75670315566515</v>
          </cell>
          <cell r="K39">
            <v>70.66962945257977</v>
          </cell>
          <cell r="L39">
            <v>77.88009255156183</v>
          </cell>
          <cell r="M39">
            <v>81.96676008548809</v>
          </cell>
          <cell r="Q39">
            <v>80.626793924504071</v>
          </cell>
          <cell r="R39">
            <v>79.753185412004157</v>
          </cell>
          <cell r="S39">
            <v>80.317999087825569</v>
          </cell>
          <cell r="T39">
            <v>79.162030923213635</v>
          </cell>
          <cell r="U39">
            <v>76.627101043707327</v>
          </cell>
          <cell r="V39">
            <v>76.20419855274433</v>
          </cell>
          <cell r="W39">
            <v>76.420313779271979</v>
          </cell>
          <cell r="X39">
            <v>76.753009416704984</v>
          </cell>
          <cell r="Y39">
            <v>76.538737143199825</v>
          </cell>
          <cell r="Z39">
            <v>76.263095689040455</v>
          </cell>
          <cell r="AA39">
            <v>76.03838670873273</v>
          </cell>
          <cell r="AB39">
            <v>75.751607599093489</v>
          </cell>
          <cell r="AC39">
            <v>75.383812000496505</v>
          </cell>
          <cell r="AD39">
            <v>75.11213181856553</v>
          </cell>
          <cell r="AE39">
            <v>74.820812958128599</v>
          </cell>
          <cell r="AF39">
            <v>74.522608626458847</v>
          </cell>
        </row>
        <row r="40">
          <cell r="A40" t="str">
            <v>Investment</v>
          </cell>
          <cell r="B40" t="str">
            <v>Investment</v>
          </cell>
          <cell r="C40">
            <v>12.903259356429677</v>
          </cell>
          <cell r="D40">
            <v>15.643272545289513</v>
          </cell>
          <cell r="E40">
            <v>15.048439047950293</v>
          </cell>
          <cell r="F40">
            <v>17.468313329412883</v>
          </cell>
          <cell r="G40">
            <v>15.40865841780594</v>
          </cell>
          <cell r="H40">
            <v>15.191384468155453</v>
          </cell>
          <cell r="I40">
            <v>15.706613423830984</v>
          </cell>
          <cell r="J40">
            <v>16.577439293550814</v>
          </cell>
          <cell r="K40">
            <v>16.96844358605108</v>
          </cell>
          <cell r="L40">
            <v>13.364872547166302</v>
          </cell>
          <cell r="M40">
            <v>7.4000828858305407</v>
          </cell>
          <cell r="Q40">
            <v>11.266255486206015</v>
          </cell>
          <cell r="R40">
            <v>13.751667857311825</v>
          </cell>
          <cell r="S40">
            <v>15.477638890298747</v>
          </cell>
          <cell r="T40">
            <v>16.161404651885491</v>
          </cell>
          <cell r="U40">
            <v>18.458966571127878</v>
          </cell>
          <cell r="V40">
            <v>18.791226650425379</v>
          </cell>
          <cell r="W40">
            <v>18.739149546143359</v>
          </cell>
          <cell r="X40">
            <v>18.240469941373657</v>
          </cell>
          <cell r="Y40">
            <v>18.274029290833237</v>
          </cell>
          <cell r="Z40">
            <v>18.366173897000973</v>
          </cell>
          <cell r="AA40">
            <v>18.469427700752703</v>
          </cell>
          <cell r="AB40">
            <v>18.587261130807086</v>
          </cell>
          <cell r="AC40">
            <v>18.666662034649796</v>
          </cell>
          <cell r="AD40">
            <v>18.76700482649505</v>
          </cell>
          <cell r="AE40">
            <v>18.908412049921242</v>
          </cell>
          <cell r="AF40">
            <v>19.057969092677542</v>
          </cell>
        </row>
        <row r="41">
          <cell r="A41" t="str">
            <v xml:space="preserve">   Government</v>
          </cell>
          <cell r="B41" t="str">
            <v xml:space="preserve">   Government</v>
          </cell>
          <cell r="C41">
            <v>7.9862033053292061</v>
          </cell>
          <cell r="D41">
            <v>6.8960726105866277</v>
          </cell>
          <cell r="E41">
            <v>6.0980444960182529</v>
          </cell>
          <cell r="F41">
            <v>5.9666826450283406</v>
          </cell>
          <cell r="G41">
            <v>4.7210377789196283</v>
          </cell>
          <cell r="H41">
            <v>7.2072958946709482</v>
          </cell>
          <cell r="I41">
            <v>7.5106623428967332</v>
          </cell>
          <cell r="J41">
            <v>6.1729334961104776</v>
          </cell>
          <cell r="K41">
            <v>7.2162336222642187</v>
          </cell>
          <cell r="L41">
            <v>11.654527973051822</v>
          </cell>
          <cell r="M41">
            <v>3.6558137739323606</v>
          </cell>
          <cell r="Q41">
            <v>6.195505689850914</v>
          </cell>
          <cell r="R41">
            <v>8.2288637049661872</v>
          </cell>
          <cell r="S41">
            <v>8.4260807368425361</v>
          </cell>
          <cell r="T41">
            <v>7.3694972131703533</v>
          </cell>
          <cell r="U41">
            <v>8.6403542908391398</v>
          </cell>
          <cell r="V41">
            <v>8.7137968352623094</v>
          </cell>
          <cell r="W41">
            <v>8.5892547966852337</v>
          </cell>
          <cell r="X41">
            <v>8.326532028009332</v>
          </cell>
          <cell r="Y41">
            <v>8.1053245314510285</v>
          </cell>
          <cell r="Z41">
            <v>7.924542383345436</v>
          </cell>
          <cell r="AA41">
            <v>7.7641556575610657</v>
          </cell>
          <cell r="AB41">
            <v>7.6229843666333563</v>
          </cell>
          <cell r="AC41">
            <v>7.5007446029170453</v>
          </cell>
          <cell r="AD41">
            <v>7.3962450968074966</v>
          </cell>
          <cell r="AE41">
            <v>7.2842345961044703</v>
          </cell>
          <cell r="AF41">
            <v>7.1864067559285916</v>
          </cell>
        </row>
        <row r="42">
          <cell r="A42" t="str">
            <v xml:space="preserve">   Private</v>
          </cell>
          <cell r="B42" t="str">
            <v xml:space="preserve">   Private</v>
          </cell>
          <cell r="C42">
            <v>4.9170560511004711</v>
          </cell>
          <cell r="D42">
            <v>8.7471999347028859</v>
          </cell>
          <cell r="E42">
            <v>8.9503945519320389</v>
          </cell>
          <cell r="F42">
            <v>11.501630684384541</v>
          </cell>
          <cell r="G42">
            <v>10.68762063888631</v>
          </cell>
          <cell r="H42">
            <v>7.9840885734845042</v>
          </cell>
          <cell r="I42">
            <v>8.1959510809342522</v>
          </cell>
          <cell r="J42">
            <v>10.404505797440336</v>
          </cell>
          <cell r="K42">
            <v>9.7522099637868589</v>
          </cell>
          <cell r="L42">
            <v>1.7103445741144794</v>
          </cell>
          <cell r="M42">
            <v>3.7442691118981797</v>
          </cell>
          <cell r="Q42">
            <v>5.0707497963551011</v>
          </cell>
          <cell r="R42">
            <v>5.522804152345639</v>
          </cell>
          <cell r="S42">
            <v>7.0515581534562122</v>
          </cell>
          <cell r="T42">
            <v>8.7919074387151372</v>
          </cell>
          <cell r="U42">
            <v>9.8186122802887397</v>
          </cell>
          <cell r="V42">
            <v>10.077429815163073</v>
          </cell>
          <cell r="W42">
            <v>10.149894749458129</v>
          </cell>
          <cell r="X42">
            <v>9.9139379133643235</v>
          </cell>
          <cell r="Y42">
            <v>10.16870475938221</v>
          </cell>
          <cell r="Z42">
            <v>10.441631513655537</v>
          </cell>
          <cell r="AA42">
            <v>10.705272043191638</v>
          </cell>
          <cell r="AB42">
            <v>10.964276764173727</v>
          </cell>
          <cell r="AC42">
            <v>11.165917431732749</v>
          </cell>
          <cell r="AD42">
            <v>11.370759729687554</v>
          </cell>
          <cell r="AE42">
            <v>11.62417745381677</v>
          </cell>
          <cell r="AF42">
            <v>11.87156233674895</v>
          </cell>
        </row>
        <row r="43">
          <cell r="A43" t="str">
            <v>Domestic savings</v>
          </cell>
          <cell r="B43" t="str">
            <v>Domestic savings</v>
          </cell>
          <cell r="C43">
            <v>2.1599870075969592</v>
          </cell>
          <cell r="D43">
            <v>2.7965147841044051</v>
          </cell>
          <cell r="E43">
            <v>4.5576608172442148</v>
          </cell>
          <cell r="F43">
            <v>8.1810859026374292</v>
          </cell>
          <cell r="G43">
            <v>2.4559697843216832</v>
          </cell>
          <cell r="H43">
            <v>5.2694438530426684</v>
          </cell>
          <cell r="I43">
            <v>3.0975554180513227</v>
          </cell>
          <cell r="J43">
            <v>8.2287366281203802</v>
          </cell>
          <cell r="K43">
            <v>11.849284786680322</v>
          </cell>
          <cell r="L43">
            <v>6.4967130855527353</v>
          </cell>
          <cell r="M43">
            <v>4.9627784485758113</v>
          </cell>
          <cell r="Q43">
            <v>6.1973980413592029</v>
          </cell>
          <cell r="R43">
            <v>6.605904384079901</v>
          </cell>
          <cell r="S43">
            <v>6.2602966669457167</v>
          </cell>
          <cell r="T43">
            <v>7.676269525341346</v>
          </cell>
          <cell r="U43">
            <v>10.52898077210916</v>
          </cell>
          <cell r="V43">
            <v>11.237271265884504</v>
          </cell>
          <cell r="W43">
            <v>11.37081514452993</v>
          </cell>
          <cell r="X43">
            <v>11.326835904189325</v>
          </cell>
          <cell r="Y43">
            <v>11.781521477911488</v>
          </cell>
          <cell r="Z43">
            <v>12.24958487172834</v>
          </cell>
          <cell r="AA43">
            <v>12.649783561141014</v>
          </cell>
          <cell r="AB43">
            <v>13.095786571706364</v>
          </cell>
          <cell r="AC43">
            <v>13.605595977657483</v>
          </cell>
          <cell r="AD43">
            <v>14.002935412565746</v>
          </cell>
          <cell r="AE43">
            <v>14.443591364567554</v>
          </cell>
          <cell r="AF43">
            <v>14.878749796943477</v>
          </cell>
        </row>
        <row r="44">
          <cell r="A44" t="str">
            <v xml:space="preserve">   Government</v>
          </cell>
          <cell r="B44" t="str">
            <v xml:space="preserve">   Government</v>
          </cell>
          <cell r="C44">
            <v>-2.5096301218357424</v>
          </cell>
          <cell r="D44">
            <v>-4.28398179472088</v>
          </cell>
          <cell r="E44">
            <v>-3.1271819864683343</v>
          </cell>
          <cell r="F44">
            <v>-2.6277001127712638</v>
          </cell>
          <cell r="G44">
            <v>-5.8519193295100749</v>
          </cell>
          <cell r="H44">
            <v>-5.5797969267513849</v>
          </cell>
          <cell r="I44">
            <v>-5.8103737419240877</v>
          </cell>
          <cell r="J44">
            <v>-6.0846005543113169</v>
          </cell>
          <cell r="K44">
            <v>-5.7811943257627503</v>
          </cell>
          <cell r="L44">
            <v>-0.83715750049106818</v>
          </cell>
          <cell r="M44">
            <v>-2.2888990829228661</v>
          </cell>
          <cell r="Q44">
            <v>-0.95027826757244505</v>
          </cell>
          <cell r="R44">
            <v>-0.42711811856705473</v>
          </cell>
          <cell r="S44">
            <v>0.23695928927255452</v>
          </cell>
          <cell r="T44">
            <v>-0.11902778503077331</v>
          </cell>
          <cell r="U44">
            <v>1.5934519720442086</v>
          </cell>
          <cell r="V44">
            <v>1.9609199565494217</v>
          </cell>
          <cell r="W44">
            <v>2.3718742123634313</v>
          </cell>
          <cell r="X44">
            <v>2.716937556638825</v>
          </cell>
          <cell r="Y44">
            <v>2.9681605931896584</v>
          </cell>
          <cell r="Z44">
            <v>3.1435676738420626</v>
          </cell>
          <cell r="AA44">
            <v>3.28531818421154</v>
          </cell>
          <cell r="AB44">
            <v>3.3952203412815734</v>
          </cell>
          <cell r="AC44">
            <v>3.4590041843343999</v>
          </cell>
          <cell r="AD44">
            <v>3.4827205594313155</v>
          </cell>
          <cell r="AE44">
            <v>3.5329393813462437</v>
          </cell>
          <cell r="AF44">
            <v>3.5624090120027581</v>
          </cell>
        </row>
        <row r="45">
          <cell r="A45" t="str">
            <v xml:space="preserve">   Private</v>
          </cell>
          <cell r="B45" t="str">
            <v xml:space="preserve">   Private</v>
          </cell>
          <cell r="C45">
            <v>4.6696171294326936</v>
          </cell>
          <cell r="D45">
            <v>7.0804965788252767</v>
          </cell>
          <cell r="E45">
            <v>7.6848428037125496</v>
          </cell>
          <cell r="F45">
            <v>10.808786015408685</v>
          </cell>
          <cell r="G45">
            <v>8.3078891138317577</v>
          </cell>
          <cell r="H45">
            <v>10.849240779794057</v>
          </cell>
          <cell r="I45">
            <v>8.9079291599754118</v>
          </cell>
          <cell r="J45">
            <v>14.313337182431706</v>
          </cell>
          <cell r="K45">
            <v>17.630479112443084</v>
          </cell>
          <cell r="L45">
            <v>7.3338705860437878</v>
          </cell>
          <cell r="M45">
            <v>7.2516775314986726</v>
          </cell>
          <cell r="Q45">
            <v>7.1476763089316497</v>
          </cell>
          <cell r="R45">
            <v>7.0330225026469515</v>
          </cell>
          <cell r="S45">
            <v>6.0233373776731591</v>
          </cell>
          <cell r="T45">
            <v>7.7952973103721259</v>
          </cell>
          <cell r="U45">
            <v>8.9355288000649598</v>
          </cell>
          <cell r="V45">
            <v>9.276351309335082</v>
          </cell>
          <cell r="W45">
            <v>8.9989409321664944</v>
          </cell>
          <cell r="X45">
            <v>8.609898347550498</v>
          </cell>
          <cell r="Y45">
            <v>8.8133608847218223</v>
          </cell>
          <cell r="Z45">
            <v>9.1060171978862794</v>
          </cell>
          <cell r="AA45">
            <v>9.3644653769294681</v>
          </cell>
          <cell r="AB45">
            <v>9.7005662304247906</v>
          </cell>
          <cell r="AC45">
            <v>10.146591793323083</v>
          </cell>
          <cell r="AD45">
            <v>10.520214853134421</v>
          </cell>
          <cell r="AE45">
            <v>10.910651983221308</v>
          </cell>
          <cell r="AF45">
            <v>11.316340784940726</v>
          </cell>
        </row>
        <row r="46">
          <cell r="A46" t="str">
            <v>Gross national savings (new definition)</v>
          </cell>
          <cell r="B46" t="str">
            <v>Gross national savings (new definition)</v>
          </cell>
          <cell r="C46">
            <v>-1.1747380438503783</v>
          </cell>
          <cell r="D46">
            <v>4.5884853456881141</v>
          </cell>
          <cell r="E46">
            <v>7.8772379900774441</v>
          </cell>
          <cell r="F46">
            <v>7.7201855343573351</v>
          </cell>
          <cell r="G46">
            <v>2.6468059704874509</v>
          </cell>
          <cell r="H46">
            <v>7.2023688018592225</v>
          </cell>
          <cell r="I46">
            <v>3.2996865694789843</v>
          </cell>
          <cell r="J46">
            <v>8.0711526723638602</v>
          </cell>
          <cell r="K46">
            <v>11.909731152451299</v>
          </cell>
          <cell r="L46">
            <v>7.1895602630964159</v>
          </cell>
          <cell r="M46">
            <v>6.2258956158252259</v>
          </cell>
          <cell r="Q46">
            <v>7.3452541710349957</v>
          </cell>
          <cell r="R46">
            <v>7.8028021614113197</v>
          </cell>
          <cell r="S46">
            <v>7.4513492425819061</v>
          </cell>
          <cell r="T46">
            <v>8.840328766879562</v>
          </cell>
          <cell r="U46">
            <v>11.640600686636985</v>
          </cell>
          <cell r="V46">
            <v>12.316890456553791</v>
          </cell>
          <cell r="W46">
            <v>12.407824329913446</v>
          </cell>
          <cell r="X46">
            <v>12.322949809900944</v>
          </cell>
          <cell r="Y46">
            <v>12.745513254503058</v>
          </cell>
          <cell r="Z46">
            <v>13.184244168819099</v>
          </cell>
          <cell r="AA46">
            <v>13.555410138859589</v>
          </cell>
          <cell r="AB46">
            <v>13.978727879455519</v>
          </cell>
          <cell r="AC46">
            <v>14.466732278772751</v>
          </cell>
          <cell r="AD46">
            <v>14.841340975031992</v>
          </cell>
          <cell r="AE46">
            <v>15.673542829371318</v>
          </cell>
          <cell r="AF46">
            <v>16.044834663057067</v>
          </cell>
        </row>
        <row r="48">
          <cell r="A48" t="str">
            <v>For WETA submissions</v>
          </cell>
        </row>
        <row r="49">
          <cell r="A49" t="str">
            <v>Population (millions)</v>
          </cell>
          <cell r="C49">
            <v>2.7</v>
          </cell>
          <cell r="D49">
            <v>2.7708095781071838</v>
          </cell>
          <cell r="E49">
            <v>2.843476191900189</v>
          </cell>
          <cell r="F49">
            <v>2.9180485435691792</v>
          </cell>
          <cell r="G49">
            <v>2.9945766125567403</v>
          </cell>
          <cell r="H49">
            <v>3.0731116890548078</v>
          </cell>
          <cell r="I49">
            <v>3.1537064083800765</v>
          </cell>
          <cell r="J49">
            <v>3.236414786250934</v>
          </cell>
          <cell r="K49">
            <v>3.3212922549895563</v>
          </cell>
          <cell r="L49">
            <v>3.4083957006734331</v>
          </cell>
          <cell r="M49">
            <v>3.4977835012612202</v>
          </cell>
          <cell r="Q49">
            <v>3.8794002476532148</v>
          </cell>
          <cell r="R49">
            <v>3.9811405050032995</v>
          </cell>
          <cell r="S49">
            <v>4.0855489789087454</v>
          </cell>
          <cell r="T49">
            <v>4.1926956454023614</v>
          </cell>
          <cell r="U49">
            <v>4.3026523156922751</v>
          </cell>
          <cell r="V49">
            <v>4.4154926842908182</v>
          </cell>
          <cell r="W49">
            <v>4.5312923784056292</v>
          </cell>
          <cell r="X49">
            <v>4.6501290086260738</v>
          </cell>
          <cell r="Y49">
            <v>4.7720822209389588</v>
          </cell>
          <cell r="Z49">
            <v>4.8972337501083958</v>
          </cell>
          <cell r="AA49">
            <v>5.0256674744555943</v>
          </cell>
          <cell r="AB49">
            <v>5.1574694720752969</v>
          </cell>
          <cell r="AC49">
            <v>5.2927280785265305</v>
          </cell>
          <cell r="AD49">
            <v>5.4315339460363488</v>
          </cell>
          <cell r="AE49">
            <v>5.5739801042562309</v>
          </cell>
          <cell r="AF49">
            <v>5.7201620226118681</v>
          </cell>
        </row>
        <row r="50">
          <cell r="A50" t="str">
            <v>Labor Force</v>
          </cell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</row>
        <row r="51">
          <cell r="A51" t="str">
            <v>GDP deflator (1990 = 100)</v>
          </cell>
          <cell r="C51">
            <v>93.653637029697762</v>
          </cell>
          <cell r="D51">
            <v>96.001234941672081</v>
          </cell>
          <cell r="E51">
            <v>99.869043920528611</v>
          </cell>
          <cell r="F51">
            <v>101.0431370800143</v>
          </cell>
          <cell r="G51">
            <v>100</v>
          </cell>
          <cell r="H51">
            <v>95.749578117849808</v>
          </cell>
          <cell r="I51">
            <v>100.32475684311437</v>
          </cell>
          <cell r="J51">
            <v>94.595181294355882</v>
          </cell>
          <cell r="K51">
            <v>118.2417134967562</v>
          </cell>
          <cell r="L51">
            <v>129.11684785745484</v>
          </cell>
          <cell r="M51">
            <v>128.22529012107969</v>
          </cell>
          <cell r="Q51">
            <v>142.79721437167885</v>
          </cell>
          <cell r="R51">
            <v>146.18052717478557</v>
          </cell>
          <cell r="S51">
            <v>149.39099691518075</v>
          </cell>
          <cell r="T51">
            <v>152.72595757191402</v>
          </cell>
          <cell r="U51">
            <v>157.27687258418291</v>
          </cell>
          <cell r="V51">
            <v>161.80309161761429</v>
          </cell>
          <cell r="W51">
            <v>166.29615075705001</v>
          </cell>
          <cell r="X51">
            <v>171.22313930306717</v>
          </cell>
          <cell r="Y51">
            <v>176.32773770111106</v>
          </cell>
          <cell r="Z51">
            <v>181.63152841682333</v>
          </cell>
          <cell r="AA51">
            <v>187.14809944661627</v>
          </cell>
          <cell r="AB51">
            <v>192.89150379308458</v>
          </cell>
          <cell r="AC51">
            <v>198.8619013537259</v>
          </cell>
          <cell r="AD51">
            <v>205.09219119996135</v>
          </cell>
          <cell r="AE51">
            <v>211.59993755500807</v>
          </cell>
          <cell r="AF51">
            <v>218.40459041993844</v>
          </cell>
        </row>
        <row r="52">
          <cell r="A52" t="str">
            <v>in current prices:</v>
          </cell>
        </row>
        <row r="53">
          <cell r="A53" t="str">
            <v>Primary sector</v>
          </cell>
          <cell r="C53">
            <v>181.71299999999997</v>
          </cell>
          <cell r="D53">
            <v>159.67400000000001</v>
          </cell>
          <cell r="E53">
            <v>172.446</v>
          </cell>
          <cell r="F53">
            <v>174.74</v>
          </cell>
          <cell r="G53">
            <v>177.565</v>
          </cell>
          <cell r="H53">
            <v>167.27599999999998</v>
          </cell>
          <cell r="I53">
            <v>164.18299999999999</v>
          </cell>
          <cell r="J53">
            <v>158.762</v>
          </cell>
          <cell r="K53">
            <v>202.262</v>
          </cell>
          <cell r="L53">
            <v>245.32600000000002</v>
          </cell>
          <cell r="M53">
            <v>249.38128550284159</v>
          </cell>
          <cell r="Q53">
            <v>332.42395472036861</v>
          </cell>
          <cell r="R53">
            <v>346.18588141866962</v>
          </cell>
          <cell r="S53">
            <v>368.37065769961777</v>
          </cell>
          <cell r="T53">
            <v>394.30891411122616</v>
          </cell>
          <cell r="U53">
            <v>429.22521108616644</v>
          </cell>
          <cell r="V53">
            <v>464.76025054063268</v>
          </cell>
          <cell r="W53">
            <v>502.62727694689318</v>
          </cell>
          <cell r="X53">
            <v>545.21930102669307</v>
          </cell>
          <cell r="Y53">
            <v>591.86224995370026</v>
          </cell>
          <cell r="Z53">
            <v>642.98369008142629</v>
          </cell>
          <cell r="AA53">
            <v>699.08139262180134</v>
          </cell>
          <cell r="AB53">
            <v>760.71155250464267</v>
          </cell>
          <cell r="AC53">
            <v>828.50077811495794</v>
          </cell>
          <cell r="AD53">
            <v>903.1558379035647</v>
          </cell>
          <cell r="AE53">
            <v>985.47483089759544</v>
          </cell>
          <cell r="AF53">
            <v>1076.3599953332505</v>
          </cell>
        </row>
        <row r="54">
          <cell r="A54" t="str">
            <v>Secondary sector</v>
          </cell>
          <cell r="C54">
            <v>49.098999999999997</v>
          </cell>
          <cell r="D54">
            <v>52.353999999999999</v>
          </cell>
          <cell r="E54">
            <v>59.838000000000008</v>
          </cell>
          <cell r="F54">
            <v>71.016000000000005</v>
          </cell>
          <cell r="G54">
            <v>73.358000000000004</v>
          </cell>
          <cell r="H54">
            <v>77.347999999999999</v>
          </cell>
          <cell r="I54">
            <v>73.801000000000002</v>
          </cell>
          <cell r="J54">
            <v>74.933999999999997</v>
          </cell>
          <cell r="K54">
            <v>99.084000000000003</v>
          </cell>
          <cell r="L54">
            <v>111.956</v>
          </cell>
          <cell r="M54">
            <v>97.635375898186766</v>
          </cell>
          <cell r="Q54">
            <v>120.86461034438371</v>
          </cell>
          <cell r="R54">
            <v>129.95305940702428</v>
          </cell>
          <cell r="S54">
            <v>141.82114315530558</v>
          </cell>
          <cell r="T54">
            <v>155.04592802055825</v>
          </cell>
          <cell r="U54">
            <v>167.34278067192207</v>
          </cell>
          <cell r="V54">
            <v>180.61162989203135</v>
          </cell>
          <cell r="W54">
            <v>194.9467602468408</v>
          </cell>
          <cell r="X54">
            <v>208.07328708450058</v>
          </cell>
          <cell r="Y54">
            <v>222.11405779686513</v>
          </cell>
          <cell r="Z54">
            <v>237.13501089924677</v>
          </cell>
          <cell r="AA54">
            <v>253.20700441515993</v>
          </cell>
          <cell r="AB54">
            <v>270.406194413153</v>
          </cell>
          <cell r="AC54">
            <v>288.81444345530986</v>
          </cell>
          <cell r="AD54">
            <v>308.5197613731512</v>
          </cell>
          <cell r="AE54">
            <v>329.61678098515131</v>
          </cell>
          <cell r="AF54">
            <v>352.20727158509942</v>
          </cell>
        </row>
        <row r="55">
          <cell r="A55" t="str">
            <v>Tertiary Sector</v>
          </cell>
          <cell r="C55">
            <v>157.107</v>
          </cell>
          <cell r="D55">
            <v>152.15030000000002</v>
          </cell>
          <cell r="E55">
            <v>149.82209999999998</v>
          </cell>
          <cell r="F55">
            <v>158.958</v>
          </cell>
          <cell r="G55">
            <v>154.0727</v>
          </cell>
          <cell r="H55">
            <v>151.54400000000001</v>
          </cell>
          <cell r="I55">
            <v>141.62299999999999</v>
          </cell>
          <cell r="J55">
            <v>134.08699999999999</v>
          </cell>
          <cell r="K55">
            <v>172.239</v>
          </cell>
          <cell r="L55">
            <v>202.752318</v>
          </cell>
          <cell r="M55">
            <v>187.99229855924654</v>
          </cell>
          <cell r="Q55">
            <v>232.05500696288874</v>
          </cell>
          <cell r="R55">
            <v>249.09180961174133</v>
          </cell>
          <cell r="S55">
            <v>267.46775243541293</v>
          </cell>
          <cell r="T55">
            <v>287.85838190122035</v>
          </cell>
          <cell r="U55">
            <v>310.80943545795117</v>
          </cell>
          <cell r="V55">
            <v>335.8753771813698</v>
          </cell>
          <cell r="W55">
            <v>363.31941665039028</v>
          </cell>
          <cell r="X55">
            <v>391.2109809402516</v>
          </cell>
          <cell r="Y55">
            <v>420.9113779108452</v>
          </cell>
          <cell r="Z55">
            <v>452.83264555194091</v>
          </cell>
          <cell r="AA55">
            <v>487.16985523092501</v>
          </cell>
          <cell r="AB55">
            <v>524.16681098178572</v>
          </cell>
          <cell r="AC55">
            <v>563.70802919881248</v>
          </cell>
          <cell r="AD55">
            <v>606.06034956471387</v>
          </cell>
          <cell r="AE55">
            <v>651.70622585027854</v>
          </cell>
          <cell r="AF55">
            <v>700.92708218456983</v>
          </cell>
        </row>
        <row r="56">
          <cell r="A56" t="str">
            <v>Of which: taxes net of subsidies</v>
          </cell>
          <cell r="C56">
            <v>26.5</v>
          </cell>
          <cell r="D56">
            <v>23.403299999999998</v>
          </cell>
          <cell r="E56">
            <v>24.392099999999999</v>
          </cell>
          <cell r="F56">
            <v>27.332999999999998</v>
          </cell>
          <cell r="G56">
            <v>31.908699999999996</v>
          </cell>
          <cell r="H56">
            <v>24.698</v>
          </cell>
          <cell r="I56">
            <v>23.423999999999999</v>
          </cell>
          <cell r="J56">
            <v>19.966000000000001</v>
          </cell>
          <cell r="K56">
            <v>23.477000000000004</v>
          </cell>
          <cell r="L56">
            <v>38.685318000000009</v>
          </cell>
          <cell r="M56">
            <v>24.880678000000003</v>
          </cell>
          <cell r="Q56">
            <v>40.814999999999998</v>
          </cell>
          <cell r="R56">
            <v>46.427999999999997</v>
          </cell>
          <cell r="S56">
            <v>53.880779073737656</v>
          </cell>
          <cell r="T56">
            <v>62.15494929176328</v>
          </cell>
          <cell r="U56">
            <v>70.240226388194642</v>
          </cell>
          <cell r="V56">
            <v>78.753006057466706</v>
          </cell>
          <cell r="W56">
            <v>87.702950078942962</v>
          </cell>
          <cell r="X56">
            <v>97.328259890731758</v>
          </cell>
          <cell r="Y56">
            <v>107.4826264269926</v>
          </cell>
          <cell r="Z56">
            <v>118.47368080085147</v>
          </cell>
          <cell r="AA56">
            <v>130.39504196037063</v>
          </cell>
          <cell r="AB56">
            <v>143.38148473737391</v>
          </cell>
          <cell r="AC56">
            <v>157.20034802911727</v>
          </cell>
          <cell r="AD56">
            <v>171.99253088106514</v>
          </cell>
          <cell r="AE56">
            <v>188.10512181338635</v>
          </cell>
          <cell r="AF56">
            <v>205.67404344481827</v>
          </cell>
        </row>
        <row r="57">
          <cell r="A57" t="str">
            <v>Gross fixed capital formation</v>
          </cell>
          <cell r="C57">
            <v>49.998000000000005</v>
          </cell>
          <cell r="D57">
            <v>46.400999999999996</v>
          </cell>
          <cell r="E57">
            <v>37.103999999999999</v>
          </cell>
          <cell r="F57">
            <v>41.498000000000005</v>
          </cell>
          <cell r="G57">
            <v>46.335999999999999</v>
          </cell>
          <cell r="H57">
            <v>47.314999999999998</v>
          </cell>
          <cell r="I57">
            <v>45.354999999999997</v>
          </cell>
          <cell r="J57">
            <v>35.001999999999995</v>
          </cell>
          <cell r="K57">
            <v>56.402000000000001</v>
          </cell>
          <cell r="L57">
            <v>73.626780320106832</v>
          </cell>
          <cell r="M57">
            <v>38.137846900700644</v>
          </cell>
          <cell r="Q57">
            <v>75.599999999999994</v>
          </cell>
          <cell r="R57">
            <v>98</v>
          </cell>
          <cell r="S57">
            <v>118.5</v>
          </cell>
          <cell r="T57">
            <v>133.30000000000001</v>
          </cell>
          <cell r="U57">
            <v>165.3341659873993</v>
          </cell>
          <cell r="V57">
            <v>182.06549354226871</v>
          </cell>
          <cell r="W57">
            <v>196.30238687795156</v>
          </cell>
          <cell r="X57">
            <v>206.07217870044363</v>
          </cell>
          <cell r="Y57">
            <v>222.76792447356186</v>
          </cell>
          <cell r="Z57">
            <v>241.69554361887535</v>
          </cell>
          <cell r="AA57">
            <v>262.50544036552645</v>
          </cell>
          <cell r="AB57">
            <v>285.4747788968092</v>
          </cell>
          <cell r="AC57">
            <v>309.9056414683015</v>
          </cell>
          <cell r="AD57">
            <v>336.95305260526624</v>
          </cell>
          <cell r="AE57">
            <v>367.38985622644731</v>
          </cell>
          <cell r="AF57">
            <v>400.99483754831448</v>
          </cell>
        </row>
        <row r="58">
          <cell r="A58" t="str">
            <v xml:space="preserve">  Private gross fixed capital formation</v>
          </cell>
          <cell r="C58">
            <v>19.018000000000001</v>
          </cell>
          <cell r="D58">
            <v>21.286999999999995</v>
          </cell>
          <cell r="E58">
            <v>13.803000000000001</v>
          </cell>
          <cell r="F58">
            <v>17.350000000000001</v>
          </cell>
          <cell r="G58">
            <v>27.215999999999998</v>
          </cell>
          <cell r="H58">
            <v>18.761999999999997</v>
          </cell>
          <cell r="I58">
            <v>16.843999999999998</v>
          </cell>
          <cell r="J58">
            <v>12.298999999999996</v>
          </cell>
          <cell r="K58">
            <v>22.227000000000004</v>
          </cell>
          <cell r="L58">
            <v>8.3574240701068305</v>
          </cell>
          <cell r="M58">
            <v>18.578915650700644</v>
          </cell>
          <cell r="Q58">
            <v>33.139499999999991</v>
          </cell>
          <cell r="R58">
            <v>38.321749999999994</v>
          </cell>
          <cell r="S58">
            <v>52.973778181987242</v>
          </cell>
          <cell r="T58">
            <v>71.601594786594063</v>
          </cell>
          <cell r="U58">
            <v>86.933541520832435</v>
          </cell>
          <cell r="V58">
            <v>96.561601062198832</v>
          </cell>
          <cell r="W58">
            <v>105.1795450059255</v>
          </cell>
          <cell r="X58">
            <v>110.77472246166511</v>
          </cell>
          <cell r="Y58">
            <v>122.6762699517797</v>
          </cell>
          <cell r="Z58">
            <v>136.06524921352465</v>
          </cell>
          <cell r="AA58">
            <v>150.74366103383971</v>
          </cell>
          <cell r="AB58">
            <v>166.91568019146138</v>
          </cell>
          <cell r="AC58">
            <v>183.81638071245905</v>
          </cell>
          <cell r="AD58">
            <v>202.50884661617476</v>
          </cell>
          <cell r="AE58">
            <v>224.12368769486361</v>
          </cell>
          <cell r="AF58">
            <v>247.96071177726463</v>
          </cell>
        </row>
        <row r="59">
          <cell r="A59" t="str">
            <v>Changes in inventories</v>
          </cell>
          <cell r="C59">
            <v>5.619466286843533E-2</v>
          </cell>
          <cell r="D59">
            <v>10.568404019802088</v>
          </cell>
          <cell r="E59">
            <v>20.397003556999991</v>
          </cell>
          <cell r="F59">
            <v>29.198709608000044</v>
          </cell>
          <cell r="G59">
            <v>16.068404019802088</v>
          </cell>
          <cell r="H59">
            <v>12.868404019802089</v>
          </cell>
          <cell r="I59">
            <v>14.268404019802087</v>
          </cell>
          <cell r="J59">
            <v>25.967003556999991</v>
          </cell>
          <cell r="K59">
            <v>23.958003556999991</v>
          </cell>
          <cell r="L59">
            <v>1.2210925009852009</v>
          </cell>
          <cell r="M59">
            <v>1.453259582979634</v>
          </cell>
          <cell r="Q59">
            <v>1.6125577829243998</v>
          </cell>
          <cell r="R59">
            <v>1.731323999246112</v>
          </cell>
          <cell r="S59">
            <v>1.8633374541886278</v>
          </cell>
          <cell r="T59">
            <v>2.0054169350705107</v>
          </cell>
          <cell r="U59">
            <v>2.1583299763696369</v>
          </cell>
          <cell r="V59">
            <v>2.3229026370678221</v>
          </cell>
          <cell r="W59">
            <v>2.5000239631442431</v>
          </cell>
          <cell r="X59">
            <v>2.6906507903339913</v>
          </cell>
          <cell r="Y59">
            <v>2.8958129130969574</v>
          </cell>
          <cell r="Z59">
            <v>3.1166186477206002</v>
          </cell>
          <cell r="AA59">
            <v>3.3542608196092965</v>
          </cell>
          <cell r="AB59">
            <v>3.6100232071045051</v>
          </cell>
          <cell r="AC59">
            <v>3.8852874766462242</v>
          </cell>
          <cell r="AD59">
            <v>4.1815406467404985</v>
          </cell>
          <cell r="AE59">
            <v>4.5003831210544609</v>
          </cell>
          <cell r="AF59">
            <v>4.8435373340348633</v>
          </cell>
        </row>
        <row r="60">
          <cell r="A60" t="str">
            <v>National Income</v>
          </cell>
          <cell r="C60">
            <v>374.98296792767599</v>
          </cell>
          <cell r="D60">
            <v>370.70426792767603</v>
          </cell>
          <cell r="E60">
            <v>394.7904068716033</v>
          </cell>
          <cell r="F60">
            <v>402.84867168351883</v>
          </cell>
          <cell r="G60">
            <v>405.7685783480153</v>
          </cell>
          <cell r="H60">
            <v>403.8256301112275</v>
          </cell>
          <cell r="I60">
            <v>380.374304</v>
          </cell>
          <cell r="J60">
            <v>367.20343300000008</v>
          </cell>
          <cell r="K60">
            <v>473.87126492133643</v>
          </cell>
          <cell r="L60">
            <v>563.91449996553911</v>
          </cell>
          <cell r="M60">
            <v>541.76674997985572</v>
          </cell>
          <cell r="Q60">
            <v>693.2103302284994</v>
          </cell>
          <cell r="R60">
            <v>733.91102116994477</v>
          </cell>
          <cell r="S60">
            <v>786.92188742948179</v>
          </cell>
          <cell r="T60">
            <v>846.95888193874089</v>
          </cell>
          <cell r="U60">
            <v>917.46401539690328</v>
          </cell>
          <cell r="V60">
            <v>991.84099131515097</v>
          </cell>
          <cell r="W60">
            <v>1071.8950164076198</v>
          </cell>
          <cell r="X60">
            <v>1155.9041282541325</v>
          </cell>
          <cell r="Y60">
            <v>1246.7919014013282</v>
          </cell>
          <cell r="Z60">
            <v>1345.4099002186776</v>
          </cell>
          <cell r="AA60">
            <v>1452.4943687755876</v>
          </cell>
          <cell r="AB60">
            <v>1569.0168077143205</v>
          </cell>
          <cell r="AC60">
            <v>1695.4991522116406</v>
          </cell>
          <cell r="AD60">
            <v>1832.9759481474648</v>
          </cell>
          <cell r="AE60">
            <v>1990.9884965479514</v>
          </cell>
          <cell r="AF60">
            <v>2154.3260604325533</v>
          </cell>
        </row>
        <row r="61">
          <cell r="A61" t="str">
            <v>Gross national saving</v>
          </cell>
          <cell r="C61">
            <v>-4.557032072323949</v>
          </cell>
          <cell r="D61">
            <v>16.710267927676099</v>
          </cell>
          <cell r="E61">
            <v>30.099406871603307</v>
          </cell>
          <cell r="F61">
            <v>31.244671683518945</v>
          </cell>
          <cell r="G61">
            <v>10.719450367817444</v>
          </cell>
          <cell r="H61">
            <v>28.533480434949642</v>
          </cell>
          <cell r="I61">
            <v>12.525841195802087</v>
          </cell>
          <cell r="J61">
            <v>29.684327432999979</v>
          </cell>
          <cell r="K61">
            <v>56.402700278336482</v>
          </cell>
          <cell r="L61">
            <v>40.264004786631027</v>
          </cell>
          <cell r="M61">
            <v>33.309099382438895</v>
          </cell>
          <cell r="Q61">
            <v>50.34022731028054</v>
          </cell>
          <cell r="R61">
            <v>56.588320670351727</v>
          </cell>
          <cell r="S61">
            <v>57.946129233965308</v>
          </cell>
          <cell r="T61">
            <v>74.012401484309549</v>
          </cell>
          <cell r="U61">
            <v>105.6241830228993</v>
          </cell>
          <cell r="V61">
            <v>120.85914982825872</v>
          </cell>
          <cell r="W61">
            <v>131.63379608053029</v>
          </cell>
          <cell r="X61">
            <v>141.03660038673462</v>
          </cell>
          <cell r="Y61">
            <v>157.39277365420111</v>
          </cell>
          <cell r="Z61">
            <v>175.73956017842181</v>
          </cell>
          <cell r="AA61">
            <v>195.12446987257209</v>
          </cell>
          <cell r="AB61">
            <v>217.4089960999753</v>
          </cell>
          <cell r="AC61">
            <v>243.18913323268555</v>
          </cell>
          <cell r="AD61">
            <v>269.77639019328967</v>
          </cell>
          <cell r="AE61">
            <v>308.26690146423471</v>
          </cell>
          <cell r="AF61">
            <v>341.67384747270683</v>
          </cell>
        </row>
        <row r="62">
          <cell r="A62" t="str">
            <v>Public</v>
          </cell>
          <cell r="C62">
            <v>-14.635332072323994</v>
          </cell>
          <cell r="D62">
            <v>-1.0393320723239903</v>
          </cell>
          <cell r="E62">
            <v>11.46984687160332</v>
          </cell>
          <cell r="F62">
            <v>-0.6646702344010933</v>
          </cell>
          <cell r="G62">
            <v>-12.258021651984638</v>
          </cell>
          <cell r="H62">
            <v>-5.6553698887724231</v>
          </cell>
          <cell r="I62">
            <v>-13.833281450505769</v>
          </cell>
          <cell r="J62">
            <v>-12.78769345666279</v>
          </cell>
          <cell r="K62">
            <v>-18.825089147663519</v>
          </cell>
          <cell r="L62">
            <v>7.6669949015389989</v>
          </cell>
          <cell r="M62">
            <v>-5.099917808589538E-2</v>
          </cell>
          <cell r="Q62">
            <v>2.6740914448583197</v>
          </cell>
          <cell r="R62">
            <v>7.5180493755096052</v>
          </cell>
          <cell r="S62">
            <v>16.710055213105903</v>
          </cell>
          <cell r="T62">
            <v>14.24683960349855</v>
          </cell>
          <cell r="U62">
            <v>30.047109899905273</v>
          </cell>
          <cell r="V62">
            <v>35.35851934790719</v>
          </cell>
          <cell r="W62">
            <v>41.448439833902235</v>
          </cell>
          <cell r="X62">
            <v>47.715521487325127</v>
          </cell>
          <cell r="Y62">
            <v>53.587947293418651</v>
          </cell>
          <cell r="Z62">
            <v>59.141276936461765</v>
          </cell>
          <cell r="AA62">
            <v>64.919567858927962</v>
          </cell>
          <cell r="AB62">
            <v>70.873092856343462</v>
          </cell>
          <cell r="AC62">
            <v>76.682584280050619</v>
          </cell>
          <cell r="AD62">
            <v>82.435260956382024</v>
          </cell>
          <cell r="AE62">
            <v>89.253045615804794</v>
          </cell>
          <cell r="AF62">
            <v>96.30419440877526</v>
          </cell>
        </row>
        <row r="63">
          <cell r="A63" t="str">
            <v>Private</v>
          </cell>
          <cell r="C63">
            <v>10.078300000000045</v>
          </cell>
          <cell r="D63">
            <v>17.74960000000009</v>
          </cell>
          <cell r="E63">
            <v>18.629559999999987</v>
          </cell>
          <cell r="F63">
            <v>31.909341917920038</v>
          </cell>
          <cell r="G63">
            <v>22.977472019802082</v>
          </cell>
          <cell r="H63">
            <v>34.188850323722065</v>
          </cell>
          <cell r="I63">
            <v>26.359122646307856</v>
          </cell>
          <cell r="J63">
            <v>42.472020889662772</v>
          </cell>
          <cell r="K63">
            <v>75.227789426000001</v>
          </cell>
          <cell r="L63">
            <v>32.597009885092028</v>
          </cell>
          <cell r="M63">
            <v>33.36009856052479</v>
          </cell>
          <cell r="Q63">
            <v>47.66613586542222</v>
          </cell>
          <cell r="R63">
            <v>49.070271294842122</v>
          </cell>
          <cell r="S63">
            <v>41.236074020859405</v>
          </cell>
          <cell r="T63">
            <v>59.765561880810999</v>
          </cell>
          <cell r="U63">
            <v>75.577073122994022</v>
          </cell>
          <cell r="V63">
            <v>85.500630480351532</v>
          </cell>
          <cell r="W63">
            <v>90.185356246628061</v>
          </cell>
          <cell r="X63">
            <v>93.321078899409486</v>
          </cell>
          <cell r="Y63">
            <v>103.80482636078246</v>
          </cell>
          <cell r="Z63">
            <v>116.59828324196005</v>
          </cell>
          <cell r="AA63">
            <v>130.20490201364413</v>
          </cell>
          <cell r="AB63">
            <v>146.53590324363182</v>
          </cell>
          <cell r="AC63">
            <v>166.50654895263494</v>
          </cell>
          <cell r="AD63">
            <v>187.34112923690765</v>
          </cell>
          <cell r="AE63">
            <v>219.0138558484299</v>
          </cell>
          <cell r="AF63">
            <v>245.36965306393157</v>
          </cell>
        </row>
        <row r="64">
          <cell r="A64" t="str">
            <v>in constant 1990 prices:</v>
          </cell>
        </row>
        <row r="65">
          <cell r="A65" t="str">
            <v>Primary sector</v>
          </cell>
          <cell r="C65">
            <v>191.42695392510953</v>
          </cell>
          <cell r="D65">
            <v>172.13698586174837</v>
          </cell>
          <cell r="E65">
            <v>170.97422105313296</v>
          </cell>
          <cell r="F65">
            <v>176.31815434662869</v>
          </cell>
          <cell r="G65">
            <v>177.565</v>
          </cell>
          <cell r="H65">
            <v>185.03340404569812</v>
          </cell>
          <cell r="I65">
            <v>172.67835779115177</v>
          </cell>
          <cell r="J65">
            <v>174.12764956209995</v>
          </cell>
          <cell r="K65">
            <v>166.07698282188014</v>
          </cell>
          <cell r="L65">
            <v>175.43926152831568</v>
          </cell>
          <cell r="M65">
            <v>175.10337934368638</v>
          </cell>
          <cell r="Q65">
            <v>212.19919072062521</v>
          </cell>
          <cell r="R65">
            <v>217.90130034765426</v>
          </cell>
          <cell r="S65">
            <v>228.85178384353975</v>
          </cell>
          <cell r="T65">
            <v>240.71596933032023</v>
          </cell>
          <cell r="U65">
            <v>253.85410391216664</v>
          </cell>
          <cell r="V65">
            <v>267.51272850066141</v>
          </cell>
          <cell r="W65">
            <v>281.99831289655833</v>
          </cell>
          <cell r="X65">
            <v>297.49862215295411</v>
          </cell>
          <cell r="Y65">
            <v>313.95683611367241</v>
          </cell>
          <cell r="Z65">
            <v>331.44088871539691</v>
          </cell>
          <cell r="AA65">
            <v>350.02418606307941</v>
          </cell>
          <cell r="AB65">
            <v>369.78609052200704</v>
          </cell>
          <cell r="AC65">
            <v>390.81245018355912</v>
          </cell>
          <cell r="AD65">
            <v>413.19617809522265</v>
          </cell>
          <cell r="AE65">
            <v>437.03788607735692</v>
          </cell>
          <cell r="AF65">
            <v>462.44657842396612</v>
          </cell>
        </row>
        <row r="66">
          <cell r="A66" t="str">
            <v>Secondary sector</v>
          </cell>
          <cell r="C66">
            <v>58.645585461596696</v>
          </cell>
          <cell r="D66">
            <v>54.01404132216112</v>
          </cell>
          <cell r="E66">
            <v>55.69643924985607</v>
          </cell>
          <cell r="F66">
            <v>69.603467093503212</v>
          </cell>
          <cell r="G66">
            <v>73.35799999999999</v>
          </cell>
          <cell r="H66">
            <v>76.914183638812588</v>
          </cell>
          <cell r="I66">
            <v>77.782945838915055</v>
          </cell>
          <cell r="J66">
            <v>79.910670332790318</v>
          </cell>
          <cell r="K66">
            <v>89.322235311669317</v>
          </cell>
          <cell r="L66">
            <v>93.24497180066686</v>
          </cell>
          <cell r="M66">
            <v>84.242004508414738</v>
          </cell>
          <cell r="Q66">
            <v>92.00771758326151</v>
          </cell>
          <cell r="R66">
            <v>96.401189027974766</v>
          </cell>
          <cell r="S66">
            <v>102.94671070088856</v>
          </cell>
          <cell r="T66">
            <v>109.99310008768353</v>
          </cell>
          <cell r="U66">
            <v>115.9579060903191</v>
          </cell>
          <cell r="V66">
            <v>122.24886145298154</v>
          </cell>
          <cell r="W66">
            <v>128.88394818726587</v>
          </cell>
          <cell r="X66">
            <v>134.15843521236744</v>
          </cell>
          <cell r="Y66">
            <v>139.66261304186725</v>
          </cell>
          <cell r="Z66">
            <v>145.40718942084078</v>
          </cell>
          <cell r="AA66">
            <v>151.40340515652687</v>
          </cell>
          <cell r="AB66">
            <v>157.6630621818224</v>
          </cell>
          <cell r="AC66">
            <v>164.19855316082032</v>
          </cell>
          <cell r="AD66">
            <v>171.02289272372576</v>
          </cell>
          <cell r="AE66">
            <v>178.14975042352819</v>
          </cell>
          <cell r="AF66">
            <v>185.59348551215368</v>
          </cell>
        </row>
        <row r="67">
          <cell r="A67" t="str">
            <v>Tertiary Sector</v>
          </cell>
          <cell r="C67">
            <v>165.7014085773672</v>
          </cell>
          <cell r="D67">
            <v>148.82278300534767</v>
          </cell>
          <cell r="E67">
            <v>153.74920449165444</v>
          </cell>
          <cell r="F67">
            <v>157.49104928033864</v>
          </cell>
          <cell r="G67">
            <v>154.0727</v>
          </cell>
          <cell r="H67">
            <v>152.1765887074564</v>
          </cell>
          <cell r="I67">
            <v>129.48278336394611</v>
          </cell>
          <cell r="J67">
            <v>137.5402826962125</v>
          </cell>
          <cell r="K67">
            <v>146.5367423623882</v>
          </cell>
          <cell r="L67">
            <v>163.60101184870936</v>
          </cell>
          <cell r="M67">
            <v>151.91058312584764</v>
          </cell>
          <cell r="Q67">
            <v>174.30721224590286</v>
          </cell>
          <cell r="R67">
            <v>181.78192153122615</v>
          </cell>
          <cell r="S67">
            <v>191.80419525300701</v>
          </cell>
          <cell r="T67">
            <v>203.5800479414863</v>
          </cell>
          <cell r="U67">
            <v>214.43750033380798</v>
          </cell>
          <cell r="V67">
            <v>226.41242690240276</v>
          </cell>
          <cell r="W67">
            <v>239.15390300877846</v>
          </cell>
          <cell r="X67">
            <v>251.24754614478368</v>
          </cell>
          <cell r="Y67">
            <v>263.78017419323191</v>
          </cell>
          <cell r="Z67">
            <v>276.91286974527668</v>
          </cell>
          <cell r="AA67">
            <v>290.69384029945365</v>
          </cell>
          <cell r="AB67">
            <v>305.19610819122761</v>
          </cell>
          <cell r="AC67">
            <v>320.35075048202594</v>
          </cell>
          <cell r="AD67">
            <v>336.12421351638977</v>
          </cell>
          <cell r="AE67">
            <v>352.72772323608922</v>
          </cell>
          <cell r="AF67">
            <v>370.21653843995705</v>
          </cell>
        </row>
        <row r="68">
          <cell r="A68" t="str">
            <v>Public consumption</v>
          </cell>
          <cell r="C68">
            <v>64.685154705513412</v>
          </cell>
          <cell r="D68">
            <v>65.657488716990613</v>
          </cell>
          <cell r="E68">
            <v>60.856695542578407</v>
          </cell>
          <cell r="F68">
            <v>61.555887710361247</v>
          </cell>
          <cell r="G68">
            <v>60.328000000000003</v>
          </cell>
          <cell r="H68">
            <v>67.487503621651612</v>
          </cell>
          <cell r="I68">
            <v>63.798809001940725</v>
          </cell>
          <cell r="J68">
            <v>58.376123650703157</v>
          </cell>
          <cell r="K68">
            <v>70.015730956293339</v>
          </cell>
          <cell r="L68">
            <v>81.108672840742685</v>
          </cell>
          <cell r="M68">
            <v>70.489170198231989</v>
          </cell>
          <cell r="Q68">
            <v>82.687361630140558</v>
          </cell>
          <cell r="R68">
            <v>87.888489676879175</v>
          </cell>
          <cell r="S68">
            <v>89.919703088587482</v>
          </cell>
          <cell r="T68">
            <v>92.553782874466023</v>
          </cell>
          <cell r="U68">
            <v>95.500964553336658</v>
          </cell>
          <cell r="V68">
            <v>98.518016764802198</v>
          </cell>
          <cell r="W68">
            <v>101.0233586052818</v>
          </cell>
          <cell r="X68">
            <v>103.81251259327613</v>
          </cell>
          <cell r="Y68">
            <v>107.0748515786569</v>
          </cell>
          <cell r="Z68">
            <v>110.9011182275905</v>
          </cell>
          <cell r="AA68">
            <v>115.05645720045821</v>
          </cell>
          <cell r="AB68">
            <v>119.57528142029881</v>
          </cell>
          <cell r="AC68">
            <v>124.4846276155268</v>
          </cell>
          <cell r="AD68">
            <v>129.82669906943926</v>
          </cell>
          <cell r="AE68">
            <v>135.16662544931225</v>
          </cell>
          <cell r="AF68">
            <v>140.95693069221983</v>
          </cell>
        </row>
        <row r="69">
          <cell r="A69" t="str">
            <v>Private consumption</v>
          </cell>
          <cell r="C69">
            <v>355.69824708015096</v>
          </cell>
          <cell r="D69">
            <v>298.50315068254332</v>
          </cell>
          <cell r="E69">
            <v>309.12790662968206</v>
          </cell>
          <cell r="F69">
            <v>311.1966575697611</v>
          </cell>
          <cell r="G69">
            <v>334.72112798019793</v>
          </cell>
          <cell r="H69">
            <v>320.86230185606507</v>
          </cell>
          <cell r="I69">
            <v>303.25330214432518</v>
          </cell>
          <cell r="J69">
            <v>299.89764902875049</v>
          </cell>
          <cell r="K69">
            <v>284.55830188169602</v>
          </cell>
          <cell r="L69">
            <v>313.44188155648555</v>
          </cell>
          <cell r="M69">
            <v>312.40844956250544</v>
          </cell>
          <cell r="Q69">
            <v>344.01275822780059</v>
          </cell>
          <cell r="R69">
            <v>356.33149105468885</v>
          </cell>
          <cell r="S69">
            <v>385.78139385500236</v>
          </cell>
          <cell r="T69">
            <v>409.36383427316628</v>
          </cell>
          <cell r="U69">
            <v>422.59221756907823</v>
          </cell>
          <cell r="V69">
            <v>447.22870240964227</v>
          </cell>
          <cell r="W69">
            <v>476.55681342022706</v>
          </cell>
          <cell r="X69">
            <v>506.40691718647201</v>
          </cell>
          <cell r="Y69">
            <v>533.97229194849501</v>
          </cell>
          <cell r="Z69">
            <v>562.46422993029682</v>
          </cell>
          <cell r="AA69">
            <v>592.37352486795271</v>
          </cell>
          <cell r="AB69">
            <v>623.61780921249976</v>
          </cell>
          <cell r="AC69">
            <v>655.93555408036832</v>
          </cell>
          <cell r="AD69">
            <v>690.48395223432271</v>
          </cell>
          <cell r="AE69">
            <v>726.7904426069349</v>
          </cell>
          <cell r="AF69">
            <v>764.98857069757241</v>
          </cell>
        </row>
        <row r="70">
          <cell r="A70" t="str">
            <v>Gross fixed capital formation</v>
          </cell>
          <cell r="C70">
            <v>55.284217409906354</v>
          </cell>
          <cell r="D70">
            <v>48.982073055608815</v>
          </cell>
          <cell r="E70">
            <v>38.15546226174807</v>
          </cell>
          <cell r="F70">
            <v>40.570935077862771</v>
          </cell>
          <cell r="G70">
            <v>46.335999999999999</v>
          </cell>
          <cell r="H70">
            <v>48.925095284662333</v>
          </cell>
          <cell r="I70">
            <v>45.924149982426584</v>
          </cell>
          <cell r="J70">
            <v>36.952338302119088</v>
          </cell>
          <cell r="K70">
            <v>37.47193869757465</v>
          </cell>
          <cell r="L70">
            <v>49.872466062778479</v>
          </cell>
          <cell r="M70">
            <v>26.279422829456443</v>
          </cell>
          <cell r="Q70">
            <v>50.074794630941227</v>
          </cell>
          <cell r="R70">
            <v>63.723576349845253</v>
          </cell>
          <cell r="S70">
            <v>75.541471390873397</v>
          </cell>
          <cell r="T70">
            <v>83.642254879581301</v>
          </cell>
          <cell r="U70">
            <v>101.39798307606443</v>
          </cell>
          <cell r="V70">
            <v>109.30647868645687</v>
          </cell>
          <cell r="W70">
            <v>115.36174652587383</v>
          </cell>
          <cell r="X70">
            <v>118.29093438021997</v>
          </cell>
          <cell r="Y70">
            <v>124.98931566562501</v>
          </cell>
          <cell r="Z70">
            <v>132.54230137455693</v>
          </cell>
          <cell r="AA70">
            <v>140.69038427675343</v>
          </cell>
          <cell r="AB70">
            <v>149.52448674198433</v>
          </cell>
          <cell r="AC70">
            <v>158.61384169779362</v>
          </cell>
          <cell r="AD70">
            <v>168.5128917584299</v>
          </cell>
          <cell r="AE70">
            <v>179.544908183708</v>
          </cell>
          <cell r="AF70">
            <v>191.49098247695042</v>
          </cell>
        </row>
        <row r="71">
          <cell r="A71" t="str">
            <v>Changes in inventories</v>
          </cell>
          <cell r="C71">
            <v>6.2136044627684517E-2</v>
          </cell>
          <cell r="D71">
            <v>11.156275463441215</v>
          </cell>
          <cell r="E71">
            <v>20.701184252882893</v>
          </cell>
          <cell r="F71">
            <v>28.320909686269879</v>
          </cell>
          <cell r="G71">
            <v>16.068404019802092</v>
          </cell>
          <cell r="H71">
            <v>13.269510406491218</v>
          </cell>
          <cell r="I71">
            <v>13.818422502101864</v>
          </cell>
          <cell r="J71">
            <v>26.991494146733459</v>
          </cell>
          <cell r="K71">
            <v>15.671839172434508</v>
          </cell>
          <cell r="L71">
            <v>0.49245344154676285</v>
          </cell>
          <cell r="M71">
            <v>0.64024898712755507</v>
          </cell>
          <cell r="Q71">
            <v>0.69996410096096684</v>
          </cell>
          <cell r="R71">
            <v>0.66473739153477041</v>
          </cell>
          <cell r="S71">
            <v>0.70469953676994879</v>
          </cell>
          <cell r="T71">
            <v>0.74020325682727917</v>
          </cell>
          <cell r="U71">
            <v>0.76002348071544024</v>
          </cell>
          <cell r="V71">
            <v>0.77942023849799902</v>
          </cell>
          <cell r="W71">
            <v>0.79991850845283552</v>
          </cell>
          <cell r="X71">
            <v>0.83812900143989066</v>
          </cell>
          <cell r="Y71">
            <v>0.87813845712966265</v>
          </cell>
          <cell r="Z71">
            <v>0.92019365190086233</v>
          </cell>
          <cell r="AA71">
            <v>0.96442803286003609</v>
          </cell>
          <cell r="AB71">
            <v>1.0110041395400517</v>
          </cell>
          <cell r="AC71">
            <v>1.0599327360961612</v>
          </cell>
          <cell r="AD71">
            <v>1.1113167081294557</v>
          </cell>
          <cell r="AE71">
            <v>1.1654680160104056</v>
          </cell>
          <cell r="AF71">
            <v>1.2225620273831197</v>
          </cell>
        </row>
        <row r="72">
          <cell r="A72" t="str">
            <v>Exports of goods and services</v>
          </cell>
          <cell r="C72">
            <v>61.655930816091839</v>
          </cell>
          <cell r="D72">
            <v>64.016962172619287</v>
          </cell>
          <cell r="E72">
            <v>55.302351071340254</v>
          </cell>
          <cell r="F72">
            <v>63.329992893694559</v>
          </cell>
          <cell r="G72">
            <v>59.423168000000004</v>
          </cell>
          <cell r="H72">
            <v>54.141728846521048</v>
          </cell>
          <cell r="I72">
            <v>47.625836526141661</v>
          </cell>
          <cell r="J72">
            <v>56.055285192706982</v>
          </cell>
          <cell r="K72">
            <v>68.897875858870265</v>
          </cell>
          <cell r="L72">
            <v>68.010659004770432</v>
          </cell>
          <cell r="M72">
            <v>62.20707953665395</v>
          </cell>
          <cell r="Q72">
            <v>68.281847508560617</v>
          </cell>
          <cell r="R72">
            <v>67.844721666534227</v>
          </cell>
          <cell r="S72">
            <v>70.778566616685978</v>
          </cell>
          <cell r="T72">
            <v>73.681334584887679</v>
          </cell>
          <cell r="U72">
            <v>76.80883740862788</v>
          </cell>
          <cell r="V72">
            <v>80.505683971499664</v>
          </cell>
          <cell r="W72">
            <v>83.421591075832666</v>
          </cell>
          <cell r="X72">
            <v>86.61208578434281</v>
          </cell>
          <cell r="Y72">
            <v>89.939260886859387</v>
          </cell>
          <cell r="Z72">
            <v>93.326915402836804</v>
          </cell>
          <cell r="AA72">
            <v>96.857424096215141</v>
          </cell>
          <cell r="AB72">
            <v>100.69460364845148</v>
          </cell>
          <cell r="AC72">
            <v>105.55509816633713</v>
          </cell>
          <cell r="AD72">
            <v>109.7983410968116</v>
          </cell>
          <cell r="AE72">
            <v>114.22889479404145</v>
          </cell>
          <cell r="AF72">
            <v>118.85609912567347</v>
          </cell>
        </row>
        <row r="73">
          <cell r="A73" t="str">
            <v xml:space="preserve">  Exports of goods</v>
          </cell>
          <cell r="C73">
            <v>41.016045414947193</v>
          </cell>
          <cell r="D73">
            <v>42.779735367789918</v>
          </cell>
          <cell r="E73">
            <v>36.746050467574634</v>
          </cell>
          <cell r="F73">
            <v>42.622995264126267</v>
          </cell>
          <cell r="G73">
            <v>40.616168000000002</v>
          </cell>
          <cell r="H73">
            <v>39.266467482476678</v>
          </cell>
          <cell r="I73">
            <v>34.675892356013641</v>
          </cell>
          <cell r="J73">
            <v>41.308233800531745</v>
          </cell>
          <cell r="K73">
            <v>48.854187976547614</v>
          </cell>
          <cell r="L73">
            <v>48.725801596007138</v>
          </cell>
          <cell r="M73">
            <v>44.783962101644079</v>
          </cell>
          <cell r="Q73">
            <v>58.030111863077863</v>
          </cell>
          <cell r="R73">
            <v>57.658615448780445</v>
          </cell>
          <cell r="S73">
            <v>60.151977255150548</v>
          </cell>
          <cell r="T73">
            <v>62.618927931700199</v>
          </cell>
          <cell r="U73">
            <v>65.276872104798059</v>
          </cell>
          <cell r="V73">
            <v>68.418679589681787</v>
          </cell>
          <cell r="W73">
            <v>70.896796711887262</v>
          </cell>
          <cell r="X73">
            <v>73.608275261295134</v>
          </cell>
          <cell r="Y73">
            <v>76.435913212404742</v>
          </cell>
          <cell r="Z73">
            <v>79.314950287243462</v>
          </cell>
          <cell r="AA73">
            <v>82.315393624466111</v>
          </cell>
          <cell r="AB73">
            <v>85.576464711142151</v>
          </cell>
          <cell r="AC73">
            <v>89.707211767267424</v>
          </cell>
          <cell r="AD73">
            <v>93.313380476846888</v>
          </cell>
          <cell r="AE73">
            <v>97.078737391558192</v>
          </cell>
          <cell r="AF73">
            <v>101.01122010512654</v>
          </cell>
        </row>
        <row r="74">
          <cell r="A74" t="str">
            <v>Imports of goods and services</v>
          </cell>
          <cell r="C74">
            <v>121.61173809221688</v>
          </cell>
          <cell r="D74">
            <v>113.34213990194611</v>
          </cell>
          <cell r="E74">
            <v>103.72373496358827</v>
          </cell>
          <cell r="F74">
            <v>101.56171221747906</v>
          </cell>
          <cell r="G74">
            <v>111.881</v>
          </cell>
          <cell r="H74">
            <v>90.561963623424205</v>
          </cell>
          <cell r="I74">
            <v>94.476433162923087</v>
          </cell>
          <cell r="J74">
            <v>86.694287729910513</v>
          </cell>
          <cell r="K74">
            <v>74.679726070931139</v>
          </cell>
          <cell r="L74">
            <v>80.640887728631995</v>
          </cell>
          <cell r="M74">
            <v>60.768404136026589</v>
          </cell>
          <cell r="Q74">
            <v>67.242605548614392</v>
          </cell>
          <cell r="R74">
            <v>80.368605232627147</v>
          </cell>
          <cell r="S74">
            <v>99.123144690483983</v>
          </cell>
          <cell r="T74">
            <v>105.6922925094385</v>
          </cell>
          <cell r="U74">
            <v>112.81051575152891</v>
          </cell>
          <cell r="V74">
            <v>120.16428521485321</v>
          </cell>
          <cell r="W74">
            <v>127.12726404306559</v>
          </cell>
          <cell r="X74">
            <v>133.05597543564545</v>
          </cell>
          <cell r="Y74">
            <v>139.45423518799441</v>
          </cell>
          <cell r="Z74">
            <v>146.39381070566742</v>
          </cell>
          <cell r="AA74">
            <v>153.82078695517964</v>
          </cell>
          <cell r="AB74">
            <v>161.77792426771745</v>
          </cell>
          <cell r="AC74">
            <v>170.28730046971674</v>
          </cell>
          <cell r="AD74">
            <v>179.38991653179477</v>
          </cell>
          <cell r="AE74">
            <v>188.98097931303263</v>
          </cell>
          <cell r="AF74">
            <v>199.25854264372208</v>
          </cell>
        </row>
        <row r="75">
          <cell r="A75" t="str">
            <v xml:space="preserve">  Imports of goods</v>
          </cell>
          <cell r="C75">
            <v>68.220951333358485</v>
          </cell>
          <cell r="D75">
            <v>63.5819266426901</v>
          </cell>
          <cell r="E75">
            <v>56.159128200908192</v>
          </cell>
          <cell r="F75">
            <v>57.161251796699119</v>
          </cell>
          <cell r="G75">
            <v>65.778000000000006</v>
          </cell>
          <cell r="H75">
            <v>51.514758022985809</v>
          </cell>
          <cell r="I75">
            <v>51.723553242801003</v>
          </cell>
          <cell r="J75">
            <v>47.294685139439885</v>
          </cell>
          <cell r="K75">
            <v>44.473987593955243</v>
          </cell>
          <cell r="L75">
            <v>46.643418545447851</v>
          </cell>
          <cell r="M75">
            <v>39.279892618566855</v>
          </cell>
          <cell r="Q75">
            <v>35.988662246279617</v>
          </cell>
          <cell r="R75">
            <v>43.013779215180918</v>
          </cell>
          <cell r="S75">
            <v>53.051325806759152</v>
          </cell>
          <cell r="T75">
            <v>56.567174726850709</v>
          </cell>
          <cell r="U75">
            <v>60.376892240964615</v>
          </cell>
          <cell r="V75">
            <v>64.312675563061603</v>
          </cell>
          <cell r="W75">
            <v>68.039305297766987</v>
          </cell>
          <cell r="X75">
            <v>71.212388644588941</v>
          </cell>
          <cell r="Y75">
            <v>74.636777204677927</v>
          </cell>
          <cell r="Z75">
            <v>78.350881341489327</v>
          </cell>
          <cell r="AA75">
            <v>82.32584539254168</v>
          </cell>
          <cell r="AB75">
            <v>86.584554954013939</v>
          </cell>
          <cell r="AC75">
            <v>91.138826216433699</v>
          </cell>
          <cell r="AD75">
            <v>96.010603155220636</v>
          </cell>
          <cell r="AE75">
            <v>101.14379982719203</v>
          </cell>
          <cell r="AF75">
            <v>106.64441587865544</v>
          </cell>
        </row>
        <row r="76">
          <cell r="A76" t="str">
            <v xml:space="preserve">Gross domestic product </v>
          </cell>
          <cell r="C76">
            <v>415.77394796407339</v>
          </cell>
          <cell r="D76">
            <v>374.97381018925716</v>
          </cell>
          <cell r="E76">
            <v>380.41986479464344</v>
          </cell>
          <cell r="F76">
            <v>403.41267072047049</v>
          </cell>
          <cell r="G76">
            <v>404.9957</v>
          </cell>
          <cell r="H76">
            <v>414.12417639196713</v>
          </cell>
          <cell r="I76">
            <v>379.94408699401299</v>
          </cell>
          <cell r="J76">
            <v>391.57860259110271</v>
          </cell>
          <cell r="K76">
            <v>401.93596049593765</v>
          </cell>
          <cell r="L76">
            <v>432.28524517769188</v>
          </cell>
          <cell r="M76">
            <v>411.25596697794879</v>
          </cell>
          <cell r="Q76">
            <v>478.51412054978954</v>
          </cell>
          <cell r="R76">
            <v>496.08441090685517</v>
          </cell>
          <cell r="S76">
            <v>523.60268979743523</v>
          </cell>
          <cell r="T76">
            <v>554.28911735949009</v>
          </cell>
          <cell r="U76">
            <v>584.24951033629372</v>
          </cell>
          <cell r="V76">
            <v>616.1740168560458</v>
          </cell>
          <cell r="W76">
            <v>650.03616409260269</v>
          </cell>
          <cell r="X76">
            <v>682.90460351010529</v>
          </cell>
          <cell r="Y76">
            <v>717.39962334877157</v>
          </cell>
          <cell r="Z76">
            <v>753.76094788151443</v>
          </cell>
          <cell r="AA76">
            <v>792.12143151905991</v>
          </cell>
          <cell r="AB76">
            <v>832.64526089505705</v>
          </cell>
          <cell r="AC76">
            <v>875.36175382640533</v>
          </cell>
          <cell r="AD76">
            <v>920.34328433533824</v>
          </cell>
          <cell r="AE76">
            <v>967.91535973697432</v>
          </cell>
          <cell r="AF76">
            <v>1018.256602376077</v>
          </cell>
        </row>
        <row r="78">
          <cell r="A78" t="str">
            <v>MANUFACTURING SECTOR</v>
          </cell>
        </row>
        <row r="79">
          <cell r="A79" t="str">
            <v>Hourly compensation</v>
          </cell>
          <cell r="C79" t="e">
            <v>#N/A</v>
          </cell>
          <cell r="D79" t="e">
            <v>#N/A</v>
          </cell>
          <cell r="E79" t="e">
            <v>#N/A</v>
          </cell>
          <cell r="F79" t="e">
            <v>#N/A</v>
          </cell>
          <cell r="G79" t="e">
            <v>#N/A</v>
          </cell>
          <cell r="H79" t="e">
            <v>#N/A</v>
          </cell>
          <cell r="I79" t="e">
            <v>#N/A</v>
          </cell>
          <cell r="J79" t="e">
            <v>#N/A</v>
          </cell>
          <cell r="K79" t="e">
            <v>#N/A</v>
          </cell>
          <cell r="L79" t="e">
            <v>#N/A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</row>
        <row r="80">
          <cell r="A80" t="str">
            <v>Unit labor costs</v>
          </cell>
          <cell r="C80" t="e">
            <v>#N/A</v>
          </cell>
          <cell r="D80" t="e">
            <v>#N/A</v>
          </cell>
          <cell r="E80" t="e">
            <v>#N/A</v>
          </cell>
          <cell r="F80" t="e">
            <v>#N/A</v>
          </cell>
          <cell r="G80" t="e">
            <v>#N/A</v>
          </cell>
          <cell r="H80" t="e">
            <v>#N/A</v>
          </cell>
          <cell r="I80" t="e">
            <v>#N/A</v>
          </cell>
          <cell r="J80" t="e">
            <v>#N/A</v>
          </cell>
          <cell r="K80" t="e">
            <v>#N/A</v>
          </cell>
          <cell r="L80" t="e">
            <v>#N/A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</row>
        <row r="81">
          <cell r="A81" t="str">
            <v>Value added or index of production</v>
          </cell>
          <cell r="D81">
            <v>92.388572799124674</v>
          </cell>
          <cell r="E81">
            <v>101.00118885764408</v>
          </cell>
          <cell r="F81">
            <v>105.67963564705597</v>
          </cell>
          <cell r="G81">
            <v>99.189578707788868</v>
          </cell>
          <cell r="H81">
            <v>104.18539552417188</v>
          </cell>
          <cell r="I81">
            <v>91.496681998871949</v>
          </cell>
          <cell r="J81">
            <v>104.10533055919578</v>
          </cell>
          <cell r="K81">
            <v>103.11951885497177</v>
          </cell>
          <cell r="L81">
            <v>104.53591826193606</v>
          </cell>
          <cell r="M81">
            <v>97.983217495344135</v>
          </cell>
          <cell r="Q81">
            <v>102.65041692862084</v>
          </cell>
          <cell r="R81">
            <v>103.06000219273032</v>
          </cell>
          <cell r="S81">
            <v>104.95019367660493</v>
          </cell>
          <cell r="T81">
            <v>105.29403793976245</v>
          </cell>
          <cell r="U81">
            <v>104.99290154597212</v>
          </cell>
          <cell r="V81">
            <v>105.11615201518998</v>
          </cell>
          <cell r="W81">
            <v>105.21153668065335</v>
          </cell>
          <cell r="X81">
            <v>104.75254213049764</v>
          </cell>
          <cell r="Y81">
            <v>104.78447012337111</v>
          </cell>
          <cell r="Z81">
            <v>104.81698019148149</v>
          </cell>
          <cell r="AA81">
            <v>104.85010026899457</v>
          </cell>
          <cell r="AB81">
            <v>104.88385823935613</v>
          </cell>
          <cell r="AC81">
            <v>104.91828184563614</v>
          </cell>
          <cell r="AD81">
            <v>104.95339859416039</v>
          </cell>
          <cell r="AE81">
            <v>104.98923565132583</v>
          </cell>
          <cell r="AF81">
            <v>105.02581973355439</v>
          </cell>
        </row>
        <row r="82">
          <cell r="A82" t="str">
            <v>Total employee compensation</v>
          </cell>
          <cell r="C82" t="e">
            <v>#N/A</v>
          </cell>
          <cell r="D82" t="e">
            <v>#N/A</v>
          </cell>
          <cell r="E82" t="e">
            <v>#N/A</v>
          </cell>
          <cell r="F82" t="e">
            <v>#N/A</v>
          </cell>
          <cell r="G82" t="e">
            <v>#N/A</v>
          </cell>
          <cell r="H82" t="e">
            <v>#N/A</v>
          </cell>
          <cell r="I82" t="e">
            <v>#N/A</v>
          </cell>
          <cell r="J82" t="e">
            <v>#N/A</v>
          </cell>
          <cell r="K82" t="e">
            <v>#N/A</v>
          </cell>
          <cell r="L82" t="e">
            <v>#N/A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</row>
        <row r="83">
          <cell r="A83" t="str">
            <v>Employment</v>
          </cell>
          <cell r="C83" t="e">
            <v>#N/A</v>
          </cell>
          <cell r="D83" t="e">
            <v>#N/A</v>
          </cell>
          <cell r="E83" t="e">
            <v>#N/A</v>
          </cell>
          <cell r="F83" t="e">
            <v>#N/A</v>
          </cell>
          <cell r="G83" t="e">
            <v>#N/A</v>
          </cell>
          <cell r="H83" t="e">
            <v>#N/A</v>
          </cell>
          <cell r="I83" t="e">
            <v>#N/A</v>
          </cell>
          <cell r="J83" t="e">
            <v>#N/A</v>
          </cell>
          <cell r="K83" t="e">
            <v>#N/A</v>
          </cell>
          <cell r="L83" t="e">
            <v>#N/A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</row>
        <row r="84">
          <cell r="A84" t="str">
            <v>Hours worked per employee</v>
          </cell>
          <cell r="C84">
            <v>40</v>
          </cell>
          <cell r="D84">
            <v>40</v>
          </cell>
          <cell r="E84">
            <v>40</v>
          </cell>
          <cell r="F84">
            <v>40</v>
          </cell>
          <cell r="G84">
            <v>40</v>
          </cell>
          <cell r="H84">
            <v>40</v>
          </cell>
          <cell r="I84">
            <v>40</v>
          </cell>
          <cell r="J84">
            <v>36.5</v>
          </cell>
          <cell r="K84">
            <v>38.5</v>
          </cell>
          <cell r="L84">
            <v>40</v>
          </cell>
          <cell r="M84">
            <v>40</v>
          </cell>
          <cell r="Q84">
            <v>40</v>
          </cell>
        </row>
      </sheetData>
      <sheetData sheetId="18" refreshError="1">
        <row r="13">
          <cell r="A13" t="str">
            <v xml:space="preserve">  Diamands</v>
          </cell>
          <cell r="C13">
            <v>14.821821414</v>
          </cell>
          <cell r="D13">
            <v>14.821821414</v>
          </cell>
          <cell r="E13">
            <v>16.392983643000001</v>
          </cell>
          <cell r="F13">
            <v>22.157853392</v>
          </cell>
          <cell r="G13">
            <v>19.733952000000002</v>
          </cell>
          <cell r="H13">
            <v>18.729212799999999</v>
          </cell>
          <cell r="I13">
            <v>18.338673800000002</v>
          </cell>
          <cell r="J13">
            <v>22.9445482</v>
          </cell>
          <cell r="K13">
            <v>44.550899999999999</v>
          </cell>
          <cell r="L13">
            <v>37.61</v>
          </cell>
          <cell r="M13">
            <v>36.018860000000004</v>
          </cell>
          <cell r="Q13">
            <v>43.933299999999996</v>
          </cell>
          <cell r="R13">
            <v>47.173499999999997</v>
          </cell>
          <cell r="S13">
            <v>49.810989452487526</v>
          </cell>
          <cell r="T13">
            <v>52.582218376843421</v>
          </cell>
          <cell r="U13">
            <v>55.584616963490006</v>
          </cell>
          <cell r="V13">
            <v>58.750016396172278</v>
          </cell>
          <cell r="W13">
            <v>61.214189699314169</v>
          </cell>
          <cell r="X13">
            <v>63.999435330632963</v>
          </cell>
          <cell r="Y13">
            <v>66.911409638176764</v>
          </cell>
          <cell r="Z13">
            <v>69.955878776713789</v>
          </cell>
          <cell r="AA13">
            <v>73.138871261054263</v>
          </cell>
          <cell r="AB13">
            <v>76.839698146863611</v>
          </cell>
          <cell r="AC13">
            <v>80.727786873094914</v>
          </cell>
          <cell r="AD13">
            <v>84.812612888873517</v>
          </cell>
          <cell r="AE13">
            <v>89.104131101050527</v>
          </cell>
          <cell r="AF13">
            <v>93.612800134763688</v>
          </cell>
        </row>
        <row r="14">
          <cell r="A14" t="str">
            <v xml:space="preserve">  Café</v>
          </cell>
          <cell r="C14">
            <v>6.2573939999999997</v>
          </cell>
          <cell r="D14">
            <v>6.2573939999999997</v>
          </cell>
          <cell r="E14">
            <v>7.4679323199999992</v>
          </cell>
          <cell r="F14">
            <v>8.5092700000000008</v>
          </cell>
          <cell r="G14">
            <v>2.7294960000000001</v>
          </cell>
          <cell r="H14">
            <v>2.0144320000000002</v>
          </cell>
          <cell r="I14">
            <v>1.2703850000000001</v>
          </cell>
          <cell r="J14">
            <v>1.448558</v>
          </cell>
          <cell r="K14">
            <v>5.6357000000000008</v>
          </cell>
          <cell r="L14">
            <v>16.053099999999997</v>
          </cell>
          <cell r="M14">
            <v>3.6331799999999999</v>
          </cell>
          <cell r="Q14">
            <v>6.4220799999999993</v>
          </cell>
          <cell r="R14">
            <v>3.2915818248465016</v>
          </cell>
          <cell r="S14">
            <v>4.2161119898541379</v>
          </cell>
          <cell r="T14">
            <v>5.2444793046431428</v>
          </cell>
          <cell r="U14">
            <v>6.3654903776761644</v>
          </cell>
          <cell r="V14">
            <v>7.8076789695272737</v>
          </cell>
          <cell r="W14">
            <v>8.8063951782135632</v>
          </cell>
          <cell r="X14">
            <v>10.13375151257695</v>
          </cell>
          <cell r="Y14">
            <v>11.661175502629163</v>
          </cell>
          <cell r="Z14">
            <v>13.418822627962671</v>
          </cell>
          <cell r="AA14">
            <v>15.441393595364811</v>
          </cell>
          <cell r="AB14">
            <v>17.768819424597638</v>
          </cell>
          <cell r="AC14">
            <v>20.447049794698206</v>
          </cell>
          <cell r="AD14">
            <v>23.528960214886943</v>
          </cell>
          <cell r="AE14">
            <v>27.075395930090643</v>
          </cell>
          <cell r="AF14">
            <v>31.156373170597899</v>
          </cell>
        </row>
        <row r="15">
          <cell r="A15" t="str">
            <v xml:space="preserve">  Coton</v>
          </cell>
          <cell r="C15">
            <v>2.7</v>
          </cell>
          <cell r="D15">
            <v>2.7</v>
          </cell>
          <cell r="E15">
            <v>2.3550104799999998</v>
          </cell>
          <cell r="F15">
            <v>3.9203519999999998</v>
          </cell>
          <cell r="G15">
            <v>4.4537200000000006</v>
          </cell>
          <cell r="H15">
            <v>5.794206</v>
          </cell>
          <cell r="I15">
            <v>1.8525500000000001</v>
          </cell>
          <cell r="J15">
            <v>2.7490719999999995</v>
          </cell>
          <cell r="K15">
            <v>5.6936628000000002</v>
          </cell>
          <cell r="L15">
            <v>11.123949999999999</v>
          </cell>
          <cell r="M15">
            <v>13.215999999999999</v>
          </cell>
          <cell r="Q15">
            <v>7.9466800000000006</v>
          </cell>
          <cell r="R15">
            <v>7.7717536886507759</v>
          </cell>
          <cell r="S15">
            <v>8.2050779840442161</v>
          </cell>
          <cell r="T15">
            <v>8.6411408798411831</v>
          </cell>
          <cell r="U15">
            <v>9.3787681405677219</v>
          </cell>
          <cell r="V15">
            <v>10.138001205275417</v>
          </cell>
          <cell r="W15">
            <v>10.903374688590519</v>
          </cell>
          <cell r="X15">
            <v>11.887818188871275</v>
          </cell>
          <cell r="Y15">
            <v>12.973627297466109</v>
          </cell>
          <cell r="Z15">
            <v>14.023768075422833</v>
          </cell>
          <cell r="AA15">
            <v>15.158911731005228</v>
          </cell>
          <cell r="AB15">
            <v>16.385938760006155</v>
          </cell>
          <cell r="AC15">
            <v>17.71228659492083</v>
          </cell>
          <cell r="AD15">
            <v>19.145994685781087</v>
          </cell>
          <cell r="AE15">
            <v>20.695753230024795</v>
          </cell>
          <cell r="AF15">
            <v>22.37095584676895</v>
          </cell>
        </row>
        <row r="16">
          <cell r="A16" t="str">
            <v xml:space="preserve">  Grumes</v>
          </cell>
          <cell r="C16">
            <v>5.976</v>
          </cell>
          <cell r="D16">
            <v>5.976</v>
          </cell>
          <cell r="E16">
            <v>4.7619999999999996</v>
          </cell>
          <cell r="F16">
            <v>6.2960000000000003</v>
          </cell>
          <cell r="G16">
            <v>9.1940000000000008</v>
          </cell>
          <cell r="H16">
            <v>5.2999737699999994</v>
          </cell>
          <cell r="I16">
            <v>6.0130151760000006</v>
          </cell>
          <cell r="J16">
            <v>5.3909849759999995</v>
          </cell>
          <cell r="K16">
            <v>23.126930000000002</v>
          </cell>
          <cell r="L16">
            <v>14.49668</v>
          </cell>
          <cell r="M16">
            <v>16.269734</v>
          </cell>
          <cell r="Q16">
            <v>39.802837499999995</v>
          </cell>
          <cell r="R16">
            <v>38.827448218121596</v>
          </cell>
          <cell r="S16">
            <v>43.639654022315497</v>
          </cell>
          <cell r="T16">
            <v>49.918388490303805</v>
          </cell>
          <cell r="U16">
            <v>56.661052692566287</v>
          </cell>
          <cell r="V16">
            <v>61.266242804714402</v>
          </cell>
          <cell r="W16">
            <v>65.827966618772209</v>
          </cell>
          <cell r="X16">
            <v>71.794099277818361</v>
          </cell>
          <cell r="Y16">
            <v>78.300955594811825</v>
          </cell>
          <cell r="Z16">
            <v>85.397542538080856</v>
          </cell>
          <cell r="AA16">
            <v>93.137308684730044</v>
          </cell>
          <cell r="AB16">
            <v>101.57854677336286</v>
          </cell>
          <cell r="AC16">
            <v>110.78483274103824</v>
          </cell>
          <cell r="AD16">
            <v>120.82550455110729</v>
          </cell>
          <cell r="AE16">
            <v>131.77618441826453</v>
          </cell>
          <cell r="AF16">
            <v>143.71934836399845</v>
          </cell>
        </row>
        <row r="18">
          <cell r="A18" t="str">
            <v>Indice du volume des exportations (1990 =100)</v>
          </cell>
          <cell r="C18">
            <v>105.32686236621318</v>
          </cell>
          <cell r="D18">
            <v>105.32686236621318</v>
          </cell>
          <cell r="E18">
            <v>90.471485314849559</v>
          </cell>
          <cell r="F18">
            <v>104.94095667549499</v>
          </cell>
          <cell r="G18">
            <v>100</v>
          </cell>
          <cell r="H18">
            <v>96.676937820615379</v>
          </cell>
          <cell r="I18">
            <v>85.374603423970569</v>
          </cell>
          <cell r="J18">
            <v>101.70391702272785</v>
          </cell>
          <cell r="K18">
            <v>120.28261252156433</v>
          </cell>
          <cell r="L18">
            <v>119.96651578752366</v>
          </cell>
          <cell r="M18">
            <v>110.26141634445692</v>
          </cell>
          <cell r="Q18">
            <v>142.87441361547911</v>
          </cell>
          <cell r="R18">
            <v>141.95976205529888</v>
          </cell>
          <cell r="S18">
            <v>148.09860264304243</v>
          </cell>
          <cell r="T18">
            <v>154.17241708203542</v>
          </cell>
          <cell r="U18">
            <v>160.71647159032349</v>
          </cell>
          <cell r="V18">
            <v>168.45183324453896</v>
          </cell>
          <cell r="W18">
            <v>174.55314029597096</v>
          </cell>
          <cell r="X18">
            <v>181.22900038549955</v>
          </cell>
          <cell r="Y18">
            <v>188.19085348574674</v>
          </cell>
          <cell r="Z18">
            <v>195.27925501796102</v>
          </cell>
          <cell r="AA18">
            <v>202.66656771871274</v>
          </cell>
          <cell r="AB18">
            <v>210.69556515312371</v>
          </cell>
          <cell r="AC18">
            <v>220.8657689402591</v>
          </cell>
          <cell r="AD18">
            <v>229.74442216421531</v>
          </cell>
          <cell r="AE18">
            <v>239.01500848518802</v>
          </cell>
          <cell r="AF18">
            <v>248.69707084411945</v>
          </cell>
        </row>
        <row r="20">
          <cell r="A20" t="str">
            <v>Indice des prix des exportations (1990 =100)</v>
          </cell>
          <cell r="C20">
            <v>89.716745046023576</v>
          </cell>
          <cell r="D20">
            <v>89.716745046023576</v>
          </cell>
          <cell r="E20">
            <v>107.19822357181275</v>
          </cell>
          <cell r="F20">
            <v>110.06375834808824</v>
          </cell>
          <cell r="G20">
            <v>100.00004288035447</v>
          </cell>
          <cell r="H20">
            <v>89.261769256873535</v>
          </cell>
          <cell r="I20">
            <v>88.463733866897385</v>
          </cell>
          <cell r="J20">
            <v>90.74733001460686</v>
          </cell>
          <cell r="K20">
            <v>189.8184401494469</v>
          </cell>
          <cell r="L20">
            <v>190.75856489204662</v>
          </cell>
          <cell r="M20">
            <v>179.97825511555047</v>
          </cell>
          <cell r="Q20">
            <v>181.85089062015447</v>
          </cell>
          <cell r="R20">
            <v>181.27940563162178</v>
          </cell>
          <cell r="S20">
            <v>189.47748426011117</v>
          </cell>
          <cell r="T20">
            <v>199.91336200099229</v>
          </cell>
          <cell r="U20">
            <v>210.70571080165885</v>
          </cell>
          <cell r="V20">
            <v>218.26449500283633</v>
          </cell>
          <cell r="W20">
            <v>224.40765014071826</v>
          </cell>
          <cell r="X20">
            <v>232.60892518862832</v>
          </cell>
          <cell r="Y20">
            <v>241.24903695081716</v>
          </cell>
          <cell r="Z20">
            <v>250.39167564540824</v>
          </cell>
          <cell r="AA20">
            <v>260.01718900397788</v>
          </cell>
          <cell r="AB20">
            <v>270.17123763634646</v>
          </cell>
          <cell r="AC20">
            <v>280.80344582433162</v>
          </cell>
          <cell r="AD20">
            <v>291.97491658119668</v>
          </cell>
          <cell r="AE20">
            <v>303.73706215624054</v>
          </cell>
          <cell r="AF20">
            <v>316.12803907137521</v>
          </cell>
        </row>
        <row r="21">
          <cell r="A21" t="str">
            <v xml:space="preserve">  Diamands</v>
          </cell>
          <cell r="C21">
            <v>75.283896857923494</v>
          </cell>
          <cell r="D21">
            <v>75.283896857923494</v>
          </cell>
          <cell r="E21">
            <v>95.92511953551913</v>
          </cell>
          <cell r="F21">
            <v>103.46653005464481</v>
          </cell>
          <cell r="G21">
            <v>100</v>
          </cell>
          <cell r="H21">
            <v>92.827868852459034</v>
          </cell>
          <cell r="I21">
            <v>94.386099726775967</v>
          </cell>
          <cell r="J21">
            <v>98.98181352459018</v>
          </cell>
          <cell r="K21">
            <v>179.0898224043716</v>
          </cell>
          <cell r="L21">
            <v>165.78332865934547</v>
          </cell>
          <cell r="M21">
            <v>157.74419398907111</v>
          </cell>
          <cell r="Q21">
            <v>203.42383879781423</v>
          </cell>
          <cell r="R21">
            <v>203.42383879781423</v>
          </cell>
          <cell r="S21">
            <v>206.53591139301741</v>
          </cell>
          <cell r="T21">
            <v>209.64087896798748</v>
          </cell>
          <cell r="U21">
            <v>213.08768214358486</v>
          </cell>
          <cell r="V21">
            <v>216.56006892056311</v>
          </cell>
          <cell r="W21">
            <v>220.13983087515172</v>
          </cell>
          <cell r="X21">
            <v>224.54262749265479</v>
          </cell>
          <cell r="Y21">
            <v>229.03348004250785</v>
          </cell>
          <cell r="Z21">
            <v>233.61414964335799</v>
          </cell>
          <cell r="AA21">
            <v>238.28643263622513</v>
          </cell>
          <cell r="AB21">
            <v>243.05216128894966</v>
          </cell>
          <cell r="AC21">
            <v>247.91320451472862</v>
          </cell>
          <cell r="AD21">
            <v>252.87146860502318</v>
          </cell>
          <cell r="AE21">
            <v>257.92889797712365</v>
          </cell>
          <cell r="AF21">
            <v>263.08747593666612</v>
          </cell>
        </row>
        <row r="22">
          <cell r="A22" t="str">
            <v xml:space="preserve">  Café</v>
          </cell>
          <cell r="C22">
            <v>242.64935064935065</v>
          </cell>
          <cell r="D22">
            <v>242.64935064935065</v>
          </cell>
          <cell r="E22">
            <v>226.04329004329006</v>
          </cell>
          <cell r="F22">
            <v>186.14718614718618</v>
          </cell>
          <cell r="G22">
            <v>100</v>
          </cell>
          <cell r="H22">
            <v>103.03030303030303</v>
          </cell>
          <cell r="I22">
            <v>88.744588744588754</v>
          </cell>
          <cell r="J22">
            <v>72.294372294372295</v>
          </cell>
          <cell r="K22">
            <v>293.93939393939394</v>
          </cell>
          <cell r="L22">
            <v>489.39393939393943</v>
          </cell>
          <cell r="M22">
            <v>275.93073593073598</v>
          </cell>
          <cell r="Q22">
            <v>227.87878787878785</v>
          </cell>
          <cell r="R22">
            <v>189.99029292043298</v>
          </cell>
          <cell r="S22">
            <v>225.32798834130395</v>
          </cell>
          <cell r="T22">
            <v>266.94148869104964</v>
          </cell>
          <cell r="U22">
            <v>308.57182499029159</v>
          </cell>
          <cell r="V22">
            <v>360.45997814874391</v>
          </cell>
          <cell r="W22">
            <v>390.93084191873822</v>
          </cell>
          <cell r="X22">
            <v>432.55235044411023</v>
          </cell>
          <cell r="Y22">
            <v>478.60520535142786</v>
          </cell>
          <cell r="Z22">
            <v>529.56120190839067</v>
          </cell>
          <cell r="AA22">
            <v>585.94236634084007</v>
          </cell>
          <cell r="AB22">
            <v>648.32630380746048</v>
          </cell>
          <cell r="AC22">
            <v>717.35211576105951</v>
          </cell>
          <cell r="AD22">
            <v>793.72694731770844</v>
          </cell>
          <cell r="AE22">
            <v>878.23323170922879</v>
          </cell>
          <cell r="AF22">
            <v>971.73670603589437</v>
          </cell>
        </row>
        <row r="23">
          <cell r="A23" t="str">
            <v xml:space="preserve">  Coton</v>
          </cell>
          <cell r="C23">
            <v>67.394191119941709</v>
          </cell>
          <cell r="D23">
            <v>67.394191119941709</v>
          </cell>
          <cell r="E23">
            <v>80.402127659574475</v>
          </cell>
          <cell r="F23">
            <v>82.553191489361708</v>
          </cell>
          <cell r="G23">
            <v>100</v>
          </cell>
          <cell r="H23">
            <v>73.829787234042556</v>
          </cell>
          <cell r="I23">
            <v>84.042553191489361</v>
          </cell>
          <cell r="J23">
            <v>64.680851063829792</v>
          </cell>
          <cell r="K23">
            <v>181.40425531914897</v>
          </cell>
          <cell r="L23">
            <v>205.80851063829789</v>
          </cell>
          <cell r="M23">
            <v>200.85106382978728</v>
          </cell>
          <cell r="Q23">
            <v>150.42553191489364</v>
          </cell>
          <cell r="R23">
            <v>157.48234424824264</v>
          </cell>
          <cell r="S23">
            <v>161.81311318969298</v>
          </cell>
          <cell r="T23">
            <v>166.05727230276455</v>
          </cell>
          <cell r="U23">
            <v>172.99966283838614</v>
          </cell>
          <cell r="V23">
            <v>179.86577207320752</v>
          </cell>
          <cell r="W23">
            <v>184.23317019535227</v>
          </cell>
          <cell r="X23">
            <v>191.30210287170183</v>
          </cell>
          <cell r="Y23">
            <v>198.83356898852517</v>
          </cell>
          <cell r="Z23">
            <v>206.66154508102247</v>
          </cell>
          <cell r="AA23">
            <v>214.79770459554669</v>
          </cell>
          <cell r="AB23">
            <v>223.25418055607358</v>
          </cell>
          <cell r="AC23">
            <v>232.04358365753816</v>
          </cell>
          <cell r="AD23">
            <v>241.17902107149635</v>
          </cell>
          <cell r="AE23">
            <v>250.674115992156</v>
          </cell>
          <cell r="AF23">
            <v>260.54302795192541</v>
          </cell>
        </row>
        <row r="24">
          <cell r="A24" t="str">
            <v xml:space="preserve">  Grumes</v>
          </cell>
          <cell r="C24">
            <v>93.279640460764654</v>
          </cell>
          <cell r="D24">
            <v>93.279640460764654</v>
          </cell>
          <cell r="E24">
            <v>93.01292619155123</v>
          </cell>
          <cell r="F24">
            <v>98.880640114246106</v>
          </cell>
          <cell r="G24">
            <v>100</v>
          </cell>
          <cell r="H24">
            <v>90.81410855480766</v>
          </cell>
          <cell r="I24">
            <v>74.89210672770993</v>
          </cell>
          <cell r="J24">
            <v>90.463389791353833</v>
          </cell>
          <cell r="K24">
            <v>198.56562326084443</v>
          </cell>
          <cell r="L24">
            <v>147.2178761563743</v>
          </cell>
          <cell r="M24">
            <v>147.65889975113666</v>
          </cell>
          <cell r="Q24">
            <v>132.56959247319728</v>
          </cell>
          <cell r="R24">
            <v>121.70448321680036</v>
          </cell>
          <cell r="S24">
            <v>131.52723396141204</v>
          </cell>
          <cell r="T24">
            <v>144.66437845072889</v>
          </cell>
          <cell r="U24">
            <v>157.88917243866533</v>
          </cell>
          <cell r="V24">
            <v>164.15556791697421</v>
          </cell>
          <cell r="W24">
            <v>170.41368224938708</v>
          </cell>
          <cell r="X24">
            <v>178.71023766337635</v>
          </cell>
          <cell r="Y24">
            <v>187.41070918802541</v>
          </cell>
          <cell r="Z24">
            <v>196.53476139692052</v>
          </cell>
          <cell r="AA24">
            <v>206.10301622940807</v>
          </cell>
          <cell r="AB24">
            <v>216.13709959975176</v>
          </cell>
          <cell r="AC24">
            <v>226.65969027544674</v>
          </cell>
          <cell r="AD24">
            <v>237.69457113516503</v>
          </cell>
          <cell r="AE24">
            <v>249.26668292218315</v>
          </cell>
          <cell r="AF24">
            <v>261.40218061478475</v>
          </cell>
        </row>
        <row r="26">
          <cell r="A26" t="str">
            <v>Indice du volume des importations (1990 =100)</v>
          </cell>
          <cell r="C26">
            <v>96.661386242649669</v>
          </cell>
          <cell r="D26">
            <v>96.661386242649669</v>
          </cell>
          <cell r="E26">
            <v>85.376764573122003</v>
          </cell>
          <cell r="F26">
            <v>86.900258136001582</v>
          </cell>
          <cell r="G26">
            <v>100</v>
          </cell>
          <cell r="H26">
            <v>78.31609052112529</v>
          </cell>
          <cell r="I26">
            <v>78.633514614006216</v>
          </cell>
          <cell r="J26">
            <v>71.900460852321274</v>
          </cell>
          <cell r="K26">
            <v>67.612252719686296</v>
          </cell>
          <cell r="L26">
            <v>70.910362956380339</v>
          </cell>
          <cell r="M26">
            <v>59.715851224675198</v>
          </cell>
          <cell r="Q26">
            <v>54.712308440937115</v>
          </cell>
          <cell r="R26">
            <v>65.39234883271142</v>
          </cell>
          <cell r="S26">
            <v>80.652080949191443</v>
          </cell>
          <cell r="T26">
            <v>85.997103479659927</v>
          </cell>
          <cell r="U26">
            <v>91.788884187668543</v>
          </cell>
          <cell r="V26">
            <v>97.772318348173556</v>
          </cell>
          <cell r="W26">
            <v>103.4377836020706</v>
          </cell>
          <cell r="X26">
            <v>108.26171158228776</v>
          </cell>
          <cell r="Y26">
            <v>113.46769005743525</v>
          </cell>
          <cell r="Z26">
            <v>119.11411301455118</v>
          </cell>
          <cell r="AA26">
            <v>125.15711219577172</v>
          </cell>
          <cell r="AB26">
            <v>131.63147977481739</v>
          </cell>
          <cell r="AC26">
            <v>138.55517949396886</v>
          </cell>
          <cell r="AD26">
            <v>145.96157201530923</v>
          </cell>
          <cell r="AE26">
            <v>153.7653918348156</v>
          </cell>
          <cell r="AF26">
            <v>162.12778651857676</v>
          </cell>
        </row>
        <row r="28">
          <cell r="A28" t="str">
            <v>Indice des prix des importations (1990 =100)</v>
          </cell>
          <cell r="C28">
            <v>93.43850231822168</v>
          </cell>
          <cell r="D28">
            <v>93.43850231822168</v>
          </cell>
          <cell r="E28">
            <v>94.490426934978387</v>
          </cell>
          <cell r="F28">
            <v>103.80108576178233</v>
          </cell>
          <cell r="G28">
            <v>100</v>
          </cell>
          <cell r="H28">
            <v>97.834100234950256</v>
          </cell>
          <cell r="I28">
            <v>96.883889172820233</v>
          </cell>
          <cell r="J28">
            <v>94.748125223549579</v>
          </cell>
          <cell r="K28">
            <v>188.37480183896707</v>
          </cell>
          <cell r="L28">
            <v>193.83795789304074</v>
          </cell>
          <cell r="M28">
            <v>190.85905027287029</v>
          </cell>
          <cell r="Q28">
            <v>230.36958537843572</v>
          </cell>
          <cell r="R28">
            <v>227.82466871781895</v>
          </cell>
          <cell r="S28">
            <v>225.92394598601845</v>
          </cell>
          <cell r="T28">
            <v>225.80182407651586</v>
          </cell>
          <cell r="U28">
            <v>228.02490361419325</v>
          </cell>
          <cell r="V28">
            <v>230.33423309081812</v>
          </cell>
          <cell r="W28">
            <v>233.03375323028237</v>
          </cell>
          <cell r="X28">
            <v>236.57706313668487</v>
          </cell>
          <cell r="Y28">
            <v>240.17945910024622</v>
          </cell>
          <cell r="Z28">
            <v>243.84340755068573</v>
          </cell>
          <cell r="AA28">
            <v>248.36562240950772</v>
          </cell>
          <cell r="AB28">
            <v>252.63549069646143</v>
          </cell>
          <cell r="AC28">
            <v>256.97880605905675</v>
          </cell>
          <cell r="AD28">
            <v>261.3965312448542</v>
          </cell>
          <cell r="AE28">
            <v>265.88968239942255</v>
          </cell>
          <cell r="AF28">
            <v>270.45946989886698</v>
          </cell>
        </row>
        <row r="29">
          <cell r="A29" t="str">
            <v xml:space="preserve">  Produits pétroliers</v>
          </cell>
          <cell r="C29">
            <v>70.2433456949516</v>
          </cell>
          <cell r="D29">
            <v>70.2433456949516</v>
          </cell>
          <cell r="E29">
            <v>83.697428804928649</v>
          </cell>
          <cell r="F29">
            <v>113.23316778776639</v>
          </cell>
          <cell r="G29">
            <v>100</v>
          </cell>
          <cell r="H29">
            <v>79.850066008675427</v>
          </cell>
          <cell r="I29">
            <v>88.168730747469667</v>
          </cell>
          <cell r="J29">
            <v>88.168730747469667</v>
          </cell>
          <cell r="K29">
            <v>136.57509272647263</v>
          </cell>
          <cell r="L29">
            <v>154.80606022505816</v>
          </cell>
          <cell r="M29">
            <v>140.03269001068711</v>
          </cell>
          <cell r="Q29">
            <v>293.26711510655684</v>
          </cell>
          <cell r="R29">
            <v>249.41849500220027</v>
          </cell>
          <cell r="S29">
            <v>219.06073984604672</v>
          </cell>
          <cell r="T29">
            <v>193.77254904838372</v>
          </cell>
          <cell r="U29">
            <v>190.68281662987906</v>
          </cell>
          <cell r="V29">
            <v>187.58535677459727</v>
          </cell>
          <cell r="W29">
            <v>186.94721914144645</v>
          </cell>
          <cell r="X29">
            <v>186.94721914144645</v>
          </cell>
          <cell r="Y29">
            <v>186.94721914144645</v>
          </cell>
          <cell r="Z29">
            <v>186.94721914144645</v>
          </cell>
          <cell r="AA29">
            <v>194.32124250563845</v>
          </cell>
          <cell r="AB29">
            <v>198.79063108326815</v>
          </cell>
          <cell r="AC29">
            <v>203.36281559818329</v>
          </cell>
          <cell r="AD29">
            <v>208.0401603569415</v>
          </cell>
          <cell r="AE29">
            <v>212.82508404515121</v>
          </cell>
          <cell r="AF29">
            <v>217.72006097818968</v>
          </cell>
        </row>
        <row r="30">
          <cell r="A30" t="str">
            <v xml:space="preserve">  Programme d'investissement public</v>
          </cell>
          <cell r="C30">
            <v>96.5</v>
          </cell>
          <cell r="D30">
            <v>96.5</v>
          </cell>
          <cell r="E30">
            <v>95.578439134816264</v>
          </cell>
          <cell r="F30">
            <v>102.77815634342315</v>
          </cell>
          <cell r="G30">
            <v>100</v>
          </cell>
          <cell r="H30">
            <v>99.987631535452607</v>
          </cell>
          <cell r="I30">
            <v>97.755398490441308</v>
          </cell>
          <cell r="J30">
            <v>95.478568193634871</v>
          </cell>
          <cell r="K30">
            <v>194.13427037846805</v>
          </cell>
          <cell r="L30">
            <v>198.9505625978359</v>
          </cell>
          <cell r="M30">
            <v>201.05945318718636</v>
          </cell>
          <cell r="Q30">
            <v>219.50927665781339</v>
          </cell>
          <cell r="R30">
            <v>220.39618532689408</v>
          </cell>
          <cell r="S30">
            <v>224.20666938667114</v>
          </cell>
          <cell r="T30">
            <v>228.24663612730853</v>
          </cell>
          <cell r="U30">
            <v>232.90914656192786</v>
          </cell>
          <cell r="V30">
            <v>237.40072535318035</v>
          </cell>
          <cell r="W30">
            <v>242.03476503933217</v>
          </cell>
          <cell r="X30">
            <v>247.6015646352368</v>
          </cell>
          <cell r="Y30">
            <v>253.29640062184723</v>
          </cell>
          <cell r="Z30">
            <v>259.12221783614967</v>
          </cell>
          <cell r="AA30">
            <v>265.08202884638109</v>
          </cell>
          <cell r="AB30">
            <v>271.17891550984785</v>
          </cell>
          <cell r="AC30">
            <v>277.41603056657436</v>
          </cell>
          <cell r="AD30">
            <v>283.79659926960545</v>
          </cell>
          <cell r="AE30">
            <v>290.32392105280638</v>
          </cell>
          <cell r="AF30">
            <v>297.00137123702086</v>
          </cell>
        </row>
        <row r="31">
          <cell r="A31" t="str">
            <v xml:space="preserve">  Autres</v>
          </cell>
          <cell r="C31">
            <v>96.86</v>
          </cell>
          <cell r="D31">
            <v>96.86</v>
          </cell>
          <cell r="E31">
            <v>95.578439134816264</v>
          </cell>
          <cell r="F31">
            <v>102.77815634342315</v>
          </cell>
          <cell r="G31">
            <v>100</v>
          </cell>
          <cell r="H31">
            <v>99.987631535452607</v>
          </cell>
          <cell r="I31">
            <v>97.755398490441308</v>
          </cell>
          <cell r="J31">
            <v>95.478568193634871</v>
          </cell>
          <cell r="K31">
            <v>194.13427037846805</v>
          </cell>
          <cell r="L31">
            <v>198.9505625978359</v>
          </cell>
          <cell r="M31">
            <v>201.05945318718636</v>
          </cell>
          <cell r="Q31">
            <v>219.50927665781339</v>
          </cell>
          <cell r="R31">
            <v>220.39618532689408</v>
          </cell>
          <cell r="S31">
            <v>224.20666938667114</v>
          </cell>
          <cell r="T31">
            <v>228.24663612730853</v>
          </cell>
          <cell r="U31">
            <v>232.90914656192786</v>
          </cell>
          <cell r="V31">
            <v>237.40072535318035</v>
          </cell>
          <cell r="W31">
            <v>242.03476503933217</v>
          </cell>
          <cell r="X31">
            <v>247.6015646352368</v>
          </cell>
          <cell r="Y31">
            <v>253.29640062184723</v>
          </cell>
          <cell r="Z31">
            <v>259.12221783614967</v>
          </cell>
          <cell r="AA31">
            <v>265.08202884638109</v>
          </cell>
          <cell r="AB31">
            <v>271.17891550984785</v>
          </cell>
          <cell r="AC31">
            <v>277.41603056657436</v>
          </cell>
          <cell r="AD31">
            <v>283.79659926960545</v>
          </cell>
          <cell r="AE31">
            <v>290.32392105280638</v>
          </cell>
          <cell r="AF31">
            <v>297.00137123702086</v>
          </cell>
        </row>
        <row r="33">
          <cell r="A33" t="str">
            <v>Importations de biens, prix courants</v>
          </cell>
          <cell r="C33">
            <v>-59.41</v>
          </cell>
          <cell r="D33">
            <v>-59.41</v>
          </cell>
          <cell r="E33">
            <v>-53.064999999999998</v>
          </cell>
          <cell r="F33">
            <v>-59.334000000000003</v>
          </cell>
          <cell r="G33">
            <v>-65.778000000000006</v>
          </cell>
          <cell r="H33">
            <v>-50.399000000000001</v>
          </cell>
          <cell r="I33">
            <v>-50.111789999999999</v>
          </cell>
          <cell r="J33">
            <v>-44.810827500000002</v>
          </cell>
          <cell r="K33">
            <v>-83.777786000000006</v>
          </cell>
          <cell r="L33">
            <v>-90.412649999999999</v>
          </cell>
          <cell r="M33">
            <v>-74.969229999999996</v>
          </cell>
          <cell r="Q33">
            <v>-82.906931999999998</v>
          </cell>
          <cell r="R33">
            <v>-97.996000000000009</v>
          </cell>
          <cell r="S33">
            <v>-119.85564866052925</v>
          </cell>
          <cell r="T33">
            <v>-127.72971236177881</v>
          </cell>
          <cell r="U33">
            <v>-137.67435033770488</v>
          </cell>
          <cell r="V33">
            <v>-148.13410803836396</v>
          </cell>
          <cell r="W33">
            <v>-158.55454680720385</v>
          </cell>
          <cell r="X33">
            <v>-168.47217764487027</v>
          </cell>
          <cell r="Y33">
            <v>-179.26220768710635</v>
          </cell>
          <cell r="Z33">
            <v>-191.05345870723374</v>
          </cell>
          <cell r="AA33">
            <v>-204.46909798422192</v>
          </cell>
          <cell r="AB33">
            <v>-218.74331480113639</v>
          </cell>
          <cell r="AC33">
            <v>-234.20746682763331</v>
          </cell>
          <cell r="AD33">
            <v>-250.96838545163513</v>
          </cell>
          <cell r="AE33">
            <v>-268.93092710066321</v>
          </cell>
          <cell r="AF33">
            <v>-288.4299206113717</v>
          </cell>
        </row>
        <row r="34">
          <cell r="A34" t="str">
            <v xml:space="preserve">      Produits pétroliers</v>
          </cell>
          <cell r="C34">
            <v>-2.94</v>
          </cell>
          <cell r="D34">
            <v>-2.94</v>
          </cell>
          <cell r="E34">
            <v>-4.28</v>
          </cell>
          <cell r="F34">
            <v>-6.3330000000000002</v>
          </cell>
          <cell r="G34">
            <v>-6.2460426199999999</v>
          </cell>
          <cell r="H34">
            <v>-4.3989716739999993</v>
          </cell>
          <cell r="I34">
            <v>-4.1457900000000008</v>
          </cell>
          <cell r="J34">
            <v>-4.1668275000000001</v>
          </cell>
          <cell r="K34">
            <v>-6.0777859999999997</v>
          </cell>
          <cell r="L34">
            <v>-8.3626500000000021</v>
          </cell>
          <cell r="M34">
            <v>-6.7092299999999998</v>
          </cell>
          <cell r="Q34">
            <v>-9.7069320000000001</v>
          </cell>
          <cell r="R34">
            <v>-12.696</v>
          </cell>
          <cell r="S34">
            <v>-13.159967340218445</v>
          </cell>
          <cell r="T34">
            <v>-12.258593682549479</v>
          </cell>
          <cell r="U34">
            <v>-12.695793211796117</v>
          </cell>
          <cell r="V34">
            <v>-13.128519371091501</v>
          </cell>
          <cell r="W34">
            <v>-13.76365434818727</v>
          </cell>
          <cell r="X34">
            <v>-14.421116342615301</v>
          </cell>
          <cell r="Y34">
            <v>-15.109531866138521</v>
          </cell>
          <cell r="Z34">
            <v>-15.833147032257461</v>
          </cell>
          <cell r="AA34">
            <v>-17.248808743490933</v>
          </cell>
          <cell r="AB34">
            <v>-18.497704987753455</v>
          </cell>
          <cell r="AC34">
            <v>-19.8389578292465</v>
          </cell>
          <cell r="AD34">
            <v>-21.279137761759412</v>
          </cell>
          <cell r="AE34">
            <v>-22.829277951838332</v>
          </cell>
          <cell r="AF34">
            <v>-24.498435594971298</v>
          </cell>
        </row>
        <row r="35">
          <cell r="A35" t="str">
            <v xml:space="preserve">      Programme d'investissement public</v>
          </cell>
          <cell r="C35">
            <v>-18.2</v>
          </cell>
          <cell r="D35">
            <v>-18.2</v>
          </cell>
          <cell r="E35">
            <v>-9.282</v>
          </cell>
          <cell r="F35">
            <v>-5.894000000000001</v>
          </cell>
          <cell r="G35">
            <v>-7.9660000000000002</v>
          </cell>
          <cell r="H35">
            <v>-9.2119999999999997</v>
          </cell>
          <cell r="I35">
            <v>-11.1</v>
          </cell>
          <cell r="J35">
            <v>-12.9</v>
          </cell>
          <cell r="K35">
            <v>-20.100000000000001</v>
          </cell>
          <cell r="L35">
            <v>-28.6</v>
          </cell>
          <cell r="M35">
            <v>-9.4499999999999993</v>
          </cell>
          <cell r="Q35">
            <v>-14.2</v>
          </cell>
          <cell r="R35">
            <v>-20.5</v>
          </cell>
          <cell r="S35">
            <v>-34.94731830294014</v>
          </cell>
          <cell r="T35">
            <v>-38.239149447149842</v>
          </cell>
          <cell r="U35">
            <v>-41.813666382169004</v>
          </cell>
          <cell r="V35">
            <v>-45.602075989370604</v>
          </cell>
          <cell r="W35">
            <v>-48.598848998413899</v>
          </cell>
          <cell r="X35">
            <v>-50.825309994015214</v>
          </cell>
          <cell r="Y35">
            <v>-53.382215744950486</v>
          </cell>
          <cell r="Z35">
            <v>-56.336157016187045</v>
          </cell>
          <cell r="AA35">
            <v>-59.606282310232928</v>
          </cell>
          <cell r="AB35">
            <v>-63.231519309518831</v>
          </cell>
          <cell r="AC35">
            <v>-67.247605736449302</v>
          </cell>
          <cell r="AD35">
            <v>-71.703576527515452</v>
          </cell>
          <cell r="AE35">
            <v>-76.408623216844646</v>
          </cell>
          <cell r="AF35">
            <v>-81.618200411226582</v>
          </cell>
        </row>
        <row r="36">
          <cell r="A36" t="str">
            <v xml:space="preserve">      Autres</v>
          </cell>
          <cell r="C36">
            <v>-38.270000000000003</v>
          </cell>
          <cell r="D36">
            <v>-38.270000000000003</v>
          </cell>
          <cell r="E36">
            <v>-39.503</v>
          </cell>
          <cell r="F36">
            <v>-47.107000000000006</v>
          </cell>
          <cell r="G36">
            <v>-51.565957380000008</v>
          </cell>
          <cell r="H36">
            <v>-36.788028326000003</v>
          </cell>
          <cell r="I36">
            <v>-34.866</v>
          </cell>
          <cell r="J36">
            <v>-27.744000000000007</v>
          </cell>
          <cell r="K36">
            <v>-57.6</v>
          </cell>
          <cell r="L36">
            <v>-53.45</v>
          </cell>
          <cell r="M36">
            <v>-58.81</v>
          </cell>
          <cell r="Q36">
            <v>-59</v>
          </cell>
          <cell r="R36">
            <v>-64.8</v>
          </cell>
          <cell r="S36">
            <v>-71.748363017370679</v>
          </cell>
          <cell r="T36">
            <v>-77.231969232079493</v>
          </cell>
          <cell r="U36">
            <v>-83.164890743739761</v>
          </cell>
          <cell r="V36">
            <v>-89.403512677901858</v>
          </cell>
          <cell r="W36">
            <v>-96.19204346060269</v>
          </cell>
          <cell r="X36">
            <v>-103.22575130823975</v>
          </cell>
          <cell r="Y36">
            <v>-110.77046007601734</v>
          </cell>
          <cell r="Z36">
            <v>-118.88415465878923</v>
          </cell>
          <cell r="AA36">
            <v>-127.61400693049805</v>
          </cell>
          <cell r="AB36">
            <v>-137.01409050386411</v>
          </cell>
          <cell r="AC36">
            <v>-147.12090326193749</v>
          </cell>
          <cell r="AD36">
            <v>-157.98567116236026</v>
          </cell>
          <cell r="AE36">
            <v>-169.69302593198023</v>
          </cell>
          <cell r="AF36">
            <v>-182.31328460517383</v>
          </cell>
        </row>
        <row r="37">
          <cell r="A37" t="str">
            <v xml:space="preserve">   Importations de S.N.F.</v>
          </cell>
          <cell r="C37">
            <v>-46.495198019801983</v>
          </cell>
          <cell r="D37">
            <v>-46.495198019801983</v>
          </cell>
          <cell r="E37">
            <v>-44.944000000000003</v>
          </cell>
          <cell r="F37">
            <v>-46.088160000000009</v>
          </cell>
          <cell r="G37">
            <v>-46.103000000000002</v>
          </cell>
          <cell r="H37">
            <v>-38.201482266080006</v>
          </cell>
          <cell r="I37">
            <v>-41.420652799999999</v>
          </cell>
          <cell r="J37">
            <v>-37.330384800000004</v>
          </cell>
          <cell r="K37">
            <v>-56.9</v>
          </cell>
          <cell r="L37">
            <v>-65.900000000000006</v>
          </cell>
          <cell r="M37">
            <v>-41.012768999999999</v>
          </cell>
          <cell r="Q37">
            <v>-71.999579600000004</v>
          </cell>
          <cell r="R37">
            <v>-73.900000000000006</v>
          </cell>
          <cell r="S37">
            <v>-81.747174749665476</v>
          </cell>
          <cell r="T37">
            <v>-84.840109997681623</v>
          </cell>
          <cell r="U37">
            <v>-88.578877733014252</v>
          </cell>
          <cell r="V37">
            <v>-92.497689257317148</v>
          </cell>
          <cell r="W37">
            <v>-96.317973500219921</v>
          </cell>
          <cell r="X37">
            <v>-99.918645248433336</v>
          </cell>
          <cell r="Y37">
            <v>-103.80960442901714</v>
          </cell>
          <cell r="Z37">
            <v>-108.03384722163949</v>
          </cell>
          <cell r="AA37">
            <v>-112.76848783301035</v>
          </cell>
          <cell r="AB37">
            <v>-117.78559662467282</v>
          </cell>
          <cell r="AC37">
            <v>-123.18697384889455</v>
          </cell>
          <cell r="AD37">
            <v>-129.00767216625758</v>
          </cell>
          <cell r="AE37">
            <v>-135.1965128175832</v>
          </cell>
          <cell r="AF37">
            <v>-141.87667165655122</v>
          </cell>
        </row>
        <row r="39">
          <cell r="A39" t="str">
            <v xml:space="preserve">  Services non facteurs</v>
          </cell>
          <cell r="C39">
            <v>-26.107198019801981</v>
          </cell>
          <cell r="D39">
            <v>-26.107198019801981</v>
          </cell>
          <cell r="E39">
            <v>-26.412000000000003</v>
          </cell>
          <cell r="F39">
            <v>-25.165160000000007</v>
          </cell>
          <cell r="G39">
            <v>-27.296000000000003</v>
          </cell>
          <cell r="H39">
            <v>-23.958482266080008</v>
          </cell>
          <cell r="I39">
            <v>-28.428652799999998</v>
          </cell>
          <cell r="J39">
            <v>-23.380384800000005</v>
          </cell>
          <cell r="K39">
            <v>-33.200000000000003</v>
          </cell>
          <cell r="L39">
            <v>-41</v>
          </cell>
          <cell r="M39">
            <v>-18.671926120822164</v>
          </cell>
          <cell r="Q39">
            <v>-57.360386673502177</v>
          </cell>
          <cell r="R39">
            <v>-58.350424622478265</v>
          </cell>
          <cell r="S39">
            <v>-65.798298061984511</v>
          </cell>
          <cell r="T39">
            <v>-68.492511392808652</v>
          </cell>
          <cell r="U39">
            <v>-71.822589163019487</v>
          </cell>
          <cell r="V39">
            <v>-75.322493473072541</v>
          </cell>
          <cell r="W39">
            <v>-78.713397821369199</v>
          </cell>
          <cell r="X39">
            <v>-81.87395517761135</v>
          </cell>
          <cell r="Y39">
            <v>-85.313797106424602</v>
          </cell>
          <cell r="Z39">
            <v>-89.075644715982136</v>
          </cell>
          <cell r="AA39">
            <v>-93.336330264711563</v>
          </cell>
          <cell r="AB39">
            <v>-97.867635117166571</v>
          </cell>
          <cell r="AC39">
            <v>-102.77106330370064</v>
          </cell>
          <cell r="AD39">
            <v>-108.08136385743381</v>
          </cell>
          <cell r="AE39">
            <v>-113.74704680103885</v>
          </cell>
          <cell r="AF39">
            <v>-119.89096898959326</v>
          </cell>
        </row>
        <row r="40">
          <cell r="A40" t="str">
            <v xml:space="preserve">    Crédit</v>
          </cell>
          <cell r="C40">
            <v>20.388000000000002</v>
          </cell>
          <cell r="D40">
            <v>20.388000000000002</v>
          </cell>
          <cell r="E40">
            <v>18.532</v>
          </cell>
          <cell r="F40">
            <v>20.923000000000002</v>
          </cell>
          <cell r="G40">
            <v>18.806999999999999</v>
          </cell>
          <cell r="H40">
            <v>14.242999999999999</v>
          </cell>
          <cell r="I40">
            <v>12.992000000000001</v>
          </cell>
          <cell r="J40">
            <v>13.95</v>
          </cell>
          <cell r="K40">
            <v>23.7</v>
          </cell>
          <cell r="L40">
            <v>24.9</v>
          </cell>
          <cell r="M40">
            <v>22.340842879177835</v>
          </cell>
          <cell r="Q40">
            <v>14.639192926497824</v>
          </cell>
          <cell r="R40">
            <v>15.549575377521741</v>
          </cell>
          <cell r="S40">
            <v>15.94887668768096</v>
          </cell>
          <cell r="T40">
            <v>16.347598604872967</v>
          </cell>
          <cell r="U40">
            <v>16.756288569994762</v>
          </cell>
          <cell r="V40">
            <v>17.175195784244615</v>
          </cell>
          <cell r="W40">
            <v>17.604575678850729</v>
          </cell>
          <cell r="X40">
            <v>18.044690070821993</v>
          </cell>
          <cell r="Y40">
            <v>18.49580732259254</v>
          </cell>
          <cell r="Z40">
            <v>18.958202505657354</v>
          </cell>
          <cell r="AA40">
            <v>19.432157568298784</v>
          </cell>
          <cell r="AB40">
            <v>19.917961507506256</v>
          </cell>
          <cell r="AC40">
            <v>20.41591054519391</v>
          </cell>
          <cell r="AD40">
            <v>20.926308308823756</v>
          </cell>
          <cell r="AE40">
            <v>21.449466016544349</v>
          </cell>
          <cell r="AF40">
            <v>21.985702666957955</v>
          </cell>
        </row>
        <row r="41">
          <cell r="A41" t="str">
            <v xml:space="preserve">      Dont:  freight</v>
          </cell>
          <cell r="C41">
            <v>1.111</v>
          </cell>
          <cell r="D41">
            <v>1.111</v>
          </cell>
          <cell r="E41">
            <v>0.629</v>
          </cell>
          <cell r="F41">
            <v>0.56800000000000006</v>
          </cell>
          <cell r="G41">
            <v>1.198</v>
          </cell>
          <cell r="H41">
            <v>0.73699999999999999</v>
          </cell>
          <cell r="I41">
            <v>0.68900000000000006</v>
          </cell>
          <cell r="J41">
            <v>0.17100000000000001</v>
          </cell>
          <cell r="K41">
            <v>0.2</v>
          </cell>
          <cell r="L41">
            <v>0.3</v>
          </cell>
          <cell r="M41">
            <v>0.3</v>
          </cell>
          <cell r="Q41">
            <v>0.32</v>
          </cell>
          <cell r="R41">
            <v>0.32999300295931078</v>
          </cell>
          <cell r="S41">
            <v>0.33846697316273561</v>
          </cell>
          <cell r="T41">
            <v>0.34692864749180369</v>
          </cell>
          <cell r="U41">
            <v>0.35560186367909818</v>
          </cell>
          <cell r="V41">
            <v>0.36449191027107519</v>
          </cell>
          <cell r="W41">
            <v>0.37360420802785205</v>
          </cell>
          <cell r="X41">
            <v>0.38294431322854833</v>
          </cell>
          <cell r="Y41">
            <v>0.39251792105926198</v>
          </cell>
          <cell r="Z41">
            <v>0.4023308690857435</v>
          </cell>
          <cell r="AA41">
            <v>0.41238914081288708</v>
          </cell>
          <cell r="AB41">
            <v>0.42269886933320922</v>
          </cell>
          <cell r="AC41">
            <v>0.43326634106653938</v>
          </cell>
          <cell r="AD41">
            <v>0.44409799959320284</v>
          </cell>
          <cell r="AE41">
            <v>0.45520044958303285</v>
          </cell>
          <cell r="AF41">
            <v>0.46658046082260862</v>
          </cell>
        </row>
        <row r="42">
          <cell r="A42" t="str">
            <v xml:space="preserve">    Débit</v>
          </cell>
          <cell r="C42">
            <v>-46.495198019801983</v>
          </cell>
          <cell r="D42">
            <v>-46.495198019801983</v>
          </cell>
          <cell r="E42">
            <v>-44.944000000000003</v>
          </cell>
          <cell r="F42">
            <v>-46.088160000000009</v>
          </cell>
          <cell r="G42">
            <v>-46.103000000000002</v>
          </cell>
          <cell r="H42">
            <v>-38.201482266080006</v>
          </cell>
          <cell r="I42">
            <v>-41.420652799999999</v>
          </cell>
          <cell r="J42">
            <v>-37.330384800000004</v>
          </cell>
          <cell r="K42">
            <v>-56.9</v>
          </cell>
          <cell r="L42">
            <v>-65.900000000000006</v>
          </cell>
          <cell r="M42">
            <v>-41.012768999999999</v>
          </cell>
          <cell r="Q42">
            <v>-71.999579600000004</v>
          </cell>
          <cell r="R42">
            <v>-73.900000000000006</v>
          </cell>
          <cell r="S42">
            <v>-81.747174749665476</v>
          </cell>
          <cell r="T42">
            <v>-84.840109997681623</v>
          </cell>
          <cell r="U42">
            <v>-88.578877733014252</v>
          </cell>
          <cell r="V42">
            <v>-92.497689257317148</v>
          </cell>
          <cell r="W42">
            <v>-96.317973500219921</v>
          </cell>
          <cell r="X42">
            <v>-99.918645248433336</v>
          </cell>
          <cell r="Y42">
            <v>-103.80960442901714</v>
          </cell>
          <cell r="Z42">
            <v>-108.03384722163949</v>
          </cell>
          <cell r="AA42">
            <v>-112.76848783301035</v>
          </cell>
          <cell r="AB42">
            <v>-117.78559662467282</v>
          </cell>
          <cell r="AC42">
            <v>-123.18697384889455</v>
          </cell>
          <cell r="AD42">
            <v>-129.00767216625758</v>
          </cell>
          <cell r="AE42">
            <v>-135.1965128175832</v>
          </cell>
          <cell r="AF42">
            <v>-141.87667165655122</v>
          </cell>
        </row>
        <row r="43">
          <cell r="A43" t="str">
            <v xml:space="preserve">      Dont:  freight</v>
          </cell>
          <cell r="C43">
            <v>-18.450198019801981</v>
          </cell>
          <cell r="D43">
            <v>-18.450198019801981</v>
          </cell>
          <cell r="E43">
            <v>-17.297000000000001</v>
          </cell>
          <cell r="F43">
            <v>-18.972160000000006</v>
          </cell>
          <cell r="G43">
            <v>-20.940999999999999</v>
          </cell>
          <cell r="H43">
            <v>-15.444482266080003</v>
          </cell>
          <cell r="I43">
            <v>-15.346652799999999</v>
          </cell>
          <cell r="J43">
            <v>-13.153384800000001</v>
          </cell>
          <cell r="K43">
            <v>-22.7</v>
          </cell>
          <cell r="L43">
            <v>-27.1</v>
          </cell>
          <cell r="M43">
            <v>-9.0127690000000005</v>
          </cell>
          <cell r="Q43">
            <v>-27.412079599999998</v>
          </cell>
          <cell r="R43">
            <v>-28.667762500000002</v>
          </cell>
          <cell r="S43">
            <v>-35.85707731216548</v>
          </cell>
          <cell r="T43">
            <v>-38.273769504244129</v>
          </cell>
          <cell r="U43">
            <v>-41.317393388640824</v>
          </cell>
          <cell r="V43">
            <v>-44.521627905576366</v>
          </cell>
          <cell r="W43">
            <v>-47.607354518964904</v>
          </cell>
          <cell r="X43">
            <v>-50.452925014054564</v>
          </cell>
          <cell r="Y43">
            <v>-53.567660336828773</v>
          </cell>
          <cell r="Z43">
            <v>-56.993961249637785</v>
          </cell>
          <cell r="AA43">
            <v>-60.908329635874708</v>
          </cell>
          <cell r="AB43">
            <v>-65.082206144499864</v>
          </cell>
          <cell r="AC43">
            <v>-69.616743428765091</v>
          </cell>
          <cell r="AD43">
            <v>-74.546328152334155</v>
          </cell>
          <cell r="AE43">
            <v>-79.81909663502222</v>
          </cell>
          <cell r="AF43">
            <v>-85.557520344088061</v>
          </cell>
        </row>
        <row r="45">
          <cell r="A45" t="str">
            <v xml:space="preserve">  Services facteurs</v>
          </cell>
          <cell r="C45">
            <v>-7.2460320723239997</v>
          </cell>
          <cell r="D45">
            <v>-7.2460320723239997</v>
          </cell>
          <cell r="E45">
            <v>-8.2704531283966869</v>
          </cell>
          <cell r="F45">
            <v>-8.1616702344011003</v>
          </cell>
          <cell r="G45">
            <v>-6.0821216519846404</v>
          </cell>
          <cell r="H45">
            <v>-4.482369888772431</v>
          </cell>
          <cell r="I45">
            <v>-5.3136959999999993</v>
          </cell>
          <cell r="J45">
            <v>-5.9625669999999991</v>
          </cell>
          <cell r="K45">
            <v>-11.913735078663519</v>
          </cell>
          <cell r="L45">
            <v>-10.979818034460997</v>
          </cell>
          <cell r="M45">
            <v>-9.2097099804192268</v>
          </cell>
          <cell r="Q45">
            <v>-10.933241799141683</v>
          </cell>
          <cell r="R45">
            <v>-9.8197292674903682</v>
          </cell>
          <cell r="S45">
            <v>-9.6741645742658591</v>
          </cell>
          <cell r="T45">
            <v>-9.8703558076750593</v>
          </cell>
          <cell r="U45">
            <v>-10.221818707547577</v>
          </cell>
          <cell r="V45">
            <v>-10.4203184539191</v>
          </cell>
          <cell r="W45">
            <v>-10.506771930432151</v>
          </cell>
          <cell r="X45">
            <v>-10.616091077574303</v>
          </cell>
          <cell r="Y45">
            <v>-10.635191887285</v>
          </cell>
          <cell r="Z45">
            <v>-10.618473051608008</v>
          </cell>
          <cell r="AA45">
            <v>-10.593823764905741</v>
          </cell>
          <cell r="AB45">
            <v>-10.466343900778748</v>
          </cell>
          <cell r="AC45">
            <v>-10.307544317992118</v>
          </cell>
          <cell r="AD45">
            <v>-10.145002013593672</v>
          </cell>
          <cell r="AE45">
            <v>-1.8129904501675598</v>
          </cell>
          <cell r="AF45">
            <v>-1.8082763273117517</v>
          </cell>
        </row>
        <row r="46">
          <cell r="A46" t="str">
            <v xml:space="preserve">    Crédit</v>
          </cell>
          <cell r="C46">
            <v>0.83299999999999996</v>
          </cell>
          <cell r="D46">
            <v>0.83299999999999996</v>
          </cell>
          <cell r="E46">
            <v>0.90400000000000003</v>
          </cell>
          <cell r="F46">
            <v>0.20099999999999998</v>
          </cell>
          <cell r="G46">
            <v>0.185</v>
          </cell>
          <cell r="H46">
            <v>1.5069999999999999</v>
          </cell>
          <cell r="I46">
            <v>1.9</v>
          </cell>
          <cell r="J46">
            <v>1.3</v>
          </cell>
          <cell r="K46">
            <v>1.4</v>
          </cell>
          <cell r="L46">
            <v>1.7</v>
          </cell>
          <cell r="M46">
            <v>1.6</v>
          </cell>
          <cell r="Q46">
            <v>0.86</v>
          </cell>
          <cell r="R46">
            <v>0.24</v>
          </cell>
          <cell r="S46">
            <v>0.24249999999999999</v>
          </cell>
          <cell r="T46">
            <v>0.24512500000000001</v>
          </cell>
          <cell r="U46">
            <v>0.24788125</v>
          </cell>
          <cell r="V46">
            <v>0.25077531250000001</v>
          </cell>
          <cell r="W46">
            <v>0.25381407812500001</v>
          </cell>
          <cell r="X46">
            <v>0.25700478203125005</v>
          </cell>
          <cell r="Y46">
            <v>0.2603550211328125</v>
          </cell>
          <cell r="Z46">
            <v>0.26387277218945315</v>
          </cell>
          <cell r="AA46">
            <v>0.26756641079892585</v>
          </cell>
          <cell r="AB46">
            <v>0.27144473133887215</v>
          </cell>
          <cell r="AC46">
            <v>0.27551696790581576</v>
          </cell>
          <cell r="AD46">
            <v>0.27979281630110653</v>
          </cell>
          <cell r="AE46">
            <v>0.28428245711616185</v>
          </cell>
          <cell r="AF46">
            <v>0.28899657997196992</v>
          </cell>
        </row>
        <row r="47">
          <cell r="A47" t="str">
            <v xml:space="preserve">    Débit</v>
          </cell>
          <cell r="C47">
            <v>-8.0790320723240008</v>
          </cell>
          <cell r="D47">
            <v>-8.0790320723240008</v>
          </cell>
          <cell r="E47">
            <v>-9.1744531283966868</v>
          </cell>
          <cell r="F47">
            <v>-8.3626702344011008</v>
          </cell>
          <cell r="G47">
            <v>-6.26712165198464</v>
          </cell>
          <cell r="H47">
            <v>-5.9893698887724307</v>
          </cell>
          <cell r="I47">
            <v>-7.2136959999999997</v>
          </cell>
          <cell r="J47">
            <v>-7.2625669999999989</v>
          </cell>
          <cell r="K47">
            <v>-13.31373507866352</v>
          </cell>
          <cell r="L47">
            <v>-12.679818034460997</v>
          </cell>
          <cell r="M47">
            <v>-10.809709980419226</v>
          </cell>
          <cell r="Q47">
            <v>-11.793241799141683</v>
          </cell>
          <cell r="R47">
            <v>-10.059729267490368</v>
          </cell>
          <cell r="S47">
            <v>-9.9166645742658588</v>
          </cell>
          <cell r="T47">
            <v>-10.115480807675059</v>
          </cell>
          <cell r="U47">
            <v>-10.469699957547578</v>
          </cell>
          <cell r="V47">
            <v>-10.6710937664191</v>
          </cell>
          <cell r="W47">
            <v>-10.760586008557151</v>
          </cell>
          <cell r="X47">
            <v>-10.873095859605554</v>
          </cell>
          <cell r="Y47">
            <v>-10.895546908417813</v>
          </cell>
          <cell r="Z47">
            <v>-10.882345823797461</v>
          </cell>
          <cell r="AA47">
            <v>-10.861390175704667</v>
          </cell>
          <cell r="AB47">
            <v>-10.737788632117621</v>
          </cell>
          <cell r="AC47">
            <v>-10.583061285897934</v>
          </cell>
          <cell r="AD47">
            <v>-10.424794829894779</v>
          </cell>
          <cell r="AE47">
            <v>-2.0972729072837217</v>
          </cell>
          <cell r="AF47">
            <v>-2.0972729072837217</v>
          </cell>
        </row>
        <row r="49">
          <cell r="A49" t="str">
            <v xml:space="preserve">  Transferts</v>
          </cell>
          <cell r="C49">
            <v>35.271999999999998</v>
          </cell>
          <cell r="D49">
            <v>35.271999999999998</v>
          </cell>
          <cell r="E49">
            <v>26.529760000000003</v>
          </cell>
          <cell r="F49">
            <v>14.021341917919997</v>
          </cell>
          <cell r="G49">
            <v>11.08</v>
          </cell>
          <cell r="H49">
            <v>16.690000000000001</v>
          </cell>
          <cell r="I49">
            <v>11.537250000000004</v>
          </cell>
          <cell r="J49">
            <v>10.244999999999999</v>
          </cell>
          <cell r="K49">
            <v>18.012499999999999</v>
          </cell>
          <cell r="L49">
            <v>14.86</v>
          </cell>
          <cell r="M49">
            <v>15.967499999999999</v>
          </cell>
          <cell r="Q49">
            <v>18.8</v>
          </cell>
          <cell r="R49">
            <v>18.5</v>
          </cell>
          <cell r="S49">
            <v>18.936498713411293</v>
          </cell>
          <cell r="T49">
            <v>19.616013713411295</v>
          </cell>
          <cell r="U49">
            <v>20.308406888411294</v>
          </cell>
          <cell r="V49">
            <v>21.014052155036293</v>
          </cell>
          <cell r="W49">
            <v>21.508334493928167</v>
          </cell>
          <cell r="X49">
            <v>22.016650281924708</v>
          </cell>
          <cell r="Y49">
            <v>22.539407634325691</v>
          </cell>
          <cell r="Z49">
            <v>23.077026757555089</v>
          </cell>
          <cell r="AA49">
            <v>23.629940312538114</v>
          </cell>
          <cell r="AB49">
            <v>24.198593789121581</v>
          </cell>
          <cell r="AC49">
            <v>24.783445891876234</v>
          </cell>
          <cell r="AD49">
            <v>25.384968937630244</v>
          </cell>
          <cell r="AE49">
            <v>26.003649265093667</v>
          </cell>
          <cell r="AF49">
            <v>26.639987656945031</v>
          </cell>
        </row>
        <row r="50">
          <cell r="A50" t="str">
            <v xml:space="preserve">    Privés</v>
          </cell>
          <cell r="C50">
            <v>-5.69</v>
          </cell>
          <cell r="D50">
            <v>-5.69</v>
          </cell>
          <cell r="E50">
            <v>-8.0642399999999999</v>
          </cell>
          <cell r="F50">
            <v>-7.97365808208</v>
          </cell>
          <cell r="G50">
            <v>-8.4870000000000001</v>
          </cell>
          <cell r="H50">
            <v>-8.41</v>
          </cell>
          <cell r="I50">
            <v>-7.1559999999999988</v>
          </cell>
          <cell r="J50">
            <v>-8.77</v>
          </cell>
          <cell r="K50">
            <v>-5.3</v>
          </cell>
          <cell r="L50">
            <v>-5.17</v>
          </cell>
          <cell r="M50">
            <v>-4.6100000000000003</v>
          </cell>
          <cell r="Q50">
            <v>-0.6</v>
          </cell>
          <cell r="R50">
            <v>-0.5</v>
          </cell>
          <cell r="S50">
            <v>-3.508</v>
          </cell>
          <cell r="T50">
            <v>-3.4141599999999999</v>
          </cell>
          <cell r="U50">
            <v>-3.3184431999999999</v>
          </cell>
          <cell r="V50">
            <v>-3.2208120639999995</v>
          </cell>
          <cell r="W50">
            <v>-3.1212283052799998</v>
          </cell>
          <cell r="X50">
            <v>-3.0196528713855999</v>
          </cell>
          <cell r="Y50">
            <v>-2.916045928813312</v>
          </cell>
          <cell r="Z50">
            <v>-2.8103668473895782</v>
          </cell>
          <cell r="AA50">
            <v>-2.7025741843373696</v>
          </cell>
          <cell r="AB50">
            <v>-2.5926256680241169</v>
          </cell>
          <cell r="AC50">
            <v>-2.4804781813845995</v>
          </cell>
          <cell r="AD50">
            <v>-2.3660877450122912</v>
          </cell>
          <cell r="AE50">
            <v>-2.2494094999125371</v>
          </cell>
          <cell r="AF50">
            <v>-2.1303976899107875</v>
          </cell>
        </row>
        <row r="51">
          <cell r="A51" t="str">
            <v xml:space="preserve">    Officiels</v>
          </cell>
          <cell r="C51">
            <v>40.962000000000003</v>
          </cell>
          <cell r="D51">
            <v>40.962000000000003</v>
          </cell>
          <cell r="E51">
            <v>34.594000000000001</v>
          </cell>
          <cell r="F51">
            <v>21.995000000000001</v>
          </cell>
          <cell r="G51">
            <v>19.567</v>
          </cell>
          <cell r="H51">
            <v>25.1</v>
          </cell>
          <cell r="I51">
            <v>18.693250000000003</v>
          </cell>
          <cell r="J51">
            <v>19.015000000000001</v>
          </cell>
          <cell r="K51">
            <v>23.3125</v>
          </cell>
          <cell r="L51">
            <v>20.03</v>
          </cell>
          <cell r="M51">
            <v>20.577500000000001</v>
          </cell>
          <cell r="Q51">
            <v>19.399999999999999</v>
          </cell>
          <cell r="R51">
            <v>19</v>
          </cell>
          <cell r="S51">
            <v>22.444498713411292</v>
          </cell>
          <cell r="T51">
            <v>23.030173713411294</v>
          </cell>
          <cell r="U51">
            <v>23.626850088411295</v>
          </cell>
          <cell r="V51">
            <v>24.234864219036293</v>
          </cell>
          <cell r="W51">
            <v>24.629562799208166</v>
          </cell>
          <cell r="X51">
            <v>25.036303153310307</v>
          </cell>
          <cell r="Y51">
            <v>25.455453563139002</v>
          </cell>
          <cell r="Z51">
            <v>25.887393604944666</v>
          </cell>
          <cell r="AA51">
            <v>26.332514496875483</v>
          </cell>
          <cell r="AB51">
            <v>26.791219457145697</v>
          </cell>
          <cell r="AC51">
            <v>27.263924073260835</v>
          </cell>
          <cell r="AD51">
            <v>27.751056682642535</v>
          </cell>
          <cell r="AE51">
            <v>28.253058765006205</v>
          </cell>
          <cell r="AF51">
            <v>28.770385346855818</v>
          </cell>
        </row>
        <row r="52">
          <cell r="A52" t="str">
            <v xml:space="preserve">     Dont: transferts courants</v>
          </cell>
          <cell r="C52">
            <v>0</v>
          </cell>
          <cell r="D52">
            <v>19.462000000000003</v>
          </cell>
          <cell r="E52">
            <v>29.018999999999998</v>
          </cell>
          <cell r="F52">
            <v>14.27</v>
          </cell>
          <cell r="G52">
            <v>15.341999999999999</v>
          </cell>
          <cell r="H52">
            <v>20.55</v>
          </cell>
          <cell r="I52">
            <v>13.237000000000002</v>
          </cell>
          <cell r="J52">
            <v>14.153</v>
          </cell>
          <cell r="K52">
            <v>17.5</v>
          </cell>
          <cell r="L52">
            <v>20.03</v>
          </cell>
          <cell r="M52">
            <v>20.577500000000001</v>
          </cell>
          <cell r="Q52">
            <v>19.399999999999999</v>
          </cell>
          <cell r="R52">
            <v>19</v>
          </cell>
          <cell r="S52">
            <v>22.444498713411292</v>
          </cell>
          <cell r="T52">
            <v>23.030173713411294</v>
          </cell>
          <cell r="U52">
            <v>23.626850088411295</v>
          </cell>
          <cell r="V52">
            <v>24.234864219036293</v>
          </cell>
          <cell r="W52">
            <v>24.629562799208166</v>
          </cell>
          <cell r="X52">
            <v>25.036303153310307</v>
          </cell>
          <cell r="Y52">
            <v>25.455453563139002</v>
          </cell>
          <cell r="Z52">
            <v>25.887393604944666</v>
          </cell>
          <cell r="AA52">
            <v>26.332514496875483</v>
          </cell>
          <cell r="AB52">
            <v>26.791219457145697</v>
          </cell>
          <cell r="AC52">
            <v>27.263924073260835</v>
          </cell>
          <cell r="AD52">
            <v>27.751056682642535</v>
          </cell>
          <cell r="AE52">
            <v>28.253058765006205</v>
          </cell>
          <cell r="AF52">
            <v>28.770385346855818</v>
          </cell>
        </row>
        <row r="53">
          <cell r="A53" t="str">
            <v>Current account balance</v>
          </cell>
          <cell r="C53">
            <v>-18.74801467812598</v>
          </cell>
          <cell r="D53">
            <v>-18.74801467812598</v>
          </cell>
          <cell r="E53">
            <v>-27.401596685396683</v>
          </cell>
          <cell r="F53">
            <v>-39.452037924481104</v>
          </cell>
          <cell r="G53">
            <v>-51.684953651984657</v>
          </cell>
          <cell r="H53">
            <v>-31.649923584852438</v>
          </cell>
          <cell r="I53">
            <v>-47.097562823999993</v>
          </cell>
          <cell r="J53">
            <v>-31.284676124000001</v>
          </cell>
          <cell r="K53">
            <v>-23.957303278663534</v>
          </cell>
          <cell r="L53">
            <v>-34.583868034461005</v>
          </cell>
          <cell r="M53">
            <v>-6.2820071012413869</v>
          </cell>
          <cell r="Q53">
            <v>-26.872330472643867</v>
          </cell>
          <cell r="R53">
            <v>-43.143003328894395</v>
          </cell>
          <cell r="S53">
            <v>-62.417208220223301</v>
          </cell>
          <cell r="T53">
            <v>-61.293015450760976</v>
          </cell>
          <cell r="U53">
            <v>-61.8683129408696</v>
          </cell>
          <cell r="V53">
            <v>-63.529246351077802</v>
          </cell>
          <cell r="W53">
            <v>-67.168614760575281</v>
          </cell>
          <cell r="X53">
            <v>-67.726229102407331</v>
          </cell>
          <cell r="Y53">
            <v>-68.270963608728835</v>
          </cell>
          <cell r="Z53">
            <v>-69.072601815221233</v>
          </cell>
          <cell r="AA53">
            <v>-70.735230859977079</v>
          </cell>
          <cell r="AB53">
            <v>-71.675805335056737</v>
          </cell>
          <cell r="AC53">
            <v>-70.601794778002926</v>
          </cell>
          <cell r="AD53">
            <v>-71.358234406853299</v>
          </cell>
          <cell r="AE53">
            <v>-63.623336594004243</v>
          </cell>
          <cell r="AF53">
            <v>-64.164525838466972</v>
          </cell>
        </row>
        <row r="55">
          <cell r="A55" t="str">
            <v>Technical assistance grants (BOP)</v>
          </cell>
          <cell r="C55">
            <v>13.542</v>
          </cell>
          <cell r="D55">
            <v>13.542</v>
          </cell>
          <cell r="E55">
            <v>13.542</v>
          </cell>
          <cell r="F55">
            <v>11.71</v>
          </cell>
          <cell r="G55">
            <v>11.385999999999999</v>
          </cell>
          <cell r="H55">
            <v>14.872</v>
          </cell>
          <cell r="I55">
            <v>12.635</v>
          </cell>
          <cell r="J55">
            <v>11.058</v>
          </cell>
          <cell r="K55">
            <v>14.8</v>
          </cell>
          <cell r="L55">
            <v>12.79</v>
          </cell>
          <cell r="M55">
            <v>11.77</v>
          </cell>
          <cell r="Q55">
            <v>10.180299999999999</v>
          </cell>
          <cell r="R55">
            <v>9.4497090000000004</v>
          </cell>
          <cell r="S55">
            <v>9.7332002700000011</v>
          </cell>
          <cell r="T55">
            <v>10.025196278100001</v>
          </cell>
          <cell r="U55">
            <v>10.325952166443001</v>
          </cell>
          <cell r="V55">
            <v>10.635730731436292</v>
          </cell>
          <cell r="W55">
            <v>10.95480265337938</v>
          </cell>
          <cell r="X55">
            <v>11.283446732980762</v>
          </cell>
          <cell r="Y55">
            <v>11.621950134970184</v>
          </cell>
          <cell r="Z55">
            <v>11.970608639019289</v>
          </cell>
          <cell r="AA55">
            <v>12.329726898189868</v>
          </cell>
          <cell r="AB55">
            <v>12.699618705135565</v>
          </cell>
          <cell r="AC55">
            <v>13.080607266289633</v>
          </cell>
          <cell r="AD55">
            <v>13.473025484278322</v>
          </cell>
          <cell r="AE55">
            <v>13.877216248806672</v>
          </cell>
          <cell r="AF55">
            <v>14.293532736270873</v>
          </cell>
        </row>
        <row r="57">
          <cell r="A57" t="str">
            <v>Données fiscales:</v>
          </cell>
        </row>
        <row r="59">
          <cell r="A59" t="str">
            <v>Recettes totales</v>
          </cell>
          <cell r="C59">
            <v>38.1447</v>
          </cell>
          <cell r="D59">
            <v>38.1447</v>
          </cell>
          <cell r="E59">
            <v>40.630299999999998</v>
          </cell>
          <cell r="F59">
            <v>40.738</v>
          </cell>
          <cell r="G59">
            <v>43.213099999999997</v>
          </cell>
          <cell r="H59">
            <v>36.286999999999999</v>
          </cell>
          <cell r="I59">
            <v>33.744</v>
          </cell>
          <cell r="J59">
            <v>28.368999999999996</v>
          </cell>
          <cell r="K59">
            <v>35.363999999999997</v>
          </cell>
          <cell r="L59">
            <v>51.503290000000007</v>
          </cell>
          <cell r="M59">
            <v>33.238908000000002</v>
          </cell>
          <cell r="Q59">
            <v>60.546000000000006</v>
          </cell>
          <cell r="R59">
            <v>72.652000000000001</v>
          </cell>
          <cell r="S59">
            <v>82.931997669863776</v>
          </cell>
          <cell r="T59">
            <v>95.309806238405685</v>
          </cell>
          <cell r="U59">
            <v>107.03084282003604</v>
          </cell>
          <cell r="V59">
            <v>118.42770905998483</v>
          </cell>
          <cell r="W59">
            <v>130.45223460628483</v>
          </cell>
          <cell r="X59">
            <v>142.97643198566016</v>
          </cell>
          <cell r="Y59">
            <v>156.19661983364782</v>
          </cell>
          <cell r="Z59">
            <v>170.43154648772506</v>
          </cell>
          <cell r="AA59">
            <v>185.78675319486018</v>
          </cell>
          <cell r="AB59">
            <v>202.40980354263411</v>
          </cell>
          <cell r="AC59">
            <v>220.08175778623053</v>
          </cell>
          <cell r="AD59">
            <v>238.95824029772217</v>
          </cell>
          <cell r="AE59">
            <v>259.40214589029563</v>
          </cell>
          <cell r="AF59">
            <v>281.56636754336222</v>
          </cell>
        </row>
        <row r="60">
          <cell r="A60" t="str">
            <v xml:space="preserve">  Recettes fiscales</v>
          </cell>
          <cell r="C60">
            <v>33.5304</v>
          </cell>
          <cell r="D60">
            <v>33.5304</v>
          </cell>
          <cell r="E60">
            <v>35.6126</v>
          </cell>
          <cell r="F60">
            <v>36.292999999999999</v>
          </cell>
          <cell r="G60">
            <v>42.2667</v>
          </cell>
          <cell r="H60">
            <v>33.369</v>
          </cell>
          <cell r="I60">
            <v>31.087000000000003</v>
          </cell>
          <cell r="J60">
            <v>26.485999999999997</v>
          </cell>
          <cell r="K60">
            <v>32.119</v>
          </cell>
          <cell r="L60">
            <v>49.269867000000005</v>
          </cell>
          <cell r="M60">
            <v>32.974808000000003</v>
          </cell>
          <cell r="Q60">
            <v>53.422000000000004</v>
          </cell>
          <cell r="R60">
            <v>64.004000000000005</v>
          </cell>
          <cell r="S60">
            <v>74.061923584467934</v>
          </cell>
          <cell r="T60">
            <v>86.217980300874956</v>
          </cell>
          <cell r="U60">
            <v>97.211721234067056</v>
          </cell>
          <cell r="V60">
            <v>107.86310943436663</v>
          </cell>
          <cell r="W60">
            <v>119.12351999002618</v>
          </cell>
          <cell r="X60">
            <v>130.86449950399503</v>
          </cell>
          <cell r="Y60">
            <v>143.28188903994106</v>
          </cell>
          <cell r="Z60">
            <v>156.69394742417563</v>
          </cell>
          <cell r="AA60">
            <v>171.20571415472205</v>
          </cell>
          <cell r="AB60">
            <v>186.96423852649252</v>
          </cell>
          <cell r="AC60">
            <v>203.75005364468538</v>
          </cell>
          <cell r="AD60">
            <v>221.7182435526384</v>
          </cell>
          <cell r="AE60">
            <v>241.23114922658476</v>
          </cell>
          <cell r="AF60">
            <v>262.44109596305861</v>
          </cell>
        </row>
        <row r="61">
          <cell r="A61" t="str">
            <v xml:space="preserve">    Impôts directs</v>
          </cell>
          <cell r="C61">
            <v>10.1271</v>
          </cell>
          <cell r="D61">
            <v>10.1271</v>
          </cell>
          <cell r="E61">
            <v>11.220500000000001</v>
          </cell>
          <cell r="F61">
            <v>8.9600000000000009</v>
          </cell>
          <cell r="G61">
            <v>10.357999999999999</v>
          </cell>
          <cell r="H61">
            <v>8.6710000000000012</v>
          </cell>
          <cell r="I61">
            <v>7.6630000000000003</v>
          </cell>
          <cell r="J61">
            <v>6.52</v>
          </cell>
          <cell r="K61">
            <v>8.6419999999999995</v>
          </cell>
          <cell r="L61">
            <v>10.584549000000003</v>
          </cell>
          <cell r="M61">
            <v>8.0941299999999998</v>
          </cell>
          <cell r="Q61">
            <v>12.606999999999999</v>
          </cell>
          <cell r="R61">
            <v>17.576000000000001</v>
          </cell>
          <cell r="S61">
            <v>20.181144510730288</v>
          </cell>
          <cell r="T61">
            <v>24.063031009111672</v>
          </cell>
          <cell r="U61">
            <v>26.971494845872417</v>
          </cell>
          <cell r="V61">
            <v>29.110103376899914</v>
          </cell>
          <cell r="W61">
            <v>31.420569911083216</v>
          </cell>
          <cell r="X61">
            <v>33.536239613263263</v>
          </cell>
          <cell r="Y61">
            <v>35.799262693076102</v>
          </cell>
          <cell r="Z61">
            <v>38.220266799463317</v>
          </cell>
          <cell r="AA61">
            <v>40.810672483752747</v>
          </cell>
          <cell r="AB61">
            <v>43.582754210382532</v>
          </cell>
          <cell r="AC61">
            <v>46.549706188642418</v>
          </cell>
          <cell r="AD61">
            <v>49.725713414788096</v>
          </cell>
          <cell r="AE61">
            <v>53.126028345874957</v>
          </cell>
          <cell r="AF61">
            <v>56.767053661312794</v>
          </cell>
        </row>
        <row r="62">
          <cell r="A62" t="str">
            <v xml:space="preserve">    Impôts indirects interieurs</v>
          </cell>
          <cell r="C62">
            <v>11.864699999999999</v>
          </cell>
          <cell r="D62">
            <v>11.864699999999999</v>
          </cell>
          <cell r="E62">
            <v>12.3771</v>
          </cell>
          <cell r="F62">
            <v>14.518999999999998</v>
          </cell>
          <cell r="G62">
            <v>14.7155</v>
          </cell>
          <cell r="H62">
            <v>11.052999999999999</v>
          </cell>
          <cell r="I62">
            <v>11.753</v>
          </cell>
          <cell r="J62">
            <v>10.606</v>
          </cell>
          <cell r="K62">
            <v>12.001000000000001</v>
          </cell>
          <cell r="L62">
            <v>16.807118000000003</v>
          </cell>
          <cell r="M62">
            <v>11.971389</v>
          </cell>
          <cell r="Q62">
            <v>30.315999999999999</v>
          </cell>
          <cell r="R62">
            <v>31.914000000000001</v>
          </cell>
          <cell r="S62">
            <v>36.221145433695774</v>
          </cell>
          <cell r="T62">
            <v>40.994984139789928</v>
          </cell>
          <cell r="U62">
            <v>46.180644631168072</v>
          </cell>
          <cell r="V62">
            <v>51.690222822396557</v>
          </cell>
          <cell r="W62">
            <v>57.635831623483909</v>
          </cell>
          <cell r="X62">
            <v>63.928171388750044</v>
          </cell>
          <cell r="Y62">
            <v>70.476728207359415</v>
          </cell>
          <cell r="Z62">
            <v>77.573355377975517</v>
          </cell>
          <cell r="AA62">
            <v>85.271704680292316</v>
          </cell>
          <cell r="AB62">
            <v>93.633110012794546</v>
          </cell>
          <cell r="AC62">
            <v>102.20298190697879</v>
          </cell>
          <cell r="AD62">
            <v>111.51485112183738</v>
          </cell>
          <cell r="AE62">
            <v>121.65953154600221</v>
          </cell>
          <cell r="AF62">
            <v>132.72339320868733</v>
          </cell>
        </row>
        <row r="63">
          <cell r="A63" t="str">
            <v xml:space="preserve">    Impôts sur commerce international</v>
          </cell>
          <cell r="C63">
            <v>11.538600000000001</v>
          </cell>
          <cell r="D63">
            <v>11.538600000000001</v>
          </cell>
          <cell r="E63">
            <v>12.015000000000001</v>
          </cell>
          <cell r="F63">
            <v>12.814</v>
          </cell>
          <cell r="G63">
            <v>17.193199999999997</v>
          </cell>
          <cell r="H63">
            <v>13.645</v>
          </cell>
          <cell r="I63">
            <v>11.671000000000001</v>
          </cell>
          <cell r="J63">
            <v>9.36</v>
          </cell>
          <cell r="K63">
            <v>11.476000000000003</v>
          </cell>
          <cell r="L63">
            <v>21.878200000000003</v>
          </cell>
          <cell r="M63">
            <v>12.909289000000001</v>
          </cell>
          <cell r="Q63">
            <v>10.499000000000001</v>
          </cell>
          <cell r="R63">
            <v>14.513999999999999</v>
          </cell>
          <cell r="S63">
            <v>17.659633640041882</v>
          </cell>
          <cell r="T63">
            <v>21.159965151973353</v>
          </cell>
          <cell r="U63">
            <v>24.059581757026571</v>
          </cell>
          <cell r="V63">
            <v>27.06278323507015</v>
          </cell>
          <cell r="W63">
            <v>30.067118455459056</v>
          </cell>
          <cell r="X63">
            <v>33.400088501981713</v>
          </cell>
          <cell r="Y63">
            <v>37.005898139505554</v>
          </cell>
          <cell r="Z63">
            <v>40.900325246736813</v>
          </cell>
          <cell r="AA63">
            <v>45.123336990676975</v>
          </cell>
          <cell r="AB63">
            <v>49.748374303315444</v>
          </cell>
          <cell r="AC63">
            <v>54.99736554906417</v>
          </cell>
          <cell r="AD63">
            <v>60.477679016012914</v>
          </cell>
          <cell r="AE63">
            <v>66.445589334707606</v>
          </cell>
          <cell r="AF63">
            <v>72.95064909305853</v>
          </cell>
        </row>
        <row r="64">
          <cell r="A64" t="str">
            <v xml:space="preserve">      Importations</v>
          </cell>
          <cell r="C64">
            <v>9.4286999999999992</v>
          </cell>
          <cell r="D64">
            <v>9.4286999999999992</v>
          </cell>
          <cell r="E64">
            <v>9.9542999999999999</v>
          </cell>
          <cell r="F64">
            <v>10.637</v>
          </cell>
          <cell r="G64">
            <v>14.936999999999999</v>
          </cell>
          <cell r="H64">
            <v>11.593999999999999</v>
          </cell>
          <cell r="I64">
            <v>9.963000000000001</v>
          </cell>
          <cell r="J64">
            <v>8.06</v>
          </cell>
          <cell r="K64">
            <v>8.5260000000000016</v>
          </cell>
          <cell r="L64">
            <v>17.927200000000003</v>
          </cell>
          <cell r="M64">
            <v>9.6693690000000014</v>
          </cell>
          <cell r="Q64">
            <v>6.5940000000000003</v>
          </cell>
          <cell r="R64">
            <v>9.1980000000000004</v>
          </cell>
          <cell r="S64">
            <v>10.862947161093368</v>
          </cell>
          <cell r="T64">
            <v>12.694838669131242</v>
          </cell>
          <cell r="U64">
            <v>13.758753110742663</v>
          </cell>
          <cell r="V64">
            <v>14.878856750411948</v>
          </cell>
          <cell r="W64">
            <v>16.086548629524881</v>
          </cell>
          <cell r="X64">
            <v>17.354346238538739</v>
          </cell>
          <cell r="Y64">
            <v>18.724859443152329</v>
          </cell>
          <cell r="Z64">
            <v>20.211819178530209</v>
          </cell>
          <cell r="AA64">
            <v>21.82680559613933</v>
          </cell>
          <cell r="AB64">
            <v>23.583104017407464</v>
          </cell>
          <cell r="AC64">
            <v>25.489706033025683</v>
          </cell>
          <cell r="AD64">
            <v>27.562709177537993</v>
          </cell>
          <cell r="AE64">
            <v>29.82296567716239</v>
          </cell>
          <cell r="AF64">
            <v>32.28996680014864</v>
          </cell>
        </row>
        <row r="65">
          <cell r="A65" t="str">
            <v xml:space="preserve">      Exportations</v>
          </cell>
          <cell r="C65">
            <v>2.1099000000000001</v>
          </cell>
          <cell r="D65">
            <v>2.1099000000000001</v>
          </cell>
          <cell r="E65">
            <v>2.0607000000000006</v>
          </cell>
          <cell r="F65">
            <v>2.1769999999999996</v>
          </cell>
          <cell r="G65">
            <v>2.256199999999998</v>
          </cell>
          <cell r="H65">
            <v>2.0510000000000002</v>
          </cell>
          <cell r="I65">
            <v>1.7080000000000002</v>
          </cell>
          <cell r="J65">
            <v>1.3</v>
          </cell>
          <cell r="K65">
            <v>2.95</v>
          </cell>
          <cell r="L65">
            <v>3.9510000000000005</v>
          </cell>
          <cell r="M65">
            <v>3.2399199999999997</v>
          </cell>
          <cell r="Q65">
            <v>3.9049999999999998</v>
          </cell>
          <cell r="R65">
            <v>5.3159999999999989</v>
          </cell>
          <cell r="S65">
            <v>6.796686478948514</v>
          </cell>
          <cell r="T65">
            <v>8.4651264828421109</v>
          </cell>
          <cell r="U65">
            <v>10.300828646283907</v>
          </cell>
          <cell r="V65">
            <v>12.183926484658201</v>
          </cell>
          <cell r="W65">
            <v>13.980569825934175</v>
          </cell>
          <cell r="X65">
            <v>16.045742263442975</v>
          </cell>
          <cell r="Y65">
            <v>18.281038696353225</v>
          </cell>
          <cell r="Z65">
            <v>20.688506068206603</v>
          </cell>
          <cell r="AA65">
            <v>23.296531394537645</v>
          </cell>
          <cell r="AB65">
            <v>26.16527028590798</v>
          </cell>
          <cell r="AC65">
            <v>29.507659516038487</v>
          </cell>
          <cell r="AD65">
            <v>32.914969838474917</v>
          </cell>
          <cell r="AE65">
            <v>36.622623657545219</v>
          </cell>
          <cell r="AF65">
            <v>40.66068229290989</v>
          </cell>
        </row>
        <row r="66">
          <cell r="A66" t="str">
            <v xml:space="preserve">  Recettes non fiscales</v>
          </cell>
          <cell r="C66">
            <v>4.6143000000000001</v>
          </cell>
          <cell r="D66">
            <v>4.6143000000000001</v>
          </cell>
          <cell r="E66">
            <v>5.0176999999999996</v>
          </cell>
          <cell r="F66">
            <v>4.4450000000000003</v>
          </cell>
          <cell r="G66">
            <v>0.94640000000000013</v>
          </cell>
          <cell r="H66">
            <v>2.9180000000000001</v>
          </cell>
          <cell r="I66">
            <v>2.657</v>
          </cell>
          <cell r="J66">
            <v>1.883</v>
          </cell>
          <cell r="K66">
            <v>3.2450000000000001</v>
          </cell>
          <cell r="L66">
            <v>2.2334230000000002</v>
          </cell>
          <cell r="M66">
            <v>0.2641</v>
          </cell>
          <cell r="Q66">
            <v>7.1239999999999997</v>
          </cell>
          <cell r="R66">
            <v>8.6479999999999997</v>
          </cell>
          <cell r="S66">
            <v>8.8700740853958457</v>
          </cell>
          <cell r="T66">
            <v>9.091825937530734</v>
          </cell>
          <cell r="U66">
            <v>9.819121585968988</v>
          </cell>
          <cell r="V66">
            <v>10.5645996256182</v>
          </cell>
          <cell r="W66">
            <v>11.328714616258655</v>
          </cell>
          <cell r="X66">
            <v>12.11193248166512</v>
          </cell>
          <cell r="Y66">
            <v>12.914730793706747</v>
          </cell>
          <cell r="Z66">
            <v>13.737599063549414</v>
          </cell>
          <cell r="AA66">
            <v>14.581039040138148</v>
          </cell>
          <cell r="AB66">
            <v>15.4455650161416</v>
          </cell>
          <cell r="AC66">
            <v>16.331704141545138</v>
          </cell>
          <cell r="AD66">
            <v>17.239996745083765</v>
          </cell>
          <cell r="AE66">
            <v>18.170996663710859</v>
          </cell>
          <cell r="AF66">
            <v>19.125271580303629</v>
          </cell>
        </row>
        <row r="68">
          <cell r="A68" t="str">
            <v>Dépenses totales</v>
          </cell>
          <cell r="C68">
            <v>83.760032072323995</v>
          </cell>
          <cell r="D68">
            <v>83.760032072323995</v>
          </cell>
          <cell r="E68">
            <v>81.480453128396675</v>
          </cell>
          <cell r="F68">
            <v>79.820670234401092</v>
          </cell>
          <cell r="G68">
            <v>89.933121651984635</v>
          </cell>
          <cell r="H68">
            <v>91.045369888772427</v>
          </cell>
          <cell r="I68">
            <v>89.32528145050577</v>
          </cell>
          <cell r="J68">
            <v>78.012693456662788</v>
          </cell>
          <cell r="K68">
            <v>105.86408914766352</v>
          </cell>
          <cell r="L68">
            <v>129.13565134846101</v>
          </cell>
          <cell r="M68">
            <v>73.426338428085899</v>
          </cell>
          <cell r="Q68">
            <v>119.73240855514169</v>
          </cell>
          <cell r="R68">
            <v>143.8122006244904</v>
          </cell>
          <cell r="S68">
            <v>154.19266298818192</v>
          </cell>
          <cell r="T68">
            <v>165.79154556172438</v>
          </cell>
          <cell r="U68">
            <v>179.01120747510893</v>
          </cell>
          <cell r="V68">
            <v>192.80794641118382</v>
          </cell>
          <cell r="W68">
            <v>204.75619944361682</v>
          </cell>
          <cell r="X68">
            <v>215.59466989042386</v>
          </cell>
          <cell r="Y68">
            <v>228.1557806076114</v>
          </cell>
          <cell r="Z68">
            <v>242.80795751686588</v>
          </cell>
          <cell r="AA68">
            <v>258.96147907824849</v>
          </cell>
          <cell r="AB68">
            <v>276.88702870073803</v>
          </cell>
          <cell r="AC68">
            <v>296.75235810254532</v>
          </cell>
          <cell r="AD68">
            <v>318.71824166379008</v>
          </cell>
          <cell r="AE68">
            <v>341.66832706786846</v>
          </cell>
          <cell r="AF68">
            <v>367.06671614603056</v>
          </cell>
        </row>
        <row r="69">
          <cell r="A69" t="str">
            <v xml:space="preserve">  Dépenses courantes</v>
          </cell>
          <cell r="C69">
            <v>47.660032072324</v>
          </cell>
          <cell r="D69">
            <v>47.660032072324</v>
          </cell>
          <cell r="E69">
            <v>49.580453128396684</v>
          </cell>
          <cell r="F69">
            <v>46.420670234401101</v>
          </cell>
          <cell r="G69">
            <v>52.663121651984646</v>
          </cell>
          <cell r="H69">
            <v>52.445369888772426</v>
          </cell>
          <cell r="I69">
            <v>53.338281450505761</v>
          </cell>
          <cell r="J69">
            <v>45.964693456662786</v>
          </cell>
          <cell r="K69">
            <v>57.064089147663523</v>
          </cell>
          <cell r="L69">
            <v>57.346651348460995</v>
          </cell>
          <cell r="M69">
            <v>47.347763428085891</v>
          </cell>
          <cell r="Q69">
            <v>63.118408555141677</v>
          </cell>
          <cell r="R69">
            <v>64.241200624490375</v>
          </cell>
          <cell r="S69">
            <v>66.824367230831584</v>
          </cell>
          <cell r="T69">
            <v>70.193671943849779</v>
          </cell>
          <cell r="U69">
            <v>74.477041519686438</v>
          </cell>
          <cell r="V69">
            <v>78.802756437757324</v>
          </cell>
          <cell r="W69">
            <v>83.259076947582059</v>
          </cell>
          <cell r="X69">
            <v>88.531394905385824</v>
          </cell>
          <cell r="Y69">
            <v>94.700241299971978</v>
          </cell>
          <cell r="Z69">
            <v>101.96756509897494</v>
          </cell>
          <cell r="AA69">
            <v>109.94577350818037</v>
          </cell>
          <cell r="AB69">
            <v>118.80823073234188</v>
          </cell>
          <cell r="AC69">
            <v>128.63334418564114</v>
          </cell>
          <cell r="AD69">
            <v>139.45930090722408</v>
          </cell>
          <cell r="AE69">
            <v>150.64676974371625</v>
          </cell>
          <cell r="AF69">
            <v>163.02121601337515</v>
          </cell>
        </row>
        <row r="70">
          <cell r="A70" t="str">
            <v xml:space="preserve">    Salaires</v>
          </cell>
          <cell r="C70">
            <v>25.44</v>
          </cell>
          <cell r="D70">
            <v>25.44</v>
          </cell>
          <cell r="E70">
            <v>25.36</v>
          </cell>
          <cell r="F70">
            <v>25</v>
          </cell>
          <cell r="G70">
            <v>23.84</v>
          </cell>
          <cell r="H70">
            <v>25.2</v>
          </cell>
          <cell r="I70">
            <v>24.4</v>
          </cell>
          <cell r="J70">
            <v>23</v>
          </cell>
          <cell r="K70">
            <v>25.65</v>
          </cell>
          <cell r="L70">
            <v>25.988</v>
          </cell>
          <cell r="M70">
            <v>25.269599999999993</v>
          </cell>
          <cell r="Q70">
            <v>28.9</v>
          </cell>
          <cell r="R70">
            <v>30.242000000000001</v>
          </cell>
          <cell r="S70">
            <v>30.84684</v>
          </cell>
          <cell r="T70">
            <v>31.463776800000002</v>
          </cell>
          <cell r="U70">
            <v>32.093052336</v>
          </cell>
          <cell r="V70">
            <v>32.734913382720002</v>
          </cell>
          <cell r="W70">
            <v>33.716960784201603</v>
          </cell>
          <cell r="X70">
            <v>35.065639215569668</v>
          </cell>
          <cell r="Y70">
            <v>36.468264784192456</v>
          </cell>
          <cell r="Z70">
            <v>37.926995375560153</v>
          </cell>
          <cell r="AA70">
            <v>39.444075190582559</v>
          </cell>
          <cell r="AB70">
            <v>41.021838198205863</v>
          </cell>
          <cell r="AC70">
            <v>42.662711726134098</v>
          </cell>
          <cell r="AD70">
            <v>44.369220195179466</v>
          </cell>
          <cell r="AE70">
            <v>46.143989002986643</v>
          </cell>
          <cell r="AF70">
            <v>47.989748563106112</v>
          </cell>
        </row>
        <row r="71">
          <cell r="A71" t="str">
            <v xml:space="preserve">    Autres biens et services</v>
          </cell>
          <cell r="C71">
            <v>7.48</v>
          </cell>
          <cell r="D71">
            <v>7.48</v>
          </cell>
          <cell r="E71">
            <v>8.2799999999999994</v>
          </cell>
          <cell r="F71">
            <v>9.1999999999999993</v>
          </cell>
          <cell r="G71">
            <v>11.34</v>
          </cell>
          <cell r="H71">
            <v>10.61</v>
          </cell>
          <cell r="I71">
            <v>15.04</v>
          </cell>
          <cell r="J71">
            <v>11</v>
          </cell>
          <cell r="K71">
            <v>14.786799999999999</v>
          </cell>
          <cell r="L71">
            <v>10.478</v>
          </cell>
          <cell r="M71">
            <v>6.6378386666666671</v>
          </cell>
          <cell r="Q71">
            <v>14.5</v>
          </cell>
          <cell r="R71">
            <v>15.73</v>
          </cell>
          <cell r="S71">
            <v>17.86716230093484</v>
          </cell>
          <cell r="T71">
            <v>20.235441127155891</v>
          </cell>
          <cell r="U71">
            <v>22.931309708763646</v>
          </cell>
          <cell r="V71">
            <v>25.798153547041032</v>
          </cell>
          <cell r="W71">
            <v>28.150127991879788</v>
          </cell>
          <cell r="X71">
            <v>30.931671382535324</v>
          </cell>
          <cell r="Y71">
            <v>34.302367766816694</v>
          </cell>
          <cell r="Z71">
            <v>38.398447661582878</v>
          </cell>
          <cell r="AA71">
            <v>43.002539447861409</v>
          </cell>
          <cell r="AB71">
            <v>48.182849245899398</v>
          </cell>
          <cell r="AC71">
            <v>54.005558725276934</v>
          </cell>
          <cell r="AD71">
            <v>60.557895008971713</v>
          </cell>
          <cell r="AE71">
            <v>67.340630481362766</v>
          </cell>
          <cell r="AF71">
            <v>74.931368867894307</v>
          </cell>
        </row>
        <row r="72">
          <cell r="A72" t="str">
            <v xml:space="preserve">    Transfers</v>
          </cell>
          <cell r="C72">
            <v>9.24</v>
          </cell>
          <cell r="D72">
            <v>9.24</v>
          </cell>
          <cell r="E72">
            <v>9.68</v>
          </cell>
          <cell r="F72">
            <v>6.5</v>
          </cell>
          <cell r="G72">
            <v>12.521000000000003</v>
          </cell>
          <cell r="H72">
            <v>10.96</v>
          </cell>
          <cell r="I72">
            <v>6.74</v>
          </cell>
          <cell r="J72">
            <v>4.2699999999999996</v>
          </cell>
          <cell r="K72">
            <v>5.4995000000000003</v>
          </cell>
          <cell r="L72">
            <v>8.152000000000001</v>
          </cell>
          <cell r="M72">
            <v>5.0397610000000004</v>
          </cell>
          <cell r="Q72">
            <v>8.1999999999999993</v>
          </cell>
          <cell r="R72">
            <v>8.5399999999999991</v>
          </cell>
          <cell r="S72">
            <v>8.7593007272526044</v>
          </cell>
          <cell r="T72">
            <v>8.9782832454339108</v>
          </cell>
          <cell r="U72">
            <v>9.7307248836976523</v>
          </cell>
          <cell r="V72">
            <v>10.522905706416253</v>
          </cell>
          <cell r="W72">
            <v>11.482261392931177</v>
          </cell>
          <cell r="X72">
            <v>12.616835569521063</v>
          </cell>
          <cell r="Y72">
            <v>13.991721572586167</v>
          </cell>
          <cell r="Z72">
            <v>15.662486979109444</v>
          </cell>
          <cell r="AA72">
            <v>17.540467263332207</v>
          </cell>
          <cell r="AB72">
            <v>19.65348327571385</v>
          </cell>
          <cell r="AC72">
            <v>22.028530105930642</v>
          </cell>
          <cell r="AD72">
            <v>24.701187152657862</v>
          </cell>
          <cell r="AE72">
            <v>27.467822589468884</v>
          </cell>
          <cell r="AF72">
            <v>30.564037368479966</v>
          </cell>
        </row>
        <row r="73">
          <cell r="A73" t="str">
            <v xml:space="preserve">    Paiements d'intérêts</v>
          </cell>
          <cell r="C73">
            <v>5.5000320723240002</v>
          </cell>
          <cell r="D73">
            <v>5.5000320723240002</v>
          </cell>
          <cell r="E73">
            <v>6.2604531283966862</v>
          </cell>
          <cell r="F73">
            <v>5.7206702344010996</v>
          </cell>
          <cell r="G73">
            <v>4.9621216519846403</v>
          </cell>
          <cell r="H73">
            <v>5.6753698887724306</v>
          </cell>
          <cell r="I73">
            <v>7.158281450505763</v>
          </cell>
          <cell r="J73">
            <v>7.6946934566627903</v>
          </cell>
          <cell r="K73">
            <v>11.12778914766352</v>
          </cell>
          <cell r="L73">
            <v>12.728651348460996</v>
          </cell>
          <cell r="M73">
            <v>10.400563761419228</v>
          </cell>
          <cell r="Q73">
            <v>11.518408555141683</v>
          </cell>
          <cell r="R73">
            <v>9.7292006244903675</v>
          </cell>
          <cell r="S73">
            <v>9.3510642026441371</v>
          </cell>
          <cell r="T73">
            <v>9.5161707712599846</v>
          </cell>
          <cell r="U73">
            <v>9.7219545912251402</v>
          </cell>
          <cell r="V73">
            <v>9.7467838015800332</v>
          </cell>
          <cell r="W73">
            <v>9.9097267785694871</v>
          </cell>
          <cell r="X73">
            <v>9.9172487377597651</v>
          </cell>
          <cell r="Y73">
            <v>9.937887176376659</v>
          </cell>
          <cell r="Z73">
            <v>9.97963508272246</v>
          </cell>
          <cell r="AA73">
            <v>9.9586916064041926</v>
          </cell>
          <cell r="AB73">
            <v>9.9500600125227834</v>
          </cell>
          <cell r="AC73">
            <v>9.9365436282994608</v>
          </cell>
          <cell r="AD73">
            <v>9.8309985504150177</v>
          </cell>
          <cell r="AE73">
            <v>9.6943276698979322</v>
          </cell>
          <cell r="AF73">
            <v>9.5360612138947776</v>
          </cell>
        </row>
        <row r="74">
          <cell r="A74" t="str">
            <v xml:space="preserve">      Intérieurs</v>
          </cell>
          <cell r="C74">
            <v>0.60003207232400002</v>
          </cell>
          <cell r="D74">
            <v>0.60003207232400002</v>
          </cell>
          <cell r="E74">
            <v>0.66045312839668657</v>
          </cell>
          <cell r="F74">
            <v>1.4206702344011002</v>
          </cell>
          <cell r="G74">
            <v>1.0621216519846399</v>
          </cell>
          <cell r="H74">
            <v>1.575369888772431</v>
          </cell>
          <cell r="I74">
            <v>2.144585450505764</v>
          </cell>
          <cell r="J74">
            <v>3.132126456662792</v>
          </cell>
          <cell r="K74">
            <v>2.1815691476635197</v>
          </cell>
          <cell r="L74">
            <v>5.0540155484609945</v>
          </cell>
          <cell r="M74">
            <v>2.0178797614192279</v>
          </cell>
          <cell r="Q74">
            <v>1.305171023183384</v>
          </cell>
          <cell r="R74">
            <v>1.3448419365380788</v>
          </cell>
          <cell r="S74">
            <v>1.7738841519018465</v>
          </cell>
          <cell r="T74">
            <v>1.7293530178984535</v>
          </cell>
          <cell r="U74">
            <v>1.6835908948611276</v>
          </cell>
          <cell r="V74">
            <v>1.6289656328034265</v>
          </cell>
          <cell r="W74">
            <v>1.565545560883038</v>
          </cell>
          <cell r="X74">
            <v>1.5010197671440939</v>
          </cell>
          <cell r="Y74">
            <v>1.4169312507025471</v>
          </cell>
          <cell r="Z74">
            <v>1.3312907782610002</v>
          </cell>
          <cell r="AA74">
            <v>1.2549612596889257</v>
          </cell>
          <cell r="AB74">
            <v>1.2265957569863235</v>
          </cell>
          <cell r="AC74">
            <v>1.2085392912837212</v>
          </cell>
          <cell r="AD74">
            <v>1.2085392912837212</v>
          </cell>
          <cell r="AE74">
            <v>1.2085392912837212</v>
          </cell>
          <cell r="AF74">
            <v>1.2085392912837212</v>
          </cell>
        </row>
        <row r="75">
          <cell r="A75" t="str">
            <v xml:space="preserve">      Extérieurs</v>
          </cell>
          <cell r="C75">
            <v>4.9000000000000004</v>
          </cell>
          <cell r="D75">
            <v>4.9000000000000004</v>
          </cell>
          <cell r="E75">
            <v>5.6</v>
          </cell>
          <cell r="F75">
            <v>4.3</v>
          </cell>
          <cell r="G75">
            <v>3.9</v>
          </cell>
          <cell r="H75">
            <v>4.0999999999999996</v>
          </cell>
          <cell r="I75">
            <v>5.0136959999999995</v>
          </cell>
          <cell r="J75">
            <v>4.5625669999999987</v>
          </cell>
          <cell r="K75">
            <v>8.9462200000000003</v>
          </cell>
          <cell r="L75">
            <v>7.6746358000000017</v>
          </cell>
          <cell r="M75">
            <v>8.3826839999999994</v>
          </cell>
          <cell r="Q75">
            <v>10.213237531958299</v>
          </cell>
          <cell r="R75">
            <v>8.3843586879522896</v>
          </cell>
          <cell r="S75">
            <v>7.5771800507422906</v>
          </cell>
          <cell r="T75">
            <v>7.7868177533615315</v>
          </cell>
          <cell r="U75">
            <v>8.0383636963640122</v>
          </cell>
          <cell r="V75">
            <v>8.1178181687766067</v>
          </cell>
          <cell r="W75">
            <v>8.3441812176864492</v>
          </cell>
          <cell r="X75">
            <v>8.4162289706156717</v>
          </cell>
          <cell r="Y75">
            <v>8.5209559256741123</v>
          </cell>
          <cell r="Z75">
            <v>8.6483443044614603</v>
          </cell>
          <cell r="AA75">
            <v>8.7037303467152665</v>
          </cell>
          <cell r="AB75">
            <v>8.7234642555364594</v>
          </cell>
          <cell r="AC75">
            <v>8.7280043370157401</v>
          </cell>
          <cell r="AD75">
            <v>8.622459259131297</v>
          </cell>
          <cell r="AE75">
            <v>8.4857883786142114</v>
          </cell>
          <cell r="AF75">
            <v>8.3275219226110568</v>
          </cell>
        </row>
        <row r="76">
          <cell r="A76" t="str">
            <v xml:space="preserve">    Extrabudgetary outlays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 xml:space="preserve">  Dépenses d'investissement</v>
          </cell>
          <cell r="C77">
            <v>36.1</v>
          </cell>
          <cell r="D77">
            <v>36.1</v>
          </cell>
          <cell r="E77">
            <v>31.9</v>
          </cell>
          <cell r="F77">
            <v>33.4</v>
          </cell>
          <cell r="G77">
            <v>37.270000000000003</v>
          </cell>
          <cell r="H77">
            <v>38.6</v>
          </cell>
          <cell r="I77">
            <v>35.987000000000002</v>
          </cell>
          <cell r="J77">
            <v>32.048000000000002</v>
          </cell>
          <cell r="K77">
            <v>48.8</v>
          </cell>
          <cell r="L77">
            <v>71.789000000000001</v>
          </cell>
          <cell r="M77">
            <v>26.078575000000001</v>
          </cell>
          <cell r="Q77">
            <v>56.614000000000004</v>
          </cell>
          <cell r="R77">
            <v>79.571000000000012</v>
          </cell>
          <cell r="S77">
            <v>87.368295757350339</v>
          </cell>
          <cell r="T77">
            <v>95.597873617874598</v>
          </cell>
          <cell r="U77">
            <v>104.53416595542249</v>
          </cell>
          <cell r="V77">
            <v>114.0051899734265</v>
          </cell>
          <cell r="W77">
            <v>121.49712249603475</v>
          </cell>
          <cell r="X77">
            <v>127.06327498503802</v>
          </cell>
          <cell r="Y77">
            <v>133.45553930763941</v>
          </cell>
          <cell r="Z77">
            <v>140.84039241789094</v>
          </cell>
          <cell r="AA77">
            <v>149.01570557006812</v>
          </cell>
          <cell r="AB77">
            <v>158.07879796839615</v>
          </cell>
          <cell r="AC77">
            <v>168.11901391690418</v>
          </cell>
          <cell r="AD77">
            <v>179.25894075656598</v>
          </cell>
          <cell r="AE77">
            <v>191.02155732415221</v>
          </cell>
          <cell r="AF77">
            <v>204.04550013265543</v>
          </cell>
        </row>
        <row r="78">
          <cell r="A78" t="str">
            <v xml:space="preserve">    Financées sur le budget</v>
          </cell>
          <cell r="C78">
            <v>3.6</v>
          </cell>
          <cell r="D78">
            <v>3.6</v>
          </cell>
          <cell r="E78">
            <v>3.9</v>
          </cell>
          <cell r="F78">
            <v>4.0999999999999996</v>
          </cell>
          <cell r="G78">
            <v>8.4700000000000006</v>
          </cell>
          <cell r="H78">
            <v>8.4</v>
          </cell>
          <cell r="I78">
            <v>5.58</v>
          </cell>
          <cell r="J78">
            <v>5.2</v>
          </cell>
          <cell r="K78">
            <v>5.77</v>
          </cell>
          <cell r="L78">
            <v>7.1370000000000005</v>
          </cell>
          <cell r="M78">
            <v>1.9390000000000001</v>
          </cell>
          <cell r="Q78">
            <v>10.3</v>
          </cell>
          <cell r="R78">
            <v>12.76</v>
          </cell>
          <cell r="S78">
            <v>14.727356120493525</v>
          </cell>
          <cell r="T78">
            <v>18.792396630122788</v>
          </cell>
          <cell r="U78">
            <v>23.278138915579191</v>
          </cell>
          <cell r="V78">
            <v>28.085590354011416</v>
          </cell>
          <cell r="W78">
            <v>33.160626286669299</v>
          </cell>
          <cell r="X78">
            <v>36.160553488182309</v>
          </cell>
          <cell r="Y78">
            <v>39.780726306206674</v>
          </cell>
          <cell r="Z78">
            <v>44.163510028241312</v>
          </cell>
          <cell r="AA78">
            <v>49.084473288991852</v>
          </cell>
          <cell r="AB78">
            <v>54.615494007690003</v>
          </cell>
          <cell r="AC78">
            <v>60.826098093023106</v>
          </cell>
          <cell r="AD78">
            <v>67.808128004434849</v>
          </cell>
          <cell r="AE78">
            <v>75.045592217810821</v>
          </cell>
          <cell r="AF78">
            <v>83.139217083792744</v>
          </cell>
        </row>
        <row r="79">
          <cell r="A79" t="str">
            <v xml:space="preserve">    Financées de l'extérieur</v>
          </cell>
          <cell r="C79">
            <v>32.5</v>
          </cell>
          <cell r="D79">
            <v>32.5</v>
          </cell>
          <cell r="E79">
            <v>28</v>
          </cell>
          <cell r="F79">
            <v>29.3</v>
          </cell>
          <cell r="G79">
            <v>28.8</v>
          </cell>
          <cell r="H79">
            <v>30.2</v>
          </cell>
          <cell r="I79">
            <v>30.407</v>
          </cell>
          <cell r="J79">
            <v>26.847999999999999</v>
          </cell>
          <cell r="K79">
            <v>43.03</v>
          </cell>
          <cell r="L79">
            <v>64.652000000000001</v>
          </cell>
          <cell r="M79">
            <v>24.139575000000001</v>
          </cell>
          <cell r="Q79">
            <v>46.314000000000007</v>
          </cell>
          <cell r="R79">
            <v>66.811000000000007</v>
          </cell>
          <cell r="S79">
            <v>72.640939636856814</v>
          </cell>
          <cell r="T79">
            <v>76.805476987751817</v>
          </cell>
          <cell r="U79">
            <v>81.256027039843303</v>
          </cell>
          <cell r="V79">
            <v>85.919599619415081</v>
          </cell>
          <cell r="W79">
            <v>88.33649620936545</v>
          </cell>
          <cell r="X79">
            <v>90.902721496855719</v>
          </cell>
          <cell r="Y79">
            <v>93.674813001432739</v>
          </cell>
          <cell r="Z79">
            <v>96.67688238964962</v>
          </cell>
          <cell r="AA79">
            <v>99.931232281076277</v>
          </cell>
          <cell r="AB79">
            <v>103.46330396070613</v>
          </cell>
          <cell r="AC79">
            <v>107.29291582388109</v>
          </cell>
          <cell r="AD79">
            <v>111.45081275213113</v>
          </cell>
          <cell r="AE79">
            <v>115.97596510634139</v>
          </cell>
          <cell r="AF79">
            <v>120.9062830488627</v>
          </cell>
        </row>
        <row r="80">
          <cell r="A80" t="str">
            <v xml:space="preserve">      Dons</v>
          </cell>
          <cell r="C80">
            <v>21.5</v>
          </cell>
          <cell r="D80">
            <v>21.5</v>
          </cell>
          <cell r="E80">
            <v>22.3</v>
          </cell>
          <cell r="F80">
            <v>19.3</v>
          </cell>
          <cell r="G80">
            <v>16.899999999999999</v>
          </cell>
          <cell r="H80">
            <v>18.2</v>
          </cell>
          <cell r="I80">
            <v>21.824999999999999</v>
          </cell>
          <cell r="J80">
            <v>19.448</v>
          </cell>
          <cell r="K80">
            <v>23.25</v>
          </cell>
          <cell r="L80">
            <v>49.435000000000002</v>
          </cell>
          <cell r="M80">
            <v>21.266491666666667</v>
          </cell>
          <cell r="Q80">
            <v>45.614000000000004</v>
          </cell>
          <cell r="R80">
            <v>59.651000000000003</v>
          </cell>
          <cell r="S80">
            <v>63.963324756075288</v>
          </cell>
          <cell r="T80">
            <v>65.463324756075295</v>
          </cell>
          <cell r="U80">
            <v>66.963324756075281</v>
          </cell>
          <cell r="V80">
            <v>68.463324756075281</v>
          </cell>
          <cell r="W80">
            <v>68.463324756075281</v>
          </cell>
          <cell r="X80">
            <v>68.463324756075281</v>
          </cell>
          <cell r="Y80">
            <v>68.463324756075281</v>
          </cell>
          <cell r="Z80">
            <v>68.463324756075281</v>
          </cell>
          <cell r="AA80">
            <v>68.463324756075281</v>
          </cell>
          <cell r="AB80">
            <v>68.463324756075281</v>
          </cell>
          <cell r="AC80">
            <v>68.463324756075281</v>
          </cell>
          <cell r="AD80">
            <v>68.463324756075281</v>
          </cell>
          <cell r="AE80">
            <v>68.463324756075281</v>
          </cell>
          <cell r="AF80">
            <v>68.463324756075281</v>
          </cell>
        </row>
        <row r="81">
          <cell r="A81" t="str">
            <v xml:space="preserve">      Prêts</v>
          </cell>
          <cell r="C81">
            <v>11</v>
          </cell>
          <cell r="D81">
            <v>11</v>
          </cell>
          <cell r="E81">
            <v>5.7</v>
          </cell>
          <cell r="F81">
            <v>10</v>
          </cell>
          <cell r="G81">
            <v>11.9</v>
          </cell>
          <cell r="H81">
            <v>12</v>
          </cell>
          <cell r="I81">
            <v>8.5820000000000007</v>
          </cell>
          <cell r="J81">
            <v>7.4</v>
          </cell>
          <cell r="K81">
            <v>19.78</v>
          </cell>
          <cell r="L81">
            <v>15.217000000000001</v>
          </cell>
          <cell r="M81">
            <v>2.8730833333333332</v>
          </cell>
          <cell r="Q81">
            <v>0.7</v>
          </cell>
          <cell r="R81">
            <v>7.16</v>
          </cell>
          <cell r="S81">
            <v>8.6776148807815296</v>
          </cell>
          <cell r="T81">
            <v>11.34215223167652</v>
          </cell>
          <cell r="U81">
            <v>14.292702283768019</v>
          </cell>
          <cell r="V81">
            <v>17.456274863339797</v>
          </cell>
          <cell r="W81">
            <v>19.873171453290166</v>
          </cell>
          <cell r="X81">
            <v>22.439396740780431</v>
          </cell>
          <cell r="Y81">
            <v>25.211488245357458</v>
          </cell>
          <cell r="Z81">
            <v>28.213557633574347</v>
          </cell>
          <cell r="AA81">
            <v>31.467907525000999</v>
          </cell>
          <cell r="AB81">
            <v>34.999979204630854</v>
          </cell>
          <cell r="AC81">
            <v>38.829591067805801</v>
          </cell>
          <cell r="AD81">
            <v>42.987487996055847</v>
          </cell>
          <cell r="AE81">
            <v>47.512640350266118</v>
          </cell>
          <cell r="AF81">
            <v>52.442958292787424</v>
          </cell>
        </row>
        <row r="82">
          <cell r="A82" t="str">
            <v xml:space="preserve">  Restructuring operations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10.35</v>
          </cell>
          <cell r="I82">
            <v>0.8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>Solde global, base ordonnancement (déficit -)</v>
          </cell>
          <cell r="C84">
            <v>-47.1</v>
          </cell>
          <cell r="D84">
            <v>-47.1</v>
          </cell>
          <cell r="E84">
            <v>-44.9</v>
          </cell>
          <cell r="F84">
            <v>-39.082670234401093</v>
          </cell>
          <cell r="G84">
            <v>-46.720021651984638</v>
          </cell>
          <cell r="H84">
            <v>-54.758369888772428</v>
          </cell>
          <cell r="I84">
            <v>-55.58128145050577</v>
          </cell>
          <cell r="J84">
            <v>-49.643693456662788</v>
          </cell>
          <cell r="K84">
            <v>-70.500089147663516</v>
          </cell>
          <cell r="L84">
            <v>-77.632361348461004</v>
          </cell>
          <cell r="M84">
            <v>-40.187430428085896</v>
          </cell>
          <cell r="Q84">
            <v>-59.186408555141682</v>
          </cell>
          <cell r="R84">
            <v>-71.1602006244904</v>
          </cell>
          <cell r="S84">
            <v>-71.260665318318146</v>
          </cell>
          <cell r="T84">
            <v>-70.481739323318692</v>
          </cell>
          <cell r="U84">
            <v>-71.98036465507289</v>
          </cell>
          <cell r="V84">
            <v>-74.380237351198986</v>
          </cell>
          <cell r="W84">
            <v>-74.303964837331989</v>
          </cell>
          <cell r="X84">
            <v>-72.618237904763703</v>
          </cell>
          <cell r="Y84">
            <v>-71.959160773963589</v>
          </cell>
          <cell r="Z84">
            <v>-72.376411029140826</v>
          </cell>
          <cell r="AA84">
            <v>-73.174725883388305</v>
          </cell>
          <cell r="AB84">
            <v>-74.47722515810392</v>
          </cell>
          <cell r="AC84">
            <v>-76.67060031631479</v>
          </cell>
          <cell r="AD84">
            <v>-79.760001366067911</v>
          </cell>
          <cell r="AE84">
            <v>-82.266181177572832</v>
          </cell>
          <cell r="AF84">
            <v>-85.500348602668339</v>
          </cell>
        </row>
        <row r="87">
          <cell r="A87" t="str">
            <v>Taux de change</v>
          </cell>
        </row>
        <row r="88">
          <cell r="A88" t="str">
            <v xml:space="preserve">  FF/$ (average)</v>
          </cell>
          <cell r="C88">
            <v>6.9260999999999999</v>
          </cell>
          <cell r="D88">
            <v>6.0106999999999999</v>
          </cell>
          <cell r="E88">
            <v>5.9569000000000001</v>
          </cell>
          <cell r="F88">
            <v>6.3800999999999997</v>
          </cell>
          <cell r="G88">
            <v>5.4452999999999996</v>
          </cell>
          <cell r="H88">
            <v>5.6421000000000001</v>
          </cell>
          <cell r="I88">
            <v>5.2938000000000001</v>
          </cell>
          <cell r="J88">
            <v>5.6631999999999998</v>
          </cell>
          <cell r="K88">
            <v>5.5519999999999996</v>
          </cell>
          <cell r="L88">
            <v>4.9909999999999997</v>
          </cell>
          <cell r="M88">
            <v>5.1155222788158534</v>
          </cell>
          <cell r="Q88">
            <v>7.10034998904076</v>
          </cell>
          <cell r="R88">
            <v>7.0794819788636776</v>
          </cell>
          <cell r="S88">
            <v>7.0468501864841464</v>
          </cell>
          <cell r="T88">
            <v>7.0125385767497788</v>
          </cell>
          <cell r="U88">
            <v>6.9880735140881676</v>
          </cell>
          <cell r="V88">
            <v>6.9626943192055624</v>
          </cell>
          <cell r="W88">
            <v>6.9390082631636218</v>
          </cell>
          <cell r="X88">
            <v>6.9390082631636218</v>
          </cell>
          <cell r="Y88">
            <v>6.9390082631636218</v>
          </cell>
          <cell r="Z88">
            <v>6.9390082631636218</v>
          </cell>
          <cell r="AA88">
            <v>6.9390082631636218</v>
          </cell>
          <cell r="AB88">
            <v>6.9390082631636218</v>
          </cell>
          <cell r="AC88">
            <v>6.9390082631636218</v>
          </cell>
          <cell r="AD88">
            <v>6.9390082631636218</v>
          </cell>
          <cell r="AE88">
            <v>6.9390082631636218</v>
          </cell>
          <cell r="AF88">
            <v>6.9390082631636218</v>
          </cell>
        </row>
        <row r="89">
          <cell r="A89" t="str">
            <v xml:space="preserve">  FF/$ (end of period)</v>
          </cell>
          <cell r="C89">
            <v>6.4554999999999998</v>
          </cell>
          <cell r="D89">
            <v>5.34</v>
          </cell>
          <cell r="E89">
            <v>6.0590000000000002</v>
          </cell>
          <cell r="F89">
            <v>5.7880000000000003</v>
          </cell>
          <cell r="G89">
            <v>5.1289999999999996</v>
          </cell>
          <cell r="H89">
            <v>5.18</v>
          </cell>
          <cell r="I89">
            <v>5.5065</v>
          </cell>
          <cell r="J89">
            <v>5.8955000000000002</v>
          </cell>
          <cell r="K89">
            <v>5.3460000000000001</v>
          </cell>
          <cell r="L89">
            <v>4.9000000000000004</v>
          </cell>
          <cell r="M89">
            <v>5.2770000000000001</v>
          </cell>
          <cell r="Q89">
            <v>7.3134561273193324</v>
          </cell>
          <cell r="R89">
            <v>7.0684073650747976</v>
          </cell>
          <cell r="S89">
            <v>7.0296861754993021</v>
          </cell>
          <cell r="T89">
            <v>7.0014439886017721</v>
          </cell>
          <cell r="U89">
            <v>6.9763287120144026</v>
          </cell>
          <cell r="V89">
            <v>6.9516907109388653</v>
          </cell>
          <cell r="W89">
            <v>6.9282883925374055</v>
          </cell>
          <cell r="X89">
            <v>6.9390082631636218</v>
          </cell>
          <cell r="Y89">
            <v>6.9390082631636218</v>
          </cell>
          <cell r="Z89">
            <v>6.9390082631636218</v>
          </cell>
          <cell r="AA89">
            <v>6.9390082631636218</v>
          </cell>
          <cell r="AB89">
            <v>6.9390082631636218</v>
          </cell>
          <cell r="AC89">
            <v>6.9390082631636218</v>
          </cell>
          <cell r="AD89">
            <v>6.9390082631636218</v>
          </cell>
          <cell r="AE89">
            <v>6.9390082631636218</v>
          </cell>
          <cell r="AF89">
            <v>6.9390082631636218</v>
          </cell>
        </row>
        <row r="91">
          <cell r="A91" t="str">
            <v>-</v>
          </cell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 t="str">
            <v>-</v>
          </cell>
          <cell r="Q91" t="str">
            <v>-</v>
          </cell>
          <cell r="R91" t="str">
            <v>-</v>
          </cell>
          <cell r="S91" t="str">
            <v>-</v>
          </cell>
          <cell r="T91" t="str">
            <v>-</v>
          </cell>
          <cell r="U91" t="str">
            <v>-</v>
          </cell>
          <cell r="V91" t="str">
            <v>-</v>
          </cell>
        </row>
        <row r="92">
          <cell r="AI92">
            <v>9999</v>
          </cell>
        </row>
        <row r="93">
          <cell r="AI93" t="str">
            <v>range end</v>
          </cell>
        </row>
      </sheetData>
      <sheetData sheetId="19" refreshError="1">
        <row r="13">
          <cell r="E13" t="str">
            <v>I.    EXCHANGE RATES (NC units per US$)</v>
          </cell>
        </row>
        <row r="15">
          <cell r="A15" t="str">
            <v>Q:\DATA\AFR\WETA\TOOLS\CBANKS_CURRENT\c626.BNK,TYPE=LAREMOS</v>
          </cell>
          <cell r="B15" t="str">
            <v>W626ENDA</v>
          </cell>
          <cell r="C15" t="str">
            <v>ENDA</v>
          </cell>
          <cell r="D15" t="str">
            <v>q:\data\afr\weo\summer2001\RBANKS\r626.bnk,type=laremos</v>
          </cell>
          <cell r="E15" t="str">
            <v>Official rate (average)</v>
          </cell>
          <cell r="G15">
            <v>211.28</v>
          </cell>
          <cell r="H15">
            <v>271.73</v>
          </cell>
          <cell r="I15">
            <v>328.61</v>
          </cell>
          <cell r="J15">
            <v>381.06</v>
          </cell>
          <cell r="K15">
            <v>436.96</v>
          </cell>
          <cell r="L15">
            <v>449.26</v>
          </cell>
          <cell r="M15">
            <v>346.30500000000001</v>
          </cell>
          <cell r="Q15">
            <v>272.26499999999999</v>
          </cell>
          <cell r="R15">
            <v>282.10500000000002</v>
          </cell>
          <cell r="S15">
            <v>264.69</v>
          </cell>
          <cell r="T15">
            <v>283.16000000000003</v>
          </cell>
          <cell r="U15">
            <v>555.20000000000005</v>
          </cell>
          <cell r="V15">
            <v>499.1</v>
          </cell>
          <cell r="W15">
            <v>511.55222788158534</v>
          </cell>
          <cell r="X15">
            <v>583.69999999999993</v>
          </cell>
          <cell r="Y15">
            <v>590</v>
          </cell>
          <cell r="Z15">
            <v>614.8890071802648</v>
          </cell>
          <cell r="AA15">
            <v>710.03499890407602</v>
          </cell>
          <cell r="AB15">
            <v>707.94819788636778</v>
          </cell>
          <cell r="AC15">
            <v>704.6850186484146</v>
          </cell>
          <cell r="AD15">
            <v>701.25385767497789</v>
          </cell>
          <cell r="AE15">
            <v>698.80735140881677</v>
          </cell>
          <cell r="AF15">
            <v>696.26943192055626</v>
          </cell>
          <cell r="AG15">
            <v>693.90082631636221</v>
          </cell>
        </row>
        <row r="16">
          <cell r="A16" t="str">
            <v>Q:\DATA\AFR\WETA\TOOLS\CBANKS_CURRENT\c626.BNK,TYPE=LAREMOS</v>
          </cell>
          <cell r="B16" t="str">
            <v>W626ENDE</v>
          </cell>
          <cell r="C16" t="str">
            <v>ENDE</v>
          </cell>
          <cell r="D16" t="str">
            <v>q:\data\afr\weo\summer2001\RBANKS\r626.bnk,type=laremos</v>
          </cell>
          <cell r="E16" t="str">
            <v>Official rate (year end)</v>
          </cell>
          <cell r="G16">
            <v>225.8</v>
          </cell>
          <cell r="H16">
            <v>287.39999999999998</v>
          </cell>
          <cell r="I16">
            <v>336.25</v>
          </cell>
          <cell r="J16">
            <v>417.37</v>
          </cell>
          <cell r="K16">
            <v>479.6</v>
          </cell>
          <cell r="L16">
            <v>378.05</v>
          </cell>
          <cell r="M16">
            <v>322.77499999999998</v>
          </cell>
          <cell r="Q16">
            <v>256.45</v>
          </cell>
          <cell r="R16">
            <v>259</v>
          </cell>
          <cell r="S16">
            <v>275.32499999999999</v>
          </cell>
          <cell r="T16">
            <v>294.77499999999998</v>
          </cell>
          <cell r="U16">
            <v>534.6</v>
          </cell>
          <cell r="V16">
            <v>490</v>
          </cell>
          <cell r="W16">
            <v>527.70000000000005</v>
          </cell>
          <cell r="X16">
            <v>585.1</v>
          </cell>
          <cell r="Y16">
            <v>562.20000000000005</v>
          </cell>
          <cell r="Z16">
            <v>648.8332900020481</v>
          </cell>
          <cell r="AA16">
            <v>731.34561273193322</v>
          </cell>
          <cell r="AB16">
            <v>706.84073650747973</v>
          </cell>
          <cell r="AC16">
            <v>702.96861754993017</v>
          </cell>
          <cell r="AD16">
            <v>700.14439886017726</v>
          </cell>
          <cell r="AE16">
            <v>697.63287120144025</v>
          </cell>
          <cell r="AF16">
            <v>695.16907109388649</v>
          </cell>
          <cell r="AG16">
            <v>692.82883925374051</v>
          </cell>
        </row>
        <row r="17">
          <cell r="A17" t="str">
            <v>Q:\DATA\AFR\WETA\TOOLS\CBANKS_CURRENT\c626.BNK,TYPE=LAREMOS</v>
          </cell>
          <cell r="B17" t="str">
            <v>W626ENDA_PR</v>
          </cell>
          <cell r="C17" t="str">
            <v>ENDA_PR</v>
          </cell>
          <cell r="D17" t="str">
            <v>q:\data\afr\weo\summer2001\RBANKS\r626.bnk,type=laremos</v>
          </cell>
          <cell r="E17" t="str">
            <v>Representative rate (average)</v>
          </cell>
          <cell r="G17">
            <v>211.28</v>
          </cell>
          <cell r="H17">
            <v>271.73</v>
          </cell>
          <cell r="I17">
            <v>328.61</v>
          </cell>
          <cell r="J17">
            <v>381.06</v>
          </cell>
          <cell r="K17">
            <v>436.96</v>
          </cell>
          <cell r="L17">
            <v>449.26</v>
          </cell>
          <cell r="M17">
            <v>346.30500000000001</v>
          </cell>
          <cell r="Q17">
            <v>272.26499999999999</v>
          </cell>
          <cell r="R17">
            <v>282.10500000000002</v>
          </cell>
          <cell r="S17">
            <v>264.69</v>
          </cell>
          <cell r="T17">
            <v>283.16000000000003</v>
          </cell>
          <cell r="U17">
            <v>555.20000000000005</v>
          </cell>
          <cell r="V17">
            <v>499.1</v>
          </cell>
          <cell r="W17">
            <v>511.55222788158534</v>
          </cell>
          <cell r="X17">
            <v>583.69999999999993</v>
          </cell>
          <cell r="Y17">
            <v>590</v>
          </cell>
          <cell r="Z17">
            <v>614.8890071802648</v>
          </cell>
          <cell r="AA17">
            <v>710.03499890407602</v>
          </cell>
          <cell r="AB17">
            <v>707.94819788636778</v>
          </cell>
          <cell r="AC17">
            <v>704.6850186484146</v>
          </cell>
          <cell r="AD17">
            <v>701.25385767497789</v>
          </cell>
          <cell r="AE17">
            <v>698.80735140881677</v>
          </cell>
          <cell r="AF17">
            <v>696.26943192055626</v>
          </cell>
          <cell r="AG17">
            <v>693.90082631636221</v>
          </cell>
        </row>
        <row r="18">
          <cell r="A18" t="str">
            <v>Q:\DATA\AFR\WETA\TOOLS\CBANKS_CURRENT\c626.BNK,TYPE=LAREMOS</v>
          </cell>
          <cell r="B18" t="str">
            <v>W626ENDA_PL</v>
          </cell>
          <cell r="C18" t="str">
            <v>ENDA_PL</v>
          </cell>
          <cell r="D18" t="str">
            <v>q:\data\afr\weo\summer2001\RBANKS\r626.bnk,type=laremos</v>
          </cell>
          <cell r="E18" t="str">
            <v>Parallel rate (average)</v>
          </cell>
        </row>
        <row r="19">
          <cell r="A19" t="str">
            <v>Q:\DATA\AFR\WETA\TOOLS\CBANKS_CURRENT\c626.BNK,TYPE=LAREMOS</v>
          </cell>
          <cell r="B19" t="str">
            <v>W626ENDE_PL</v>
          </cell>
          <cell r="C19" t="str">
            <v>ENDE_PL</v>
          </cell>
          <cell r="D19" t="str">
            <v>q:\data\afr\weo\summer2001\RBANKS\r626.bnk,type=laremos</v>
          </cell>
          <cell r="E19" t="str">
            <v>Parallel rate (end of period)</v>
          </cell>
        </row>
        <row r="21">
          <cell r="E21" t="str">
            <v xml:space="preserve">II.   NATIONAL ACCOUNTS IN REAL TERMS </v>
          </cell>
        </row>
        <row r="22">
          <cell r="E22" t="str">
            <v xml:space="preserve">      (Billions of NC, at 1990 constant prices)</v>
          </cell>
        </row>
        <row r="23">
          <cell r="Q23">
            <v>0.3924094096257047</v>
          </cell>
          <cell r="R23">
            <v>2.2539687191659441</v>
          </cell>
          <cell r="S23">
            <v>-8.2535846363151695</v>
          </cell>
          <cell r="T23">
            <v>3.0621651962366325</v>
          </cell>
          <cell r="U23">
            <v>2.6450265250193894</v>
          </cell>
          <cell r="V23">
            <v>7.5507761595422052</v>
          </cell>
          <cell r="W23">
            <v>-4.864676376150423</v>
          </cell>
        </row>
        <row r="24">
          <cell r="A24" t="str">
            <v>Q:\DATA\AFR\WETA\TOOLS\CBANKS_CURRENT\c626.BNK,TYPE=LAREMOS</v>
          </cell>
          <cell r="B24" t="str">
            <v>W626NGDP_R</v>
          </cell>
          <cell r="C24" t="str">
            <v>NGDP_R</v>
          </cell>
          <cell r="D24" t="str">
            <v>q:\data\afr\weo\summer2001\RBANKS\r626.bnk,type=laremos</v>
          </cell>
          <cell r="E24" t="str">
            <v xml:space="preserve">Gross domestic product </v>
          </cell>
          <cell r="G24">
            <v>332.36868861714555</v>
          </cell>
          <cell r="H24">
            <v>375.42477951478037</v>
          </cell>
          <cell r="I24">
            <v>362.01549922400307</v>
          </cell>
          <cell r="J24">
            <v>340.19672211622702</v>
          </cell>
          <cell r="K24">
            <v>373.91656651785297</v>
          </cell>
          <cell r="L24">
            <v>387.87491085368032</v>
          </cell>
          <cell r="M24">
            <v>415.77394796407339</v>
          </cell>
          <cell r="Q24">
            <v>404.9957</v>
          </cell>
          <cell r="R24">
            <v>414.12417639196713</v>
          </cell>
          <cell r="S24">
            <v>379.94408699401299</v>
          </cell>
          <cell r="T24">
            <v>391.57860259110271</v>
          </cell>
          <cell r="U24">
            <v>401.93596049593765</v>
          </cell>
          <cell r="V24">
            <v>432.28524517769188</v>
          </cell>
          <cell r="W24">
            <v>411.25596697794879</v>
          </cell>
          <cell r="X24">
            <v>427.26498336513572</v>
          </cell>
          <cell r="Y24">
            <v>450.61791679328809</v>
          </cell>
          <cell r="Z24">
            <v>466.34896483318164</v>
          </cell>
          <cell r="AA24">
            <v>478.51412054978954</v>
          </cell>
          <cell r="AB24">
            <v>496.08441090685517</v>
          </cell>
          <cell r="AC24">
            <v>523.60268979743523</v>
          </cell>
          <cell r="AD24">
            <v>554.28911735949009</v>
          </cell>
          <cell r="AE24">
            <v>584.24951033629372</v>
          </cell>
          <cell r="AF24">
            <v>616.1740168560458</v>
          </cell>
          <cell r="AG24">
            <v>650.03616409260269</v>
          </cell>
        </row>
        <row r="25">
          <cell r="A25" t="str">
            <v>Q:\DATA\AFR\WETA\TOOLS\CBANKS_CURRENT\c626.BNK,TYPE=LAREMOS</v>
          </cell>
          <cell r="B25" t="str">
            <v>W626NGPXO_R</v>
          </cell>
          <cell r="C25" t="str">
            <v>NGPXO_R</v>
          </cell>
          <cell r="D25" t="str">
            <v>q:\data\afr\weo\summer2001\RBANKS\r626.bnk,type=laremos</v>
          </cell>
          <cell r="E25" t="str">
            <v>Non-oil GDP</v>
          </cell>
          <cell r="G25">
            <v>332.36868861714555</v>
          </cell>
          <cell r="H25">
            <v>375.42477951478037</v>
          </cell>
          <cell r="I25">
            <v>362.01549922400307</v>
          </cell>
          <cell r="J25">
            <v>340.19672211622702</v>
          </cell>
          <cell r="K25">
            <v>373.91656651785297</v>
          </cell>
          <cell r="L25">
            <v>387.87491085368032</v>
          </cell>
          <cell r="M25">
            <v>415.77394796407339</v>
          </cell>
          <cell r="Q25">
            <v>404.9957</v>
          </cell>
          <cell r="R25">
            <v>414.12417639196713</v>
          </cell>
          <cell r="S25">
            <v>379.94408699401299</v>
          </cell>
          <cell r="T25">
            <v>391.57860259110271</v>
          </cell>
          <cell r="U25">
            <v>401.93596049593765</v>
          </cell>
          <cell r="V25">
            <v>432.28524517769188</v>
          </cell>
          <cell r="W25">
            <v>411.25596697794879</v>
          </cell>
          <cell r="X25">
            <v>427.26498336513572</v>
          </cell>
          <cell r="Y25">
            <v>450.61791679328809</v>
          </cell>
          <cell r="Z25">
            <v>466.34896483318164</v>
          </cell>
          <cell r="AA25">
            <v>478.51412054978954</v>
          </cell>
          <cell r="AB25">
            <v>496.08441090685517</v>
          </cell>
          <cell r="AC25">
            <v>523.60268979743523</v>
          </cell>
          <cell r="AD25">
            <v>554.28911735949009</v>
          </cell>
          <cell r="AE25">
            <v>584.24951033629372</v>
          </cell>
          <cell r="AF25">
            <v>616.1740168560458</v>
          </cell>
          <cell r="AG25">
            <v>650.03616409260269</v>
          </cell>
        </row>
        <row r="27">
          <cell r="A27" t="str">
            <v>Q:\DATA\AFR\WEo\winter2001\rBANKS2k\r626.BNK,TYPE=LAREMOS</v>
          </cell>
          <cell r="B27" t="str">
            <v>W626NGDPP_R</v>
          </cell>
          <cell r="C27" t="str">
            <v>NGDPP_R</v>
          </cell>
          <cell r="D27" t="str">
            <v>q:\data\afr\weo\summer2001\RBANKS\r626.bnk,type=laremos</v>
          </cell>
          <cell r="E27" t="str">
            <v>Primary sector</v>
          </cell>
          <cell r="G27" t="str">
            <v xml:space="preserve"> </v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 xml:space="preserve"> </v>
          </cell>
          <cell r="M27">
            <v>191.42695392510953</v>
          </cell>
          <cell r="Q27">
            <v>177.565</v>
          </cell>
          <cell r="R27">
            <v>185.03340404569812</v>
          </cell>
          <cell r="S27">
            <v>172.67835779115177</v>
          </cell>
          <cell r="T27">
            <v>174.12764956209995</v>
          </cell>
          <cell r="U27">
            <v>166.07698282188014</v>
          </cell>
          <cell r="V27">
            <v>175.43926152831568</v>
          </cell>
          <cell r="W27">
            <v>175.10337934368638</v>
          </cell>
          <cell r="X27">
            <v>190.01968398325729</v>
          </cell>
          <cell r="Y27">
            <v>201.77779524983396</v>
          </cell>
          <cell r="Z27">
            <v>206.5185086791314</v>
          </cell>
          <cell r="AA27">
            <v>212.19919072062521</v>
          </cell>
          <cell r="AB27">
            <v>217.90130034765426</v>
          </cell>
          <cell r="AC27">
            <v>228.85178384353975</v>
          </cell>
          <cell r="AD27">
            <v>240.71596933032023</v>
          </cell>
          <cell r="AE27">
            <v>253.85410391216664</v>
          </cell>
          <cell r="AF27">
            <v>267.51272850066141</v>
          </cell>
          <cell r="AG27">
            <v>281.99831289655833</v>
          </cell>
        </row>
        <row r="28">
          <cell r="A28" t="str">
            <v>Q:\DATA\AFR\WEo\winter2001\rBANKS2k\r626.BNK,TYPE=LAREMOS</v>
          </cell>
          <cell r="B28" t="str">
            <v>W626NGDPS_R</v>
          </cell>
          <cell r="C28" t="str">
            <v>NGDPS_R</v>
          </cell>
          <cell r="D28" t="str">
            <v>q:\data\afr\weo\summer2001\RBANKS\r626.bnk,type=laremos</v>
          </cell>
          <cell r="E28" t="str">
            <v>Secondary sector</v>
          </cell>
          <cell r="G28" t="str">
            <v xml:space="preserve"> </v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 xml:space="preserve"> </v>
          </cell>
          <cell r="M28">
            <v>58.645585461596696</v>
          </cell>
          <cell r="Q28">
            <v>73.35799999999999</v>
          </cell>
          <cell r="R28">
            <v>76.914183638812588</v>
          </cell>
          <cell r="S28">
            <v>77.782945838915055</v>
          </cell>
          <cell r="T28">
            <v>79.910670332790318</v>
          </cell>
          <cell r="U28">
            <v>89.322235311669317</v>
          </cell>
          <cell r="V28">
            <v>93.24497180066686</v>
          </cell>
          <cell r="W28">
            <v>84.242004508414738</v>
          </cell>
          <cell r="X28">
            <v>84.38410296078267</v>
          </cell>
          <cell r="Y28">
            <v>84.656841914867385</v>
          </cell>
          <cell r="Z28">
            <v>88.370958817603736</v>
          </cell>
          <cell r="AA28">
            <v>92.00771758326151</v>
          </cell>
          <cell r="AB28">
            <v>96.401189027974766</v>
          </cell>
          <cell r="AC28">
            <v>102.94671070088856</v>
          </cell>
          <cell r="AD28">
            <v>109.99310008768353</v>
          </cell>
          <cell r="AE28">
            <v>115.9579060903191</v>
          </cell>
          <cell r="AF28">
            <v>122.24886145298154</v>
          </cell>
          <cell r="AG28">
            <v>128.88394818726587</v>
          </cell>
        </row>
        <row r="29">
          <cell r="A29" t="str">
            <v>Q:\DATA\AFR\WEo\winter2001\rBANKS2k\r626.BNK,TYPE=LAREMOS</v>
          </cell>
          <cell r="B29" t="str">
            <v>W626NGDPR_R</v>
          </cell>
          <cell r="C29" t="str">
            <v>NGDPT_R</v>
          </cell>
          <cell r="D29" t="str">
            <v>q:\data\afr\weo\summer2001\RBANKS\r626.bnk,type=laremos</v>
          </cell>
          <cell r="E29" t="str">
            <v>Tertiary Sector</v>
          </cell>
          <cell r="G29" t="str">
            <v xml:space="preserve"> </v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 xml:space="preserve"> </v>
          </cell>
          <cell r="M29">
            <v>165.7014085773672</v>
          </cell>
          <cell r="Q29">
            <v>154.0727</v>
          </cell>
          <cell r="R29">
            <v>152.1765887074564</v>
          </cell>
          <cell r="S29">
            <v>129.48278336394611</v>
          </cell>
          <cell r="T29">
            <v>137.5402826962125</v>
          </cell>
          <cell r="U29">
            <v>146.5367423623882</v>
          </cell>
          <cell r="V29">
            <v>163.60101184870936</v>
          </cell>
          <cell r="W29">
            <v>151.91058312584764</v>
          </cell>
          <cell r="X29">
            <v>152.86119642109577</v>
          </cell>
          <cell r="Y29">
            <v>164.18327962858666</v>
          </cell>
          <cell r="Z29">
            <v>171.45949733644653</v>
          </cell>
          <cell r="AA29">
            <v>174.30721224590286</v>
          </cell>
          <cell r="AB29">
            <v>181.78192153122615</v>
          </cell>
          <cell r="AC29">
            <v>191.80419525300701</v>
          </cell>
          <cell r="AD29">
            <v>203.5800479414863</v>
          </cell>
          <cell r="AE29">
            <v>214.43750033380798</v>
          </cell>
          <cell r="AF29">
            <v>226.41242690240276</v>
          </cell>
          <cell r="AG29">
            <v>239.15390300877846</v>
          </cell>
        </row>
        <row r="31">
          <cell r="A31" t="str">
            <v>Q:\DATA\AFR\WETA\TOOLS\CBANKS_CURRENT\c626.BNK,TYPE=LAREMOS</v>
          </cell>
          <cell r="B31" t="str">
            <v>W626NCG_R</v>
          </cell>
          <cell r="C31" t="str">
            <v>NCG_R</v>
          </cell>
          <cell r="D31" t="str">
            <v>q:\data\afr\weo\summer2001\RBANKS\r626.bnk,type=laremos</v>
          </cell>
          <cell r="E31" t="str">
            <v>Public consumption</v>
          </cell>
          <cell r="G31">
            <v>72.128848927942954</v>
          </cell>
          <cell r="H31">
            <v>81.472648094779032</v>
          </cell>
          <cell r="I31">
            <v>80.113246916459914</v>
          </cell>
          <cell r="J31">
            <v>73.827646272564422</v>
          </cell>
          <cell r="K31">
            <v>67.618926991387838</v>
          </cell>
          <cell r="L31">
            <v>53.295789277604932</v>
          </cell>
          <cell r="M31">
            <v>64.685154705513412</v>
          </cell>
          <cell r="Q31">
            <v>60.328000000000003</v>
          </cell>
          <cell r="R31">
            <v>67.487503621651612</v>
          </cell>
          <cell r="S31">
            <v>63.798809001940725</v>
          </cell>
          <cell r="T31">
            <v>58.376123650703157</v>
          </cell>
          <cell r="U31">
            <v>70.015730956293339</v>
          </cell>
          <cell r="V31">
            <v>81.108672840742685</v>
          </cell>
          <cell r="W31">
            <v>70.489170198231989</v>
          </cell>
          <cell r="X31">
            <v>73.543418263524359</v>
          </cell>
          <cell r="Y31">
            <v>82.492158719985341</v>
          </cell>
          <cell r="Z31">
            <v>84.674000333929826</v>
          </cell>
          <cell r="AA31">
            <v>82.687361630140558</v>
          </cell>
          <cell r="AB31">
            <v>87.888489676879175</v>
          </cell>
          <cell r="AC31">
            <v>89.919703088587482</v>
          </cell>
          <cell r="AD31">
            <v>92.553782874466023</v>
          </cell>
          <cell r="AE31">
            <v>95.500964553336658</v>
          </cell>
          <cell r="AF31">
            <v>98.518016764802198</v>
          </cell>
          <cell r="AG31">
            <v>101.0233586052818</v>
          </cell>
        </row>
        <row r="32">
          <cell r="A32" t="str">
            <v>Q:\DATA\AFR\WETA\TOOLS\CBANKS_CURRENT\c626.BNK,TYPE=LAREMOS</v>
          </cell>
          <cell r="B32" t="str">
            <v>W626NCP_R</v>
          </cell>
          <cell r="C32" t="str">
            <v>NCP_R</v>
          </cell>
          <cell r="D32" t="str">
            <v>q:\data\afr\weo\summer2001\RBANKS\r626.bnk,type=laremos</v>
          </cell>
          <cell r="E32" t="str">
            <v>Private consumption</v>
          </cell>
          <cell r="G32">
            <v>253.05756867823879</v>
          </cell>
          <cell r="H32">
            <v>276.00393282851263</v>
          </cell>
          <cell r="I32">
            <v>304.30210453418727</v>
          </cell>
          <cell r="J32">
            <v>273.67967761270654</v>
          </cell>
          <cell r="K32">
            <v>318.71155993380091</v>
          </cell>
          <cell r="L32">
            <v>353.64970127185234</v>
          </cell>
          <cell r="M32">
            <v>355.69824708015096</v>
          </cell>
          <cell r="Q32">
            <v>334.72112798019793</v>
          </cell>
          <cell r="R32">
            <v>320.86230185606507</v>
          </cell>
          <cell r="S32">
            <v>303.25330214432518</v>
          </cell>
          <cell r="T32">
            <v>299.89764902875049</v>
          </cell>
          <cell r="U32">
            <v>284.55830188169602</v>
          </cell>
          <cell r="V32">
            <v>313.44188155648555</v>
          </cell>
          <cell r="W32">
            <v>312.40844956250544</v>
          </cell>
          <cell r="X32">
            <v>303.03301452947375</v>
          </cell>
          <cell r="Y32">
            <v>301.29863386998602</v>
          </cell>
          <cell r="Z32">
            <v>327.75861242876806</v>
          </cell>
          <cell r="AA32">
            <v>344.01275822780059</v>
          </cell>
          <cell r="AB32">
            <v>356.33149105468885</v>
          </cell>
          <cell r="AC32">
            <v>385.78139385500236</v>
          </cell>
          <cell r="AD32">
            <v>409.36383427316628</v>
          </cell>
          <cell r="AE32">
            <v>422.59221756907823</v>
          </cell>
          <cell r="AF32">
            <v>447.22870240964227</v>
          </cell>
          <cell r="AG32">
            <v>476.55681342022706</v>
          </cell>
        </row>
        <row r="33">
          <cell r="A33" t="str">
            <v>Q:\DATA\AFR\WETA\TOOLS\CBANKS_CURRENT\c626.BNK,TYPE=LAREMOS</v>
          </cell>
          <cell r="B33" t="str">
            <v>W626NFI_R</v>
          </cell>
          <cell r="C33" t="str">
            <v>NFI_R</v>
          </cell>
          <cell r="D33" t="str">
            <v>q:\data\afr\weo\summer2001\RBANKS\r626.bnk,type=laremos</v>
          </cell>
          <cell r="E33" t="str">
            <v>Gross fixed capital formation</v>
          </cell>
          <cell r="G33">
            <v>27.442599229967207</v>
          </cell>
          <cell r="H33">
            <v>35.316605219716919</v>
          </cell>
          <cell r="I33">
            <v>21.543022984558384</v>
          </cell>
          <cell r="J33">
            <v>37.269720988176772</v>
          </cell>
          <cell r="K33">
            <v>35.558160602851522</v>
          </cell>
          <cell r="L33">
            <v>55.78594018223454</v>
          </cell>
          <cell r="M33">
            <v>55.284217409906354</v>
          </cell>
          <cell r="Q33">
            <v>46.335999999999999</v>
          </cell>
          <cell r="R33">
            <v>48.925095284662333</v>
          </cell>
          <cell r="S33">
            <v>45.924149982426584</v>
          </cell>
          <cell r="T33">
            <v>36.952338302119088</v>
          </cell>
          <cell r="U33">
            <v>37.47193869757465</v>
          </cell>
          <cell r="V33">
            <v>49.872466062778479</v>
          </cell>
          <cell r="W33">
            <v>26.279422829456443</v>
          </cell>
          <cell r="X33">
            <v>36.335254853069173</v>
          </cell>
          <cell r="Y33">
            <v>68.364426693940345</v>
          </cell>
          <cell r="Z33">
            <v>60.909934256513466</v>
          </cell>
          <cell r="AA33">
            <v>50.074794630941227</v>
          </cell>
          <cell r="AB33">
            <v>63.723576349845253</v>
          </cell>
          <cell r="AC33">
            <v>75.541471390873397</v>
          </cell>
          <cell r="AD33">
            <v>83.642254879581301</v>
          </cell>
          <cell r="AE33">
            <v>101.39798307606443</v>
          </cell>
          <cell r="AF33">
            <v>109.30647868645687</v>
          </cell>
          <cell r="AG33">
            <v>115.36174652587383</v>
          </cell>
        </row>
        <row r="34">
          <cell r="A34" t="str">
            <v>Q:\DATA\AFR\WETA\TOOLS\CBANKS_CURRENT\c626.BNK,TYPE=LAREMOS</v>
          </cell>
          <cell r="B34" t="str">
            <v>W626NINV_R</v>
          </cell>
          <cell r="C34" t="str">
            <v>NINV_R</v>
          </cell>
          <cell r="D34" t="str">
            <v>q:\data\afr\weo\summer2001\RBANKS\r626.bnk,type=laremos</v>
          </cell>
          <cell r="E34" t="str">
            <v>Changes in inventories</v>
          </cell>
          <cell r="G34">
            <v>4.1122852803175869</v>
          </cell>
          <cell r="H34">
            <v>3.5865136463043799</v>
          </cell>
          <cell r="I34">
            <v>-8.2823845496340134</v>
          </cell>
          <cell r="J34">
            <v>3.8856655932928641</v>
          </cell>
          <cell r="K34">
            <v>4.0249361304397526</v>
          </cell>
          <cell r="L34">
            <v>1.7356866239833024</v>
          </cell>
          <cell r="M34">
            <v>6.2136044627684517E-2</v>
          </cell>
          <cell r="Q34">
            <v>16.068404019802092</v>
          </cell>
          <cell r="R34">
            <v>13.269510406491218</v>
          </cell>
          <cell r="S34">
            <v>13.818422502101864</v>
          </cell>
          <cell r="T34">
            <v>26.991494146733459</v>
          </cell>
          <cell r="U34">
            <v>15.671839172434508</v>
          </cell>
          <cell r="V34">
            <v>0.49245344154676285</v>
          </cell>
          <cell r="W34">
            <v>0.64024898712755507</v>
          </cell>
          <cell r="X34">
            <v>0.59872376914452474</v>
          </cell>
          <cell r="Y34">
            <v>0.62476071901002428</v>
          </cell>
          <cell r="Z34">
            <v>0.65476725321578444</v>
          </cell>
          <cell r="AA34">
            <v>0.69996410096096684</v>
          </cell>
          <cell r="AB34">
            <v>0.66473739153477041</v>
          </cell>
          <cell r="AC34">
            <v>0.70469953676994879</v>
          </cell>
          <cell r="AD34">
            <v>0.74020325682727917</v>
          </cell>
          <cell r="AE34">
            <v>0.76002348071544024</v>
          </cell>
          <cell r="AF34">
            <v>0.77942023849799902</v>
          </cell>
          <cell r="AG34">
            <v>0.79991850845283552</v>
          </cell>
        </row>
        <row r="35">
          <cell r="A35" t="str">
            <v>Q:\DATA\AFR\WETA\TOOLS\CBANKS_CURRENT\c626.BNK,TYPE=LAREMOS</v>
          </cell>
          <cell r="B35" t="str">
            <v>W626NX_R</v>
          </cell>
          <cell r="C35" t="str">
            <v>NX_R</v>
          </cell>
          <cell r="D35" t="str">
            <v>q:\data\afr\weo\summer2001\RBANKS\r626.bnk,type=laremos</v>
          </cell>
          <cell r="E35" t="str">
            <v>Exports of goods and services</v>
          </cell>
          <cell r="G35">
            <v>56.852918497887529</v>
          </cell>
          <cell r="H35">
            <v>60.875135495881779</v>
          </cell>
          <cell r="I35">
            <v>72.982689860847742</v>
          </cell>
          <cell r="J35">
            <v>75.96995686831832</v>
          </cell>
          <cell r="K35">
            <v>82.85740868992194</v>
          </cell>
          <cell r="L35">
            <v>92.097358026881238</v>
          </cell>
          <cell r="M35">
            <v>61.655930816091839</v>
          </cell>
          <cell r="Q35">
            <v>59.423168000000004</v>
          </cell>
          <cell r="R35">
            <v>54.141728846521048</v>
          </cell>
          <cell r="S35">
            <v>47.625836526141661</v>
          </cell>
          <cell r="T35">
            <v>56.055285192706982</v>
          </cell>
          <cell r="U35">
            <v>68.897875858870265</v>
          </cell>
          <cell r="V35">
            <v>68.010659004770432</v>
          </cell>
          <cell r="W35">
            <v>62.20707953665395</v>
          </cell>
          <cell r="X35">
            <v>91.449147375544356</v>
          </cell>
          <cell r="Y35">
            <v>78.049097780966122</v>
          </cell>
          <cell r="Z35">
            <v>67.527924364262745</v>
          </cell>
          <cell r="AA35">
            <v>68.281847508560617</v>
          </cell>
          <cell r="AB35">
            <v>67.844721666534227</v>
          </cell>
          <cell r="AC35">
            <v>70.778566616685978</v>
          </cell>
          <cell r="AD35">
            <v>73.681334584887679</v>
          </cell>
          <cell r="AE35">
            <v>76.80883740862788</v>
          </cell>
          <cell r="AF35">
            <v>80.505683971499664</v>
          </cell>
          <cell r="AG35">
            <v>83.421591075832666</v>
          </cell>
        </row>
        <row r="36">
          <cell r="A36" t="str">
            <v>Q:\DATA\AFR\WETA\TOOLS\CBANKS_CURRENT\c626.BNK,TYPE=LAREMOS</v>
          </cell>
          <cell r="B36" t="str">
            <v>W626NXG_R</v>
          </cell>
          <cell r="C36" t="str">
            <v>NXG_R</v>
          </cell>
          <cell r="D36" t="str">
            <v>q:\data\afr\weo\summer2001\RBANKS\r626.bnk,type=laremos</v>
          </cell>
          <cell r="E36" t="str">
            <v xml:space="preserve">  Exports of goods</v>
          </cell>
          <cell r="G36">
            <v>34.418300437498914</v>
          </cell>
          <cell r="H36">
            <v>36.692958215040875</v>
          </cell>
          <cell r="I36">
            <v>52.396934498451799</v>
          </cell>
          <cell r="J36">
            <v>57.74237728349334</v>
          </cell>
          <cell r="K36">
            <v>62.456070027861287</v>
          </cell>
          <cell r="L36">
            <v>70.630622731630325</v>
          </cell>
          <cell r="M36">
            <v>41.016045414947193</v>
          </cell>
          <cell r="Q36">
            <v>40.616168000000002</v>
          </cell>
          <cell r="R36">
            <v>39.266467482476678</v>
          </cell>
          <cell r="S36">
            <v>34.675892356013641</v>
          </cell>
          <cell r="T36">
            <v>41.308233800531745</v>
          </cell>
          <cell r="U36">
            <v>48.854187976547614</v>
          </cell>
          <cell r="V36">
            <v>48.725801596007138</v>
          </cell>
          <cell r="W36">
            <v>44.783962101644079</v>
          </cell>
          <cell r="X36">
            <v>54.232951299565393</v>
          </cell>
          <cell r="Y36">
            <v>48.948130064271581</v>
          </cell>
          <cell r="Z36">
            <v>51.782426605747411</v>
          </cell>
          <cell r="AA36">
            <v>58.030111863077863</v>
          </cell>
          <cell r="AB36">
            <v>57.658615448780445</v>
          </cell>
          <cell r="AC36">
            <v>60.151977255150548</v>
          </cell>
          <cell r="AD36">
            <v>62.618927931700199</v>
          </cell>
          <cell r="AE36">
            <v>65.276872104798059</v>
          </cell>
          <cell r="AF36">
            <v>68.418679589681787</v>
          </cell>
          <cell r="AG36">
            <v>70.896796711887262</v>
          </cell>
        </row>
        <row r="37">
          <cell r="A37" t="str">
            <v>Q:\DATA\AFR\WETA\TOOLS\CBANKS_CURRENT\c626.BNK,TYPE=LAREMOS</v>
          </cell>
          <cell r="B37" t="str">
            <v>W626NM_R</v>
          </cell>
          <cell r="C37" t="str">
            <v>NM_R</v>
          </cell>
          <cell r="D37" t="str">
            <v>q:\data\afr\weo\summer2001\RBANKS\r626.bnk,type=laremos</v>
          </cell>
          <cell r="E37" t="str">
            <v>Imports of goods and services</v>
          </cell>
          <cell r="G37">
            <v>81.225531997208506</v>
          </cell>
          <cell r="H37">
            <v>81.830055770414404</v>
          </cell>
          <cell r="I37">
            <v>108.64318052241624</v>
          </cell>
          <cell r="J37">
            <v>124.43594521883188</v>
          </cell>
          <cell r="K37">
            <v>134.85442583054899</v>
          </cell>
          <cell r="L37">
            <v>168.68956452887599</v>
          </cell>
          <cell r="M37">
            <v>121.61173809221688</v>
          </cell>
          <cell r="Q37">
            <v>111.881</v>
          </cell>
          <cell r="R37">
            <v>90.561963623424205</v>
          </cell>
          <cell r="S37">
            <v>94.476433162923087</v>
          </cell>
          <cell r="T37">
            <v>86.694287729910513</v>
          </cell>
          <cell r="U37">
            <v>74.679726070931139</v>
          </cell>
          <cell r="V37">
            <v>80.640887728631995</v>
          </cell>
          <cell r="W37">
            <v>60.768404136026589</v>
          </cell>
          <cell r="X37">
            <v>77.694575425620457</v>
          </cell>
          <cell r="Y37">
            <v>80.211160990599751</v>
          </cell>
          <cell r="Z37">
            <v>75.17627380350828</v>
          </cell>
          <cell r="AA37">
            <v>67.242605548614392</v>
          </cell>
          <cell r="AB37">
            <v>80.368605232627147</v>
          </cell>
          <cell r="AC37">
            <v>99.123144690483983</v>
          </cell>
          <cell r="AD37">
            <v>105.6922925094385</v>
          </cell>
          <cell r="AE37">
            <v>112.81051575152891</v>
          </cell>
          <cell r="AF37">
            <v>120.16428521485321</v>
          </cell>
          <cell r="AG37">
            <v>127.12726404306559</v>
          </cell>
        </row>
        <row r="38">
          <cell r="A38" t="str">
            <v>Q:\DATA\AFR\WETA\TOOLS\CBANKS_CURRENT\c626.BNK,TYPE=LAREMOS</v>
          </cell>
          <cell r="B38" t="str">
            <v>W626NMG_R</v>
          </cell>
          <cell r="C38" t="str">
            <v>NMG_R</v>
          </cell>
          <cell r="D38" t="str">
            <v>q:\data\afr\weo\summer2001\RBANKS\r626.bnk,type=laremos</v>
          </cell>
          <cell r="E38" t="str">
            <v xml:space="preserve">  Imports of goods</v>
          </cell>
          <cell r="G38">
            <v>45.921948603186607</v>
          </cell>
          <cell r="H38">
            <v>49.98997069878294</v>
          </cell>
          <cell r="I38">
            <v>63.481202670592161</v>
          </cell>
          <cell r="J38">
            <v>72.550108792644224</v>
          </cell>
          <cell r="K38">
            <v>83.413267368034923</v>
          </cell>
          <cell r="L38">
            <v>102.60877755347298</v>
          </cell>
          <cell r="M38">
            <v>68.220951333358485</v>
          </cell>
          <cell r="Q38">
            <v>65.778000000000006</v>
          </cell>
          <cell r="R38">
            <v>51.514758022985809</v>
          </cell>
          <cell r="S38">
            <v>51.723553242801003</v>
          </cell>
          <cell r="T38">
            <v>47.294685139439885</v>
          </cell>
          <cell r="U38">
            <v>44.473987593955243</v>
          </cell>
          <cell r="V38">
            <v>46.643418545447851</v>
          </cell>
          <cell r="W38">
            <v>39.279892618566855</v>
          </cell>
          <cell r="X38">
            <v>40.831459407529529</v>
          </cell>
          <cell r="Y38">
            <v>47.308385447992372</v>
          </cell>
          <cell r="Z38">
            <v>42.215578362233622</v>
          </cell>
          <cell r="AA38">
            <v>35.988662246279617</v>
          </cell>
          <cell r="AB38">
            <v>43.013779215180918</v>
          </cell>
          <cell r="AC38">
            <v>53.051325806759152</v>
          </cell>
          <cell r="AD38">
            <v>56.567174726850709</v>
          </cell>
          <cell r="AE38">
            <v>60.376892240964615</v>
          </cell>
          <cell r="AF38">
            <v>64.312675563061603</v>
          </cell>
          <cell r="AG38">
            <v>68.039305297766987</v>
          </cell>
        </row>
        <row r="40">
          <cell r="E40" t="str">
            <v xml:space="preserve">III.  NATIONAL ACCOUNTS IN NOMINAL TERMS </v>
          </cell>
        </row>
        <row r="41">
          <cell r="E41" t="str">
            <v xml:space="preserve">       (Billions of NC, at current prices)</v>
          </cell>
        </row>
        <row r="43">
          <cell r="A43" t="str">
            <v>Q:\DATA\AFR\WETA\TOOLS\CBANKS_CURRENT\c626.BNK,TYPE=LAREMOS</v>
          </cell>
          <cell r="B43" t="str">
            <v>W626NGDP</v>
          </cell>
          <cell r="C43" t="str">
            <v>NGDP</v>
          </cell>
          <cell r="D43" t="str">
            <v>q:\data\afr\weo\summer2001\RBANKS\r626.bnk,type=laremos</v>
          </cell>
          <cell r="E43" t="str">
            <v>Gross domestic product</v>
          </cell>
          <cell r="G43">
            <v>168.4</v>
          </cell>
          <cell r="H43">
            <v>218.1</v>
          </cell>
          <cell r="I43">
            <v>240.4</v>
          </cell>
          <cell r="J43">
            <v>253.9</v>
          </cell>
          <cell r="K43">
            <v>278.7</v>
          </cell>
          <cell r="L43">
            <v>379.9</v>
          </cell>
          <cell r="M43">
            <v>387.91899999999998</v>
          </cell>
          <cell r="Q43">
            <v>404.9957</v>
          </cell>
          <cell r="R43">
            <v>396.16799999999995</v>
          </cell>
          <cell r="S43">
            <v>379.60699999999997</v>
          </cell>
          <cell r="T43">
            <v>367.78300000000002</v>
          </cell>
          <cell r="U43">
            <v>473.58499999999998</v>
          </cell>
          <cell r="V43">
            <v>560.0343180000001</v>
          </cell>
          <cell r="W43">
            <v>535.00895996027498</v>
          </cell>
          <cell r="X43">
            <v>570.61088129711618</v>
          </cell>
          <cell r="Y43">
            <v>617.75078132908641</v>
          </cell>
          <cell r="Z43">
            <v>647.29618639911041</v>
          </cell>
          <cell r="AA43">
            <v>685.34357202764113</v>
          </cell>
          <cell r="AB43">
            <v>725.23075043743518</v>
          </cell>
          <cell r="AC43">
            <v>777.65955329033636</v>
          </cell>
          <cell r="AD43">
            <v>837.21322403300474</v>
          </cell>
          <cell r="AE43">
            <v>907.37742721603956</v>
          </cell>
          <cell r="AF43">
            <v>981.24725761403386</v>
          </cell>
          <cell r="AG43">
            <v>1060.893453844124</v>
          </cell>
        </row>
        <row r="44">
          <cell r="A44" t="str">
            <v>Q:\DATA\AFR\WETA\TOOLS\CBANKS_CURRENT\c626.BNK,TYPE=LAREMOS</v>
          </cell>
          <cell r="B44" t="str">
            <v>W626NGPXO</v>
          </cell>
          <cell r="C44" t="str">
            <v>NGPXO</v>
          </cell>
          <cell r="D44" t="str">
            <v>q:\data\afr\weo\summer2001\RBANKS\r626.bnk,type=laremos</v>
          </cell>
          <cell r="E44" t="str">
            <v>Non-oil GDP</v>
          </cell>
          <cell r="G44">
            <v>168.4</v>
          </cell>
          <cell r="H44">
            <v>218.1</v>
          </cell>
          <cell r="I44">
            <v>240.4</v>
          </cell>
          <cell r="J44">
            <v>253.9</v>
          </cell>
          <cell r="K44">
            <v>278.7</v>
          </cell>
          <cell r="L44">
            <v>379.9</v>
          </cell>
          <cell r="M44">
            <v>387.91899999999998</v>
          </cell>
          <cell r="Q44">
            <v>404.9957</v>
          </cell>
          <cell r="R44">
            <v>396.16799999999995</v>
          </cell>
          <cell r="S44">
            <v>379.60699999999997</v>
          </cell>
          <cell r="T44">
            <v>367.78300000000002</v>
          </cell>
          <cell r="U44">
            <v>473.58499999999998</v>
          </cell>
          <cell r="V44">
            <v>560.0343180000001</v>
          </cell>
          <cell r="W44">
            <v>535.00895996027498</v>
          </cell>
          <cell r="X44">
            <v>570.61088129711618</v>
          </cell>
          <cell r="Y44">
            <v>617.75078132908641</v>
          </cell>
          <cell r="Z44">
            <v>647.29618639911041</v>
          </cell>
          <cell r="AA44">
            <v>685.34357202764113</v>
          </cell>
          <cell r="AB44">
            <v>725.23075043743518</v>
          </cell>
          <cell r="AC44">
            <v>777.65955329033636</v>
          </cell>
          <cell r="AD44">
            <v>837.21322403300474</v>
          </cell>
          <cell r="AE44">
            <v>907.37742721603956</v>
          </cell>
          <cell r="AF44">
            <v>981.24725761403386</v>
          </cell>
          <cell r="AG44">
            <v>1060.893453844124</v>
          </cell>
        </row>
        <row r="46">
          <cell r="A46" t="str">
            <v>Q:\DATA\AFR\WEo\winter2001\rBANKS2k\r626.BNK,TYPE=LAREMOS</v>
          </cell>
          <cell r="B46" t="str">
            <v>W626nGDPP</v>
          </cell>
          <cell r="C46" t="str">
            <v>NGDPP</v>
          </cell>
          <cell r="D46" t="str">
            <v>q:\data\afr\weo\summer2001\RBANKS\r626.bnk,type=laremos</v>
          </cell>
          <cell r="E46" t="str">
            <v>Primary sector</v>
          </cell>
          <cell r="G46" t="str">
            <v xml:space="preserve"> </v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 xml:space="preserve"> </v>
          </cell>
          <cell r="M46">
            <v>181.71299999999997</v>
          </cell>
          <cell r="Q46">
            <v>177.565</v>
          </cell>
          <cell r="R46">
            <v>167.27599999999998</v>
          </cell>
          <cell r="S46">
            <v>164.18299999999999</v>
          </cell>
          <cell r="T46">
            <v>158.762</v>
          </cell>
          <cell r="U46">
            <v>202.262</v>
          </cell>
          <cell r="V46">
            <v>245.32600000000002</v>
          </cell>
          <cell r="W46">
            <v>249.38128550284159</v>
          </cell>
          <cell r="X46">
            <v>268.5189286714658</v>
          </cell>
          <cell r="Y46">
            <v>302.40093234694092</v>
          </cell>
          <cell r="Z46">
            <v>314.959122573461</v>
          </cell>
          <cell r="AA46">
            <v>332.42395472036861</v>
          </cell>
          <cell r="AB46">
            <v>346.18588141866962</v>
          </cell>
          <cell r="AC46">
            <v>368.37065769961777</v>
          </cell>
          <cell r="AD46">
            <v>394.30891411122616</v>
          </cell>
          <cell r="AE46">
            <v>429.22521108616644</v>
          </cell>
          <cell r="AF46">
            <v>464.76025054063268</v>
          </cell>
          <cell r="AG46">
            <v>502.62727694689318</v>
          </cell>
        </row>
        <row r="47">
          <cell r="A47" t="str">
            <v>Q:\DATA\AFR\WEo\winter2001\rBANKS2k\r626.BNK,TYPE=LAREMOS</v>
          </cell>
          <cell r="B47" t="str">
            <v>W626nGDPS</v>
          </cell>
          <cell r="C47" t="str">
            <v>NGDPS</v>
          </cell>
          <cell r="D47" t="str">
            <v>q:\data\afr\weo\summer2001\RBANKS\r626.bnk,type=laremos</v>
          </cell>
          <cell r="E47" t="str">
            <v>Secondary sector</v>
          </cell>
          <cell r="G47" t="str">
            <v xml:space="preserve"> </v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 xml:space="preserve"> </v>
          </cell>
          <cell r="M47">
            <v>49.098999999999997</v>
          </cell>
          <cell r="Q47">
            <v>73.358000000000004</v>
          </cell>
          <cell r="R47">
            <v>77.347999999999999</v>
          </cell>
          <cell r="S47">
            <v>73.801000000000002</v>
          </cell>
          <cell r="T47">
            <v>74.933999999999997</v>
          </cell>
          <cell r="U47">
            <v>99.084000000000003</v>
          </cell>
          <cell r="V47">
            <v>111.956</v>
          </cell>
          <cell r="W47">
            <v>97.635375898186766</v>
          </cell>
          <cell r="X47">
            <v>103.49478956057523</v>
          </cell>
          <cell r="Y47">
            <v>104.49288734790679</v>
          </cell>
          <cell r="Z47">
            <v>111.32109708692032</v>
          </cell>
          <cell r="AA47">
            <v>120.86461034438371</v>
          </cell>
          <cell r="AB47">
            <v>129.95305940702428</v>
          </cell>
          <cell r="AC47">
            <v>141.82114315530558</v>
          </cell>
          <cell r="AD47">
            <v>155.04592802055825</v>
          </cell>
          <cell r="AE47">
            <v>167.34278067192207</v>
          </cell>
          <cell r="AF47">
            <v>180.61162989203135</v>
          </cell>
          <cell r="AG47">
            <v>194.9467602468408</v>
          </cell>
        </row>
        <row r="48">
          <cell r="A48" t="str">
            <v>Q:\DATA\AFR\WEo\winter2001\rBANKS2k\r626.BNK,TYPE=LAREMOS</v>
          </cell>
          <cell r="B48" t="str">
            <v>W626nGDPT</v>
          </cell>
          <cell r="C48" t="str">
            <v>NGDPT</v>
          </cell>
          <cell r="D48" t="str">
            <v>q:\data\afr\weo\summer2001\RBANKS\r626.bnk,type=laremos</v>
          </cell>
          <cell r="E48" t="str">
            <v>Tertiary Sector</v>
          </cell>
          <cell r="G48" t="str">
            <v xml:space="preserve"> </v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 xml:space="preserve"> </v>
          </cell>
          <cell r="M48">
            <v>157.107</v>
          </cell>
          <cell r="Q48">
            <v>154.0727</v>
          </cell>
          <cell r="R48">
            <v>151.54400000000001</v>
          </cell>
          <cell r="S48">
            <v>141.62299999999999</v>
          </cell>
          <cell r="T48">
            <v>134.08699999999999</v>
          </cell>
          <cell r="U48">
            <v>172.239</v>
          </cell>
          <cell r="V48">
            <v>202.752318</v>
          </cell>
          <cell r="W48">
            <v>187.99229855924654</v>
          </cell>
          <cell r="X48">
            <v>198.59716306507522</v>
          </cell>
          <cell r="Y48">
            <v>210.85696163423876</v>
          </cell>
          <cell r="Z48">
            <v>221.01596673872913</v>
          </cell>
          <cell r="AA48">
            <v>232.05500696288874</v>
          </cell>
          <cell r="AB48">
            <v>249.09180961174133</v>
          </cell>
          <cell r="AC48">
            <v>267.46775243541293</v>
          </cell>
          <cell r="AD48">
            <v>287.85838190122035</v>
          </cell>
          <cell r="AE48">
            <v>310.80943545795117</v>
          </cell>
          <cell r="AF48">
            <v>335.8753771813698</v>
          </cell>
          <cell r="AG48">
            <v>363.31941665039028</v>
          </cell>
        </row>
        <row r="50">
          <cell r="A50" t="str">
            <v>Q:\DATA\AFR\WETA\TOOLS\CBANKS_CURRENT\c626.BNK,TYPE=LAREMOS</v>
          </cell>
          <cell r="B50" t="str">
            <v>W626NCG</v>
          </cell>
          <cell r="C50" t="str">
            <v>NCG</v>
          </cell>
          <cell r="D50" t="str">
            <v>q:\data\afr\weo\summer2001\RBANKS\r626.bnk,type=laremos</v>
          </cell>
          <cell r="E50" t="str">
            <v>Public consumption</v>
          </cell>
          <cell r="G50">
            <v>36.545254037022445</v>
          </cell>
          <cell r="H50">
            <v>47.330878298542729</v>
          </cell>
          <cell r="I50">
            <v>53.2</v>
          </cell>
          <cell r="J50">
            <v>55.1</v>
          </cell>
          <cell r="K50">
            <v>50.4</v>
          </cell>
          <cell r="L50">
            <v>52.2</v>
          </cell>
          <cell r="M50">
            <v>54.5</v>
          </cell>
          <cell r="Q50">
            <v>60.328000000000003</v>
          </cell>
          <cell r="R50">
            <v>64.619</v>
          </cell>
          <cell r="S50">
            <v>64.006</v>
          </cell>
          <cell r="T50">
            <v>55.220999999999997</v>
          </cell>
          <cell r="U50">
            <v>82.787800000000004</v>
          </cell>
          <cell r="V50">
            <v>73.652749999999997</v>
          </cell>
          <cell r="W50">
            <v>69.928139950913234</v>
          </cell>
          <cell r="X50">
            <v>78.126475828582201</v>
          </cell>
          <cell r="Y50">
            <v>87.391770547945214</v>
          </cell>
          <cell r="Z50">
            <v>89.995448630136991</v>
          </cell>
          <cell r="AA50">
            <v>90.299553424657546</v>
          </cell>
          <cell r="AB50">
            <v>98.928075438356188</v>
          </cell>
          <cell r="AC50">
            <v>104.37516527739572</v>
          </cell>
          <cell r="AD50">
            <v>110.19148915219031</v>
          </cell>
          <cell r="AE50">
            <v>116.54281437337735</v>
          </cell>
          <cell r="AF50">
            <v>123.23023300133534</v>
          </cell>
          <cell r="AG50">
            <v>129.52311403565429</v>
          </cell>
        </row>
        <row r="51">
          <cell r="A51" t="str">
            <v>Q:\DATA\AFR\WETA\TOOLS\CBANKS_CURRENT\c626.BNK,TYPE=LAREMOS</v>
          </cell>
          <cell r="B51" t="str">
            <v>W626NCP</v>
          </cell>
          <cell r="C51" t="str">
            <v>NCP</v>
          </cell>
          <cell r="D51" t="str">
            <v>q:\data\afr\weo\summer2001\RBANKS\r626.bnk,type=laremos</v>
          </cell>
          <cell r="E51" t="str">
            <v>Private consumption</v>
          </cell>
          <cell r="G51">
            <v>137.83956545929698</v>
          </cell>
          <cell r="H51">
            <v>162.83510557075817</v>
          </cell>
          <cell r="I51">
            <v>206.840622</v>
          </cell>
          <cell r="J51">
            <v>201.94297599999999</v>
          </cell>
          <cell r="K51">
            <v>232.777008</v>
          </cell>
          <cell r="L51">
            <v>322.18255399999998</v>
          </cell>
          <cell r="M51">
            <v>334.82272999999998</v>
          </cell>
          <cell r="Q51">
            <v>349.3</v>
          </cell>
          <cell r="R51">
            <v>307.97000000000003</v>
          </cell>
          <cell r="S51">
            <v>298.86099999999999</v>
          </cell>
          <cell r="T51">
            <v>288.541</v>
          </cell>
          <cell r="U51">
            <v>362.52825319999999</v>
          </cell>
          <cell r="V51">
            <v>453.09742328509628</v>
          </cell>
          <cell r="W51">
            <v>438.52951064650364</v>
          </cell>
          <cell r="X51">
            <v>455.82455685748812</v>
          </cell>
          <cell r="Y51">
            <v>452.31231052595541</v>
          </cell>
          <cell r="Z51">
            <v>500.98542276343341</v>
          </cell>
          <cell r="AA51">
            <v>552.57054949356132</v>
          </cell>
          <cell r="AB51">
            <v>578.39462506123687</v>
          </cell>
          <cell r="AC51">
            <v>624.60059291812081</v>
          </cell>
          <cell r="AD51">
            <v>662.75499130224102</v>
          </cell>
          <cell r="AE51">
            <v>695.29701800062651</v>
          </cell>
          <cell r="AF51">
            <v>747.75160848555697</v>
          </cell>
          <cell r="AG51">
            <v>810.73810629143543</v>
          </cell>
        </row>
        <row r="52">
          <cell r="A52" t="str">
            <v>Q:\DATA\AFR\WETA\TOOLS\CBANKS_CURRENT\c626.BNK,TYPE=LAREMOS</v>
          </cell>
          <cell r="B52" t="str">
            <v>W626NFI</v>
          </cell>
          <cell r="C52" t="str">
            <v>NFI</v>
          </cell>
          <cell r="D52" t="str">
            <v>q:\data\afr\weo\summer2001\RBANKS\r626.bnk,type=laremos</v>
          </cell>
          <cell r="E52" t="str">
            <v>Gross fixed capital formation</v>
          </cell>
          <cell r="G52">
            <v>18.63741630563214</v>
          </cell>
          <cell r="H52">
            <v>24.13788893265065</v>
          </cell>
          <cell r="I52">
            <v>15.5</v>
          </cell>
          <cell r="J52">
            <v>28.1</v>
          </cell>
          <cell r="K52">
            <v>26.3</v>
          </cell>
          <cell r="L52">
            <v>47.8</v>
          </cell>
          <cell r="M52">
            <v>49.3</v>
          </cell>
          <cell r="Q52">
            <v>46.335999999999999</v>
          </cell>
          <cell r="R52">
            <v>47.314999999999998</v>
          </cell>
          <cell r="S52">
            <v>45.354999999999997</v>
          </cell>
          <cell r="T52">
            <v>35.001999999999995</v>
          </cell>
          <cell r="U52">
            <v>56.402000000000001</v>
          </cell>
          <cell r="V52">
            <v>81.440578292687178</v>
          </cell>
          <cell r="W52">
            <v>38.137846900700644</v>
          </cell>
          <cell r="X52">
            <v>54.076798087092094</v>
          </cell>
          <cell r="Y52">
            <v>101.3656961556197</v>
          </cell>
          <cell r="Z52">
            <v>90.704393564973685</v>
          </cell>
          <cell r="AA52">
            <v>75.599999999999994</v>
          </cell>
          <cell r="AB52">
            <v>98</v>
          </cell>
          <cell r="AC52">
            <v>118.5</v>
          </cell>
          <cell r="AD52">
            <v>133.30000000000001</v>
          </cell>
          <cell r="AE52">
            <v>165.3341659873993</v>
          </cell>
          <cell r="AF52">
            <v>182.06549354226871</v>
          </cell>
          <cell r="AG52">
            <v>196.30238687795156</v>
          </cell>
        </row>
        <row r="53">
          <cell r="A53" t="str">
            <v>Q:\DATA\AFR\WETA\TOOLS\CBANKS_CURRENT\c626.BNK,TYPE=LAREMOS</v>
          </cell>
          <cell r="B53" t="str">
            <v>W626NFIg</v>
          </cell>
          <cell r="C53" t="str">
            <v>NFIG</v>
          </cell>
          <cell r="D53" t="str">
            <v>q:\data\afr\weo\summer2001\RBANKS\r626.bnk,type=laremos</v>
          </cell>
          <cell r="E53" t="str">
            <v xml:space="preserve">  Public gross fixed capital formation</v>
          </cell>
          <cell r="M53">
            <v>30.980000000000004</v>
          </cell>
          <cell r="Q53">
            <v>19.12</v>
          </cell>
          <cell r="R53">
            <v>28.553000000000001</v>
          </cell>
          <cell r="S53">
            <v>28.510999999999999</v>
          </cell>
          <cell r="T53">
            <v>22.702999999999999</v>
          </cell>
          <cell r="U53">
            <v>34.174999999999997</v>
          </cell>
          <cell r="V53">
            <v>65.269356250000001</v>
          </cell>
          <cell r="W53">
            <v>19.558931250000001</v>
          </cell>
          <cell r="X53">
            <v>30.330769951500006</v>
          </cell>
          <cell r="Y53">
            <v>54.213749999999997</v>
          </cell>
          <cell r="Z53">
            <v>56.315250000000006</v>
          </cell>
          <cell r="AA53">
            <v>42.460500000000003</v>
          </cell>
          <cell r="AB53">
            <v>59.678250000000006</v>
          </cell>
          <cell r="AC53">
            <v>65.526221818012758</v>
          </cell>
          <cell r="AD53">
            <v>61.698405213405948</v>
          </cell>
          <cell r="AE53">
            <v>78.400624466566867</v>
          </cell>
          <cell r="AF53">
            <v>85.503892480069879</v>
          </cell>
          <cell r="AG53">
            <v>91.122841872026058</v>
          </cell>
        </row>
        <row r="54">
          <cell r="A54" t="str">
            <v>Q:\DATA\AFR\WETA\TOOLS\CBANKS_CURRENT\c626.BNK,TYPE=LAREMOS</v>
          </cell>
          <cell r="B54" t="str">
            <v>W626NFIP</v>
          </cell>
          <cell r="C54" t="str">
            <v>NFIP</v>
          </cell>
          <cell r="D54" t="str">
            <v>q:\data\afr\weo\summer2001\RBANKS\r626.bnk,type=laremos</v>
          </cell>
          <cell r="E54" t="str">
            <v xml:space="preserve">  Private gross fixed capital formation</v>
          </cell>
          <cell r="G54">
            <v>8.3569909413154786</v>
          </cell>
          <cell r="H54">
            <v>10.823395037416304</v>
          </cell>
          <cell r="I54">
            <v>12.6</v>
          </cell>
          <cell r="J54">
            <v>12.6</v>
          </cell>
          <cell r="K54">
            <v>12.6</v>
          </cell>
          <cell r="L54">
            <v>21.6</v>
          </cell>
          <cell r="M54">
            <v>19</v>
          </cell>
          <cell r="Q54">
            <v>30.728000000000002</v>
          </cell>
          <cell r="R54">
            <v>20.593</v>
          </cell>
          <cell r="S54">
            <v>17.654</v>
          </cell>
          <cell r="T54">
            <v>14.702999999999999</v>
          </cell>
          <cell r="U54">
            <v>21.145</v>
          </cell>
          <cell r="V54">
            <v>25.626275215123947</v>
          </cell>
          <cell r="W54">
            <v>18.578915650700644</v>
          </cell>
          <cell r="X54">
            <v>23.746028135592088</v>
          </cell>
          <cell r="Y54">
            <v>47.151946155619704</v>
          </cell>
          <cell r="Z54">
            <v>34.389143564973679</v>
          </cell>
          <cell r="AA54">
            <v>33.139499999999991</v>
          </cell>
          <cell r="AB54">
            <v>38.321749999999994</v>
          </cell>
          <cell r="AC54">
            <v>52.973778181987242</v>
          </cell>
          <cell r="AD54">
            <v>71.601594786594063</v>
          </cell>
          <cell r="AE54">
            <v>86.933541520832435</v>
          </cell>
          <cell r="AF54">
            <v>96.561601062198832</v>
          </cell>
          <cell r="AG54">
            <v>105.1795450059255</v>
          </cell>
        </row>
        <row r="55">
          <cell r="A55" t="str">
            <v>Q:\DATA\AFR\WETA\TOOLS\CBANKS_CURRENT\c626.BNK,TYPE=LAREMOS</v>
          </cell>
          <cell r="B55" t="str">
            <v>W626NINV</v>
          </cell>
          <cell r="C55" t="str">
            <v>NINV</v>
          </cell>
          <cell r="D55" t="str">
            <v>q:\data\afr\weo\summer2001\RBANKS\r626.bnk,type=laremos</v>
          </cell>
          <cell r="E55" t="str">
            <v>Changes in inventories</v>
          </cell>
          <cell r="G55">
            <v>2.0835561980484281</v>
          </cell>
          <cell r="H55">
            <v>2.0835561980484281</v>
          </cell>
          <cell r="I55">
            <v>-5.5</v>
          </cell>
          <cell r="J55">
            <v>2.9</v>
          </cell>
          <cell r="K55">
            <v>3</v>
          </cell>
          <cell r="L55">
            <v>1.7</v>
          </cell>
          <cell r="M55">
            <v>3.7</v>
          </cell>
          <cell r="Q55">
            <v>1.1000000000000001</v>
          </cell>
          <cell r="R55">
            <v>15.231</v>
          </cell>
          <cell r="S55">
            <v>14.81</v>
          </cell>
          <cell r="T55">
            <v>20.204000000000001</v>
          </cell>
          <cell r="U55">
            <v>-13.082000000000001</v>
          </cell>
          <cell r="V55">
            <v>-0.81530307756323062</v>
          </cell>
          <cell r="W55">
            <v>1.453259582979634</v>
          </cell>
          <cell r="X55">
            <v>1.3829815239537191</v>
          </cell>
          <cell r="Y55">
            <v>1.48813609956605</v>
          </cell>
          <cell r="Z55">
            <v>1.5137326091717522</v>
          </cell>
          <cell r="AA55">
            <v>1.6125577829243998</v>
          </cell>
          <cell r="AB55">
            <v>1.731323999246112</v>
          </cell>
          <cell r="AC55">
            <v>1.8633374541886278</v>
          </cell>
          <cell r="AD55">
            <v>2.0054169350705107</v>
          </cell>
          <cell r="AE55">
            <v>2.1583299763696369</v>
          </cell>
          <cell r="AF55">
            <v>2.3229026370678221</v>
          </cell>
          <cell r="AG55">
            <v>2.5000239631442431</v>
          </cell>
        </row>
        <row r="56">
          <cell r="A56" t="str">
            <v>Q:\DATA\AFR\WETA\TOOLS\CBANKS_CURRENT\c626.BNK,TYPE=LAREMOS</v>
          </cell>
          <cell r="B56" t="str">
            <v>W626NX</v>
          </cell>
          <cell r="C56" t="str">
            <v>NX</v>
          </cell>
          <cell r="D56" t="str">
            <v>q:\data\afr\weo\summer2001\RBANKS\r626.bnk,type=laremos</v>
          </cell>
          <cell r="E56" t="str">
            <v>Exports of goods and services</v>
          </cell>
          <cell r="G56">
            <v>42.467280000000002</v>
          </cell>
          <cell r="H56">
            <v>46.031062000000006</v>
          </cell>
          <cell r="I56">
            <v>54.549260000000004</v>
          </cell>
          <cell r="J56">
            <v>60.626646000000008</v>
          </cell>
          <cell r="K56">
            <v>65.194431999999992</v>
          </cell>
          <cell r="L56">
            <v>79.878428</v>
          </cell>
          <cell r="M56">
            <v>64.238650000000007</v>
          </cell>
          <cell r="Q56">
            <v>59.795167999999997</v>
          </cell>
          <cell r="R56">
            <v>49.672928569999996</v>
          </cell>
          <cell r="S56">
            <v>47.578487929999987</v>
          </cell>
          <cell r="T56">
            <v>50.643255176000004</v>
          </cell>
          <cell r="U56">
            <v>117.77704000000001</v>
          </cell>
          <cell r="V56">
            <v>111.60587000000001</v>
          </cell>
          <cell r="W56">
            <v>102.94220187917784</v>
          </cell>
          <cell r="X56">
            <v>142.22458900000001</v>
          </cell>
          <cell r="Y56">
            <v>134.59265200000002</v>
          </cell>
          <cell r="Z56">
            <v>117.24979083139453</v>
          </cell>
          <cell r="AA56">
            <v>120.16742292649782</v>
          </cell>
          <cell r="AB56">
            <v>120.07272593859599</v>
          </cell>
          <cell r="AC56">
            <v>129.92328105082598</v>
          </cell>
          <cell r="AD56">
            <v>141.53114900296322</v>
          </cell>
          <cell r="AE56">
            <v>154.29832694898579</v>
          </cell>
          <cell r="AF56">
            <v>166.50881724348611</v>
          </cell>
          <cell r="AG56">
            <v>176.70234298335248</v>
          </cell>
        </row>
        <row r="57">
          <cell r="A57" t="str">
            <v>Q:\DATA\AFR\WETA\TOOLS\CBANKS_CURRENT\c626.BNK,TYPE=LAREMOS</v>
          </cell>
          <cell r="B57" t="str">
            <v>W626NXG</v>
          </cell>
          <cell r="C57" t="str">
            <v>NXG</v>
          </cell>
          <cell r="D57" t="str">
            <v>q:\data\afr\weo\summer2001\RBANKS\r626.bnk,type=laremos</v>
          </cell>
          <cell r="E57" t="str">
            <v xml:space="preserve">  Exports of goods</v>
          </cell>
          <cell r="G57">
            <v>31.100415999999999</v>
          </cell>
          <cell r="H57">
            <v>31.982621000000002</v>
          </cell>
          <cell r="I57">
            <v>40.879084000000006</v>
          </cell>
          <cell r="J57">
            <v>47.022804000000001</v>
          </cell>
          <cell r="K57">
            <v>49.988224000000002</v>
          </cell>
          <cell r="L57">
            <v>58.853059999999999</v>
          </cell>
          <cell r="M57">
            <v>44.845849999999999</v>
          </cell>
          <cell r="Q57">
            <v>40.988167999999995</v>
          </cell>
          <cell r="R57">
            <v>35.429928570000001</v>
          </cell>
          <cell r="S57">
            <v>30.669075929999998</v>
          </cell>
          <cell r="T57">
            <v>37.486103176</v>
          </cell>
          <cell r="U57">
            <v>83.713999999999999</v>
          </cell>
          <cell r="V57">
            <v>86.196510000000004</v>
          </cell>
          <cell r="W57">
            <v>80.601359000000002</v>
          </cell>
          <cell r="X57">
            <v>93.124589</v>
          </cell>
          <cell r="Y57">
            <v>94.892652000000012</v>
          </cell>
          <cell r="Z57">
            <v>95.517300600000013</v>
          </cell>
          <cell r="AA57">
            <v>105.52822999999999</v>
          </cell>
          <cell r="AB57">
            <v>104.52315056107425</v>
          </cell>
          <cell r="AC57">
            <v>113.97440436314503</v>
          </cell>
          <cell r="AD57">
            <v>125.18355039809025</v>
          </cell>
          <cell r="AE57">
            <v>137.54203837899104</v>
          </cell>
          <cell r="AF57">
            <v>149.3336214592415</v>
          </cell>
          <cell r="AG57">
            <v>159.09776730450176</v>
          </cell>
        </row>
        <row r="58">
          <cell r="A58" t="str">
            <v>Q:\DATA\AFR\WETA\TOOLS\CBANKS_CURRENT\c626.BNK,TYPE=LAREMOS</v>
          </cell>
          <cell r="B58" t="str">
            <v>W626NM</v>
          </cell>
          <cell r="C58" t="str">
            <v>NM</v>
          </cell>
          <cell r="D58" t="str">
            <v>q:\data\afr\weo\summer2001\RBANKS\r626.bnk,type=laremos</v>
          </cell>
          <cell r="E58" t="str">
            <v>Imports of goods and services</v>
          </cell>
          <cell r="G58">
            <v>69.173072000000005</v>
          </cell>
          <cell r="H58">
            <v>64.318491000000009</v>
          </cell>
          <cell r="I58">
            <v>84.189881999999997</v>
          </cell>
          <cell r="J58">
            <v>94.769621999999998</v>
          </cell>
          <cell r="K58">
            <v>98.971440000000001</v>
          </cell>
          <cell r="L58">
            <v>123.86098199999999</v>
          </cell>
          <cell r="M58">
            <v>118.64238</v>
          </cell>
          <cell r="Q58">
            <v>111.881</v>
          </cell>
          <cell r="R58">
            <v>88.600482266080007</v>
          </cell>
          <cell r="S58">
            <v>91.009320284159998</v>
          </cell>
          <cell r="T58">
            <v>81.794317276000015</v>
          </cell>
          <cell r="U58">
            <v>132.80000000000001</v>
          </cell>
          <cell r="V58">
            <v>158.97031385000017</v>
          </cell>
          <cell r="W58">
            <v>115.981999</v>
          </cell>
          <cell r="X58">
            <v>161.02452</v>
          </cell>
          <cell r="Y58">
            <v>159.39978400000001</v>
          </cell>
          <cell r="Z58">
            <v>153.152602</v>
          </cell>
          <cell r="AA58">
            <v>154.90651159999999</v>
          </cell>
          <cell r="AB58">
            <v>171.89600000000002</v>
          </cell>
          <cell r="AC58">
            <v>201.60282341019473</v>
          </cell>
          <cell r="AD58">
            <v>212.56982235946043</v>
          </cell>
          <cell r="AE58">
            <v>226.25322807071913</v>
          </cell>
          <cell r="AF58">
            <v>240.63179729568111</v>
          </cell>
          <cell r="AG58">
            <v>254.87252030742377</v>
          </cell>
        </row>
        <row r="59">
          <cell r="A59" t="str">
            <v>Q:\DATA\AFR\WETA\TOOLS\CBANKS_CURRENT\c626.BNK,TYPE=LAREMOS</v>
          </cell>
          <cell r="B59" t="str">
            <v>W626NMG</v>
          </cell>
          <cell r="C59" t="str">
            <v>NMG</v>
          </cell>
          <cell r="D59" t="str">
            <v>q:\data\afr\weo\summer2001\RBANKS\r626.bnk,type=laremos</v>
          </cell>
          <cell r="E59" t="str">
            <v xml:space="preserve">  Imports of goods</v>
          </cell>
          <cell r="G59">
            <v>39.107928000000001</v>
          </cell>
          <cell r="H59">
            <v>39.292158000000001</v>
          </cell>
          <cell r="I59">
            <v>49.192917000000001</v>
          </cell>
          <cell r="J59">
            <v>55.253699999999995</v>
          </cell>
          <cell r="K59">
            <v>61.218095999999996</v>
          </cell>
          <cell r="L59">
            <v>75.340901999999986</v>
          </cell>
          <cell r="M59">
            <v>69.606300000000005</v>
          </cell>
          <cell r="Q59">
            <v>65.778000000000006</v>
          </cell>
          <cell r="R59">
            <v>50.399000000000008</v>
          </cell>
          <cell r="S59">
            <v>50.036000000000008</v>
          </cell>
          <cell r="T59">
            <v>44.777000000000008</v>
          </cell>
          <cell r="U59">
            <v>77.3</v>
          </cell>
          <cell r="V59">
            <v>93.670313849999999</v>
          </cell>
          <cell r="W59">
            <v>74.969229999999996</v>
          </cell>
          <cell r="X59">
            <v>84.624520000000004</v>
          </cell>
          <cell r="Y59">
            <v>94.013679999999994</v>
          </cell>
          <cell r="Z59">
            <v>86.003540000000001</v>
          </cell>
          <cell r="AA59">
            <v>82.906931999999998</v>
          </cell>
          <cell r="AB59">
            <v>97.996000000000009</v>
          </cell>
          <cell r="AC59">
            <v>119.85564866052925</v>
          </cell>
          <cell r="AD59">
            <v>127.72971236177881</v>
          </cell>
          <cell r="AE59">
            <v>137.67435033770488</v>
          </cell>
          <cell r="AF59">
            <v>148.13410803836396</v>
          </cell>
          <cell r="AG59">
            <v>158.55454680720385</v>
          </cell>
        </row>
        <row r="61">
          <cell r="A61" t="str">
            <v>Q:\DATA\AFR\WETA\TOOLS\CBANKS_CURRENT\c626.BNK,TYPE=LAREMOS</v>
          </cell>
          <cell r="B61" t="str">
            <v>W626NGNI</v>
          </cell>
          <cell r="C61" t="str">
            <v>NGNI</v>
          </cell>
          <cell r="D61" t="str">
            <v>q:\data\afr\weo\summer2001\RBANKS\r626.bnk,type=laremos</v>
          </cell>
          <cell r="E61" t="str">
            <v>National income</v>
          </cell>
          <cell r="G61">
            <v>169.60286623567353</v>
          </cell>
          <cell r="H61">
            <v>221.46823928404231</v>
          </cell>
          <cell r="I61">
            <v>242.27009605920782</v>
          </cell>
          <cell r="J61">
            <v>254.47372378632625</v>
          </cell>
          <cell r="K61">
            <v>284.70106985161533</v>
          </cell>
          <cell r="L61">
            <v>380.97387056570864</v>
          </cell>
          <cell r="M61">
            <v>389.20179230413271</v>
          </cell>
          <cell r="Q61">
            <v>405.7416114799193</v>
          </cell>
          <cell r="R61">
            <v>403.76089189042023</v>
          </cell>
          <cell r="S61">
            <v>381.58799999999997</v>
          </cell>
          <cell r="T61">
            <v>367.86600000000004</v>
          </cell>
          <cell r="U61">
            <v>474.23877999999996</v>
          </cell>
          <cell r="V61">
            <v>569.91787665022025</v>
          </cell>
          <cell r="W61">
            <v>541.76674997985572</v>
          </cell>
          <cell r="X61">
            <v>571.32953619791112</v>
          </cell>
          <cell r="Y61">
            <v>620.21115260949068</v>
          </cell>
          <cell r="Z61">
            <v>658.17437274016709</v>
          </cell>
          <cell r="AA61">
            <v>693.2103302284994</v>
          </cell>
          <cell r="AB61">
            <v>733.91102116994477</v>
          </cell>
          <cell r="AC61">
            <v>786.92188742948179</v>
          </cell>
          <cell r="AD61">
            <v>846.95888193874089</v>
          </cell>
          <cell r="AE61">
            <v>917.46401539690328</v>
          </cell>
          <cell r="AF61">
            <v>991.84099131515097</v>
          </cell>
          <cell r="AG61">
            <v>1071.8950164076198</v>
          </cell>
        </row>
        <row r="63">
          <cell r="A63" t="str">
            <v>Q:\DATA\AFR\WETA\TOOLS\CBANKS_CURRENT\c626.BNK,TYPE=LAREMOS</v>
          </cell>
          <cell r="B63" t="str">
            <v>W626nGS</v>
          </cell>
          <cell r="C63" t="str">
            <v>NGS</v>
          </cell>
          <cell r="D63" t="str">
            <v>q:\data\afr\weo\summer2001\RBANKS\r626.bnk,type=laremos</v>
          </cell>
          <cell r="E63" t="str">
            <v>Gross national saving</v>
          </cell>
          <cell r="G63" t="str">
            <v xml:space="preserve"> </v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 xml:space="preserve"> </v>
          </cell>
          <cell r="M63">
            <v>-4.557032072323949</v>
          </cell>
          <cell r="Q63">
            <v>10.719450367817444</v>
          </cell>
          <cell r="R63">
            <v>28.533480434949642</v>
          </cell>
          <cell r="S63">
            <v>12.525841195802087</v>
          </cell>
          <cell r="T63">
            <v>29.684327432999979</v>
          </cell>
          <cell r="U63">
            <v>56.402700278336482</v>
          </cell>
          <cell r="V63">
            <v>40.264004786631027</v>
          </cell>
          <cell r="W63">
            <v>33.309099382438895</v>
          </cell>
          <cell r="X63">
            <v>37.378503511840833</v>
          </cell>
          <cell r="Y63">
            <v>80.507071535590001</v>
          </cell>
          <cell r="Z63">
            <v>67.193501346596747</v>
          </cell>
          <cell r="AA63">
            <v>50.34022731028054</v>
          </cell>
          <cell r="AB63">
            <v>56.588320670351727</v>
          </cell>
          <cell r="AC63">
            <v>57.946129233965308</v>
          </cell>
          <cell r="AD63">
            <v>74.012401484309549</v>
          </cell>
          <cell r="AE63">
            <v>105.6241830228993</v>
          </cell>
          <cell r="AF63">
            <v>120.85914982825872</v>
          </cell>
          <cell r="AG63">
            <v>131.63379608053029</v>
          </cell>
        </row>
        <row r="64">
          <cell r="A64" t="str">
            <v>Q:\DATA\AFR\WETA\TOOLS\CBANKS_CURRENT\c626.BNK,TYPE=LAREMOS</v>
          </cell>
          <cell r="B64" t="str">
            <v>W626nGSG</v>
          </cell>
          <cell r="C64" t="str">
            <v>NGSG</v>
          </cell>
          <cell r="D64" t="str">
            <v>q:\data\afr\weo\summer2001\RBANKS\r626.bnk,type=laremos</v>
          </cell>
          <cell r="E64" t="str">
            <v>Public</v>
          </cell>
          <cell r="G64" t="str">
            <v xml:space="preserve"> </v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 xml:space="preserve"> </v>
          </cell>
          <cell r="M64">
            <v>-14.635332072323994</v>
          </cell>
          <cell r="Q64">
            <v>-12.258021651984638</v>
          </cell>
          <cell r="R64">
            <v>-5.6553698887724231</v>
          </cell>
          <cell r="S64">
            <v>-13.833281450505769</v>
          </cell>
          <cell r="T64">
            <v>-12.78769345666279</v>
          </cell>
          <cell r="U64">
            <v>-18.825089147663519</v>
          </cell>
          <cell r="V64">
            <v>7.6669949015389989</v>
          </cell>
          <cell r="W64">
            <v>-5.099917808589538E-2</v>
          </cell>
          <cell r="X64">
            <v>-0.20818542870500778</v>
          </cell>
          <cell r="Y64">
            <v>10.067934075404217</v>
          </cell>
          <cell r="Z64">
            <v>15.547691341056776</v>
          </cell>
          <cell r="AA64">
            <v>2.6740914448583197</v>
          </cell>
          <cell r="AB64">
            <v>7.5180493755096052</v>
          </cell>
          <cell r="AC64">
            <v>16.710055213105903</v>
          </cell>
          <cell r="AD64">
            <v>14.24683960349855</v>
          </cell>
          <cell r="AE64">
            <v>30.047109899905273</v>
          </cell>
          <cell r="AF64">
            <v>35.35851934790719</v>
          </cell>
          <cell r="AG64">
            <v>41.448439833902235</v>
          </cell>
        </row>
        <row r="65">
          <cell r="A65" t="str">
            <v>Q:\DATA\AFR\WETA\TOOLS\CBANKS_CURRENT\c626.BNK,TYPE=LAREMOS</v>
          </cell>
          <cell r="B65" t="str">
            <v>W626nGSP</v>
          </cell>
          <cell r="C65" t="str">
            <v>NGSP</v>
          </cell>
          <cell r="D65" t="str">
            <v>q:\data\afr\weo\summer2001\RBANKS\r626.bnk,type=laremos</v>
          </cell>
          <cell r="E65" t="str">
            <v>Private</v>
          </cell>
          <cell r="G65" t="str">
            <v xml:space="preserve"> </v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 xml:space="preserve"> </v>
          </cell>
          <cell r="M65">
            <v>10.078300000000045</v>
          </cell>
          <cell r="Q65">
            <v>22.977472019802082</v>
          </cell>
          <cell r="R65">
            <v>34.188850323722065</v>
          </cell>
          <cell r="S65">
            <v>26.359122646307856</v>
          </cell>
          <cell r="T65">
            <v>42.472020889662772</v>
          </cell>
          <cell r="U65">
            <v>75.227789426000001</v>
          </cell>
          <cell r="V65">
            <v>32.597009885092028</v>
          </cell>
          <cell r="W65">
            <v>33.36009856052479</v>
          </cell>
          <cell r="X65">
            <v>37.586688940545841</v>
          </cell>
          <cell r="Y65">
            <v>70.439137460185776</v>
          </cell>
          <cell r="Z65">
            <v>51.645810005539971</v>
          </cell>
          <cell r="AA65">
            <v>47.66613586542222</v>
          </cell>
          <cell r="AB65">
            <v>49.070271294842122</v>
          </cell>
          <cell r="AC65">
            <v>41.236074020859405</v>
          </cell>
          <cell r="AD65">
            <v>59.765561880810999</v>
          </cell>
          <cell r="AE65">
            <v>75.577073122994022</v>
          </cell>
          <cell r="AF65">
            <v>85.500630480351532</v>
          </cell>
          <cell r="AG65">
            <v>90.185356246628061</v>
          </cell>
        </row>
        <row r="66">
          <cell r="E66" t="str">
            <v xml:space="preserve">    </v>
          </cell>
        </row>
        <row r="67">
          <cell r="E67" t="str">
            <v>IV.   INDICATORS OF FACTOR INPUT AND INFLATION</v>
          </cell>
        </row>
        <row r="69">
          <cell r="A69" t="str">
            <v>Q:\DATA\AFR\WETA\TOOLS\CBANKS_CURRENT\c626.BNK,TYPE=LAREMOS</v>
          </cell>
          <cell r="B69" t="str">
            <v>W626LP</v>
          </cell>
          <cell r="C69" t="str">
            <v>LP</v>
          </cell>
          <cell r="D69" t="str">
            <v>q:\data\afr\weo\summer2001\RBANKS\r626.bnk,type=laremos</v>
          </cell>
          <cell r="E69" t="str">
            <v>Population (millions)</v>
          </cell>
          <cell r="G69">
            <v>2.31</v>
          </cell>
          <cell r="H69">
            <v>2.38</v>
          </cell>
          <cell r="I69">
            <v>2.44</v>
          </cell>
          <cell r="J69">
            <v>2.5</v>
          </cell>
          <cell r="K69">
            <v>2.56</v>
          </cell>
          <cell r="L69">
            <v>2.63</v>
          </cell>
          <cell r="M69">
            <v>2.7</v>
          </cell>
          <cell r="Q69">
            <v>3.008</v>
          </cell>
          <cell r="R69">
            <v>3.09</v>
          </cell>
          <cell r="S69">
            <v>3.17</v>
          </cell>
          <cell r="T69">
            <v>3.2524199999999999</v>
          </cell>
          <cell r="U69">
            <v>3.3369829200000001</v>
          </cell>
          <cell r="V69">
            <v>3.42374447592</v>
          </cell>
          <cell r="W69">
            <v>3.4977835012612202</v>
          </cell>
          <cell r="X69">
            <v>3.5895155657184703</v>
          </cell>
          <cell r="Y69">
            <v>3.6836533741694679</v>
          </cell>
          <cell r="Z69">
            <v>3.780260019102077</v>
          </cell>
          <cell r="AA69">
            <v>3.8794002476532148</v>
          </cell>
          <cell r="AB69">
            <v>3.9811405050032995</v>
          </cell>
          <cell r="AC69">
            <v>4.0855489789087454</v>
          </cell>
          <cell r="AD69">
            <v>4.1926956454023614</v>
          </cell>
          <cell r="AE69">
            <v>4.3026523156922751</v>
          </cell>
          <cell r="AF69">
            <v>4.4154926842908182</v>
          </cell>
          <cell r="AG69">
            <v>4.5312923784056292</v>
          </cell>
        </row>
        <row r="70">
          <cell r="A70" t="str">
            <v>Q:\DATA\AFR\WETA\TOOLS\CBANKS_CURRENT\c626.BNK,TYPE=LAREMOS</v>
          </cell>
          <cell r="B70" t="str">
            <v>W626Llf</v>
          </cell>
          <cell r="C70" t="str">
            <v>LLF</v>
          </cell>
          <cell r="D70" t="str">
            <v>q:\data\afr\weo\summer2001\RBANKS\r626.bnk,type=laremos</v>
          </cell>
          <cell r="E70" t="str">
            <v>Labor Force</v>
          </cell>
          <cell r="G70" t="str">
            <v xml:space="preserve"> </v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 xml:space="preserve"> </v>
          </cell>
          <cell r="M70" t="e">
            <v>#N/A</v>
          </cell>
          <cell r="Q70" t="e">
            <v>#N/A</v>
          </cell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</row>
        <row r="71">
          <cell r="A71" t="str">
            <v>Q:\DATA\AFR\WETA\TOOLS\CBANKS_CURRENT\c626.BNK,TYPE=LAREMOS</v>
          </cell>
          <cell r="B71" t="str">
            <v>W626LE</v>
          </cell>
          <cell r="C71" t="str">
            <v>LE</v>
          </cell>
          <cell r="D71" t="str">
            <v>q:\data\afr\weo\summer2001\RBANKS\r626.bnk,type=laremos</v>
          </cell>
          <cell r="E71" t="str">
            <v>Total employment (millions)</v>
          </cell>
          <cell r="G71" t="str">
            <v xml:space="preserve"> </v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 xml:space="preserve"> </v>
          </cell>
          <cell r="M71" t="str">
            <v xml:space="preserve"> </v>
          </cell>
          <cell r="Q71" t="str">
            <v/>
          </cell>
          <cell r="R71" t="str">
            <v/>
          </cell>
          <cell r="S71" t="str">
            <v xml:space="preserve"> </v>
          </cell>
          <cell r="T71" t="str">
            <v xml:space="preserve"> </v>
          </cell>
          <cell r="U71" t="str">
            <v xml:space="preserve"> </v>
          </cell>
          <cell r="V71" t="str">
            <v xml:space="preserve"> </v>
          </cell>
          <cell r="W71" t="str">
            <v xml:space="preserve"> </v>
          </cell>
          <cell r="X71" t="str">
            <v xml:space="preserve"> 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 t="str">
            <v xml:space="preserve"> </v>
          </cell>
          <cell r="AC71" t="str">
            <v xml:space="preserve"> 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  <cell r="AG71" t="str">
            <v xml:space="preserve"> </v>
          </cell>
        </row>
        <row r="72">
          <cell r="A72" t="str">
            <v>Q:\DATA\AFR\WETA\TOOLS\CBANKS_CURRENT\c626.BNK,TYPE=LAREMOS</v>
          </cell>
          <cell r="B72" t="str">
            <v>W626LEGC</v>
          </cell>
          <cell r="C72" t="str">
            <v>LEGC</v>
          </cell>
          <cell r="D72" t="str">
            <v>q:\data\afr\weo\summer2001\RBANKS\r626.bnk,type=laremos</v>
          </cell>
          <cell r="E72" t="str">
            <v xml:space="preserve">  Central government employment (thousands)</v>
          </cell>
          <cell r="G72" t="str">
            <v xml:space="preserve"> </v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 xml:space="preserve"> </v>
          </cell>
          <cell r="M72" t="str">
            <v xml:space="preserve"> </v>
          </cell>
          <cell r="Q72" t="str">
            <v/>
          </cell>
          <cell r="R72" t="str">
            <v/>
          </cell>
          <cell r="S72" t="str">
            <v xml:space="preserve"> </v>
          </cell>
          <cell r="T72" t="str">
            <v xml:space="preserve"> </v>
          </cell>
          <cell r="U72" t="str">
            <v xml:space="preserve"> </v>
          </cell>
          <cell r="V72" t="str">
            <v xml:space="preserve"> </v>
          </cell>
          <cell r="W72" t="str">
            <v xml:space="preserve"> </v>
          </cell>
          <cell r="X72" t="str">
            <v xml:space="preserve"> 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 t="str">
            <v xml:space="preserve"> </v>
          </cell>
          <cell r="AC72" t="str">
            <v xml:space="preserve"> 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  <cell r="AG72" t="str">
            <v xml:space="preserve"> </v>
          </cell>
        </row>
        <row r="73">
          <cell r="A73" t="str">
            <v>Q:\DATA\AFR\WETA\TOOLS\CBANKS_CURRENT\c626.BNK,TYPE=LAREMOS</v>
          </cell>
          <cell r="B73" t="str">
            <v>W626LUR</v>
          </cell>
          <cell r="C73" t="str">
            <v>LUR</v>
          </cell>
          <cell r="D73" t="str">
            <v>q:\data\afr\weo\summer2001\RBANKS\r626.bnk,type=laremos</v>
          </cell>
          <cell r="E73" t="str">
            <v>Unemployment rate</v>
          </cell>
          <cell r="G73" t="str">
            <v xml:space="preserve"> </v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 xml:space="preserve"> </v>
          </cell>
          <cell r="M73" t="str">
            <v xml:space="preserve"> </v>
          </cell>
          <cell r="Q73" t="str">
            <v/>
          </cell>
          <cell r="R73" t="str">
            <v/>
          </cell>
          <cell r="S73" t="str">
            <v xml:space="preserve"> </v>
          </cell>
          <cell r="T73" t="str">
            <v xml:space="preserve"> </v>
          </cell>
          <cell r="U73" t="str">
            <v xml:space="preserve"> </v>
          </cell>
          <cell r="V73" t="str">
            <v xml:space="preserve"> </v>
          </cell>
          <cell r="W73" t="str">
            <v xml:space="preserve"> </v>
          </cell>
          <cell r="X73" t="str">
            <v xml:space="preserve"> 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  <cell r="AG73" t="str">
            <v xml:space="preserve"> </v>
          </cell>
        </row>
        <row r="74">
          <cell r="A74" t="str">
            <v>Q:\DATA\AFR\WETA\TOOLS\CBANKS_CURRENT\c626.BNK,TYPE=LAREMOS</v>
          </cell>
          <cell r="B74" t="str">
            <v>w626NGDP_D</v>
          </cell>
          <cell r="C74" t="str">
            <v>NGDP_D</v>
          </cell>
          <cell r="D74" t="str">
            <v>q:\data\afr\weo\summer2001\RBANKS\r626.bnk,type=laremos</v>
          </cell>
          <cell r="E74" t="str">
            <v>GDP deflator (1990 = 100)</v>
          </cell>
          <cell r="M74">
            <v>93.653637029697762</v>
          </cell>
          <cell r="Q74">
            <v>100</v>
          </cell>
          <cell r="R74">
            <v>95.749578117849808</v>
          </cell>
          <cell r="S74">
            <v>100.32475684311437</v>
          </cell>
          <cell r="T74">
            <v>94.595181294355882</v>
          </cell>
          <cell r="U74">
            <v>118.2417134967562</v>
          </cell>
          <cell r="V74">
            <v>129.11684785745484</v>
          </cell>
          <cell r="W74">
            <v>128.22529012107969</v>
          </cell>
          <cell r="X74">
            <v>131.93180705454037</v>
          </cell>
          <cell r="Y74">
            <v>136.42158015667988</v>
          </cell>
          <cell r="Z74">
            <v>138.02351989565616</v>
          </cell>
          <cell r="AA74">
            <v>142.79721437167885</v>
          </cell>
          <cell r="AB74">
            <v>146.18052717478557</v>
          </cell>
          <cell r="AC74">
            <v>149.39099691518075</v>
          </cell>
          <cell r="AD74">
            <v>152.72595757191402</v>
          </cell>
          <cell r="AE74">
            <v>157.27687258418291</v>
          </cell>
          <cell r="AF74">
            <v>161.80309161761429</v>
          </cell>
          <cell r="AG74">
            <v>166.29615075705001</v>
          </cell>
        </row>
        <row r="75">
          <cell r="A75" t="str">
            <v>Q:\DATA\AFR\WETA\TOOLS\CBANKS_CURRENT\c626.BNK,TYPE=LAREMOS</v>
          </cell>
          <cell r="B75" t="str">
            <v>W626PCPI</v>
          </cell>
          <cell r="C75" t="str">
            <v>PCPI</v>
          </cell>
          <cell r="D75" t="str">
            <v>q:\data\afr\weo\summer2001\RBANKS\r626.bnk,type=laremos</v>
          </cell>
          <cell r="E75" t="str">
            <v>CPI (index; average, 1990 = 100)</v>
          </cell>
          <cell r="G75">
            <v>64.538812785388131</v>
          </cell>
          <cell r="H75">
            <v>74</v>
          </cell>
          <cell r="I75">
            <v>83.8</v>
          </cell>
          <cell r="J75">
            <v>96</v>
          </cell>
          <cell r="K75">
            <v>98.5</v>
          </cell>
          <cell r="L75">
            <v>108.8</v>
          </cell>
          <cell r="M75">
            <v>111.42274664854513</v>
          </cell>
          <cell r="Q75">
            <v>100</v>
          </cell>
          <cell r="R75">
            <v>97.152035584110706</v>
          </cell>
          <cell r="S75">
            <v>96.416877741397414</v>
          </cell>
          <cell r="T75">
            <v>93.612157904491241</v>
          </cell>
          <cell r="U75">
            <v>116.59356273552849</v>
          </cell>
          <cell r="V75">
            <v>138.98004571569774</v>
          </cell>
          <cell r="W75">
            <v>144.14035954778524</v>
          </cell>
          <cell r="X75">
            <v>146.48483350837088</v>
          </cell>
          <cell r="Y75">
            <v>143.71594489405081</v>
          </cell>
          <cell r="Z75">
            <v>141.55989374189161</v>
          </cell>
          <cell r="AA75">
            <v>145.90874405387035</v>
          </cell>
          <cell r="AB75">
            <v>150.46520190111926</v>
          </cell>
          <cell r="AC75">
            <v>154.32903424340557</v>
          </cell>
          <cell r="AD75">
            <v>158.18726009949057</v>
          </cell>
          <cell r="AE75">
            <v>162.14194160197758</v>
          </cell>
          <cell r="AF75">
            <v>166.19549014202684</v>
          </cell>
          <cell r="AG75">
            <v>170.35037739557751</v>
          </cell>
        </row>
        <row r="76">
          <cell r="A76" t="str">
            <v>Q:\DATA\AFR\WETA\TOOLS\CBANKS_CURRENT\c626.BNK,TYPE=LAREMOS</v>
          </cell>
          <cell r="B76" t="str">
            <v>W626PCPIE</v>
          </cell>
          <cell r="C76" t="str">
            <v>PCPIE</v>
          </cell>
          <cell r="D76" t="str">
            <v>q:\data\afr\weo\summer2001\RBANKS\r626.bnk,type=laremos</v>
          </cell>
          <cell r="E76" t="str">
            <v>CPI (index; year end, 1990 average = 100)</v>
          </cell>
          <cell r="G76">
            <v>65.095831441043032</v>
          </cell>
          <cell r="H76">
            <v>74.638675840777083</v>
          </cell>
          <cell r="I76">
            <v>84.523257235907025</v>
          </cell>
          <cell r="J76">
            <v>96.82855244208919</v>
          </cell>
          <cell r="K76">
            <v>99.350129328601938</v>
          </cell>
          <cell r="L76">
            <v>109.73902610103441</v>
          </cell>
          <cell r="M76">
            <v>112.38440903229449</v>
          </cell>
          <cell r="Q76">
            <v>100</v>
          </cell>
          <cell r="R76">
            <v>99.236641221374043</v>
          </cell>
          <cell r="S76">
            <v>99.236641221374043</v>
          </cell>
          <cell r="T76">
            <v>94.503816793893137</v>
          </cell>
          <cell r="U76">
            <v>136.79389312977099</v>
          </cell>
          <cell r="V76">
            <v>143.66412213740458</v>
          </cell>
          <cell r="W76">
            <v>150.07633587786259</v>
          </cell>
          <cell r="X76">
            <v>150.83969465648855</v>
          </cell>
          <cell r="Y76">
            <v>146.31297709923663</v>
          </cell>
          <cell r="Z76">
            <v>140.16030534351148</v>
          </cell>
          <cell r="AA76">
            <v>151.44164885496184</v>
          </cell>
          <cell r="AB76">
            <v>156.79844319983007</v>
          </cell>
          <cell r="AC76">
            <v>160.71840427982559</v>
          </cell>
          <cell r="AD76">
            <v>164.73636438682101</v>
          </cell>
          <cell r="AE76">
            <v>168.8547734964913</v>
          </cell>
          <cell r="AF76">
            <v>173.07614283390336</v>
          </cell>
          <cell r="AG76">
            <v>177.40304640475071</v>
          </cell>
        </row>
        <row r="78">
          <cell r="E78" t="str">
            <v>MANUFACTURING SECTOR</v>
          </cell>
        </row>
        <row r="79">
          <cell r="A79" t="str">
            <v>Q:\DATA\AFR\WETA\TOOLS\CBANKS_CURRENT\c626.BNK,TYPE=LAREMOS</v>
          </cell>
          <cell r="B79" t="str">
            <v>W626lHEM</v>
          </cell>
          <cell r="C79" t="str">
            <v>LHEM</v>
          </cell>
          <cell r="D79" t="str">
            <v>q:\data\afr\weo\summer2001\RBANKS\r626.bnk,type=laremos</v>
          </cell>
          <cell r="E79" t="str">
            <v>Hourly compensation</v>
          </cell>
          <cell r="G79" t="str">
            <v xml:space="preserve"> </v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 xml:space="preserve"> 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  <cell r="AG79" t="e">
            <v>#N/A</v>
          </cell>
        </row>
        <row r="80">
          <cell r="A80" t="str">
            <v>Q:\DATA\AFR\WETA\TOOLS\CBANKS_CURRENT\c626.BNK,TYPE=LAREMOS</v>
          </cell>
          <cell r="B80" t="str">
            <v>w626LULCM</v>
          </cell>
          <cell r="C80" t="str">
            <v>LULCM</v>
          </cell>
          <cell r="D80" t="str">
            <v>q:\data\afr\weo\summer2001\RBANKS\r626.bnk,type=laremos</v>
          </cell>
          <cell r="E80" t="str">
            <v>Unit labor costs</v>
          </cell>
          <cell r="G80" t="str">
            <v xml:space="preserve"> </v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 xml:space="preserve"> 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  <cell r="AG80" t="e">
            <v>#N/A</v>
          </cell>
        </row>
        <row r="81">
          <cell r="A81" t="str">
            <v>Q:\DATA\AFR\WETA\TOOLS\CBANKS_CURRENT\c626.BNK,TYPE=LAREMOS</v>
          </cell>
          <cell r="B81" t="str">
            <v>W626lIPM</v>
          </cell>
          <cell r="C81" t="str">
            <v>LIPM</v>
          </cell>
          <cell r="D81" t="str">
            <v>q:\data\afr\weo\summer2001\RBANKS\r626.bnk,type=laremos</v>
          </cell>
          <cell r="E81" t="str">
            <v>Value added or index of production</v>
          </cell>
          <cell r="G81" t="str">
            <v xml:space="preserve"> </v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 xml:space="preserve"> </v>
          </cell>
          <cell r="M81" t="str">
            <v xml:space="preserve"> </v>
          </cell>
          <cell r="Q81">
            <v>99.189578707788868</v>
          </cell>
          <cell r="R81">
            <v>104.18539552417188</v>
          </cell>
          <cell r="S81">
            <v>91.496681998871949</v>
          </cell>
          <cell r="T81">
            <v>104.10533055919578</v>
          </cell>
          <cell r="U81">
            <v>103.11951885497177</v>
          </cell>
          <cell r="V81">
            <v>104.53591826193606</v>
          </cell>
          <cell r="W81">
            <v>97.983217495344135</v>
          </cell>
          <cell r="X81">
            <v>103.55121004261385</v>
          </cell>
          <cell r="Y81">
            <v>104.74431940121951</v>
          </cell>
          <cell r="Z81">
            <v>103.18008581462669</v>
          </cell>
          <cell r="AA81">
            <v>102.65041692862084</v>
          </cell>
          <cell r="AB81">
            <v>103.06000219273032</v>
          </cell>
          <cell r="AC81">
            <v>104.95019367660493</v>
          </cell>
          <cell r="AD81">
            <v>105.29403793976245</v>
          </cell>
          <cell r="AE81">
            <v>104.99290154597212</v>
          </cell>
          <cell r="AF81">
            <v>105.11615201518998</v>
          </cell>
          <cell r="AG81">
            <v>105.21153668065335</v>
          </cell>
        </row>
        <row r="82">
          <cell r="A82" t="str">
            <v>Q:\DATA\AFR\WETA\TOOLS\CBANKS_CURRENT\c626.BNK,TYPE=LAREMOS</v>
          </cell>
          <cell r="B82" t="str">
            <v>W626lCM</v>
          </cell>
          <cell r="C82" t="str">
            <v>LCM</v>
          </cell>
          <cell r="D82" t="str">
            <v>q:\data\afr\weo\summer2001\RBANKS\r626.bnk,type=laremos</v>
          </cell>
          <cell r="E82" t="str">
            <v>Total employee compensation</v>
          </cell>
          <cell r="G82" t="str">
            <v xml:space="preserve"> </v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 xml:space="preserve"> 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  <cell r="AG82" t="e">
            <v>#N/A</v>
          </cell>
        </row>
        <row r="83">
          <cell r="A83" t="str">
            <v>Q:\DATA\AFR\WETA\TOOLS\CBANKS_CURRENT\c626.BNK,TYPE=LAREMOS</v>
          </cell>
          <cell r="B83" t="str">
            <v>W626lEM</v>
          </cell>
          <cell r="C83" t="str">
            <v>LEM</v>
          </cell>
          <cell r="D83" t="str">
            <v>q:\data\afr\weo\summer2001\RBANKS\r626.bnk,type=laremos</v>
          </cell>
          <cell r="E83" t="str">
            <v>Employment</v>
          </cell>
          <cell r="G83" t="str">
            <v xml:space="preserve"> </v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 xml:space="preserve"> 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  <cell r="AG83" t="e">
            <v>#N/A</v>
          </cell>
        </row>
        <row r="84">
          <cell r="A84" t="str">
            <v>Q:\DATA\AFR\WETA\TOOLS\CBANKS_CURRENT\c626.BNK,TYPE=LAREMOS</v>
          </cell>
          <cell r="B84" t="str">
            <v>W626lHM</v>
          </cell>
          <cell r="C84" t="str">
            <v>LHM</v>
          </cell>
          <cell r="D84" t="str">
            <v>q:\data\afr\weo\summer2001\RBANKS\r626.bnk,type=laremos</v>
          </cell>
          <cell r="E84" t="str">
            <v>Hours worked per employee</v>
          </cell>
          <cell r="G84" t="str">
            <v xml:space="preserve"> </v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 xml:space="preserve"> </v>
          </cell>
          <cell r="M84">
            <v>40</v>
          </cell>
          <cell r="Q84">
            <v>40</v>
          </cell>
          <cell r="R84">
            <v>40</v>
          </cell>
          <cell r="S84">
            <v>40</v>
          </cell>
          <cell r="T84">
            <v>36.5</v>
          </cell>
          <cell r="U84">
            <v>38.5</v>
          </cell>
          <cell r="V84">
            <v>40</v>
          </cell>
          <cell r="W84">
            <v>40</v>
          </cell>
          <cell r="X84">
            <v>40</v>
          </cell>
          <cell r="Y84">
            <v>40</v>
          </cell>
          <cell r="Z84">
            <v>40</v>
          </cell>
          <cell r="AA84">
            <v>40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6">
          <cell r="E86" t="str">
            <v>V.    FISCAL AND FINANCIAL INDICATORS (Billions of NC)</v>
          </cell>
        </row>
        <row r="88">
          <cell r="E88" t="str">
            <v>CENTRAL GOVERNMENT:</v>
          </cell>
        </row>
        <row r="89">
          <cell r="A89" t="str">
            <v>Q:\DATA\AFR\WETA\TOOLS\CBANKS_CURRENT\c626.BNK,TYPE=LAREMOS</v>
          </cell>
          <cell r="B89" t="str">
            <v>W626GCRG</v>
          </cell>
          <cell r="C89" t="str">
            <v>GCRG</v>
          </cell>
          <cell r="D89" t="str">
            <v>q:\data\afr\weo\summer2001\RBANKS\r626.bnk,type=laremos</v>
          </cell>
          <cell r="E89" t="str">
            <v>Total revenue and grants</v>
          </cell>
          <cell r="G89" t="str">
            <v xml:space="preserve"> </v>
          </cell>
          <cell r="H89">
            <v>36.599144715957678</v>
          </cell>
          <cell r="I89">
            <v>49.538878940792202</v>
          </cell>
          <cell r="J89">
            <v>53.112082213673744</v>
          </cell>
          <cell r="K89">
            <v>52.594082148384651</v>
          </cell>
          <cell r="L89">
            <v>56.664711434291355</v>
          </cell>
          <cell r="M89">
            <v>62.909800000000004</v>
          </cell>
          <cell r="Q89">
            <v>62.4131</v>
          </cell>
          <cell r="R89">
            <v>57.986999999999995</v>
          </cell>
          <cell r="S89">
            <v>59.569000000000003</v>
          </cell>
          <cell r="T89">
            <v>54.8</v>
          </cell>
          <cell r="U89">
            <v>69.992999999999995</v>
          </cell>
          <cell r="V89">
            <v>101.97729000000001</v>
          </cell>
          <cell r="W89">
            <v>67.907399666666663</v>
          </cell>
          <cell r="X89">
            <v>82.730160000000012</v>
          </cell>
          <cell r="Y89">
            <v>122.462977602</v>
          </cell>
          <cell r="Z89">
            <v>126.542</v>
          </cell>
          <cell r="AA89">
            <v>107.36000000000001</v>
          </cell>
          <cell r="AB89">
            <v>132.303</v>
          </cell>
          <cell r="AC89">
            <v>146.89532242593907</v>
          </cell>
          <cell r="AD89">
            <v>160.77313099448099</v>
          </cell>
          <cell r="AE89">
            <v>173.99416757611132</v>
          </cell>
          <cell r="AF89">
            <v>186.89103381606012</v>
          </cell>
          <cell r="AG89">
            <v>198.91555936236011</v>
          </cell>
        </row>
        <row r="90">
          <cell r="A90" t="str">
            <v>Q:\DATA\AFR\WEo\winter2001\rBANKS2k\r626.BNK,TYPE=LAREMOS</v>
          </cell>
          <cell r="B90" t="str">
            <v>W626gCR</v>
          </cell>
          <cell r="C90" t="str">
            <v>GCR</v>
          </cell>
          <cell r="D90" t="str">
            <v>q:\data\afr\weo\summer2001\RBANKS\r626.bnk,type=laremos</v>
          </cell>
          <cell r="E90" t="str">
            <v xml:space="preserve">  Total revenue</v>
          </cell>
          <cell r="G90" t="str">
            <v xml:space="preserve"> </v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 xml:space="preserve"> </v>
          </cell>
          <cell r="M90">
            <v>39.209800000000001</v>
          </cell>
          <cell r="Q90">
            <v>43.213099999999997</v>
          </cell>
          <cell r="R90">
            <v>36.286999999999999</v>
          </cell>
          <cell r="S90">
            <v>33.744</v>
          </cell>
          <cell r="T90">
            <v>28.368999999999996</v>
          </cell>
          <cell r="U90">
            <v>35.363999999999997</v>
          </cell>
          <cell r="V90">
            <v>51.503290000000007</v>
          </cell>
          <cell r="W90">
            <v>33.238908000000002</v>
          </cell>
          <cell r="X90">
            <v>45.012160000000002</v>
          </cell>
          <cell r="Y90">
            <v>56.347977601999993</v>
          </cell>
          <cell r="Z90">
            <v>59.736000000000004</v>
          </cell>
          <cell r="AA90">
            <v>60.546000000000006</v>
          </cell>
          <cell r="AB90">
            <v>72.652000000000001</v>
          </cell>
          <cell r="AC90">
            <v>82.931997669863776</v>
          </cell>
          <cell r="AD90">
            <v>95.309806238405685</v>
          </cell>
          <cell r="AE90">
            <v>107.03084282003604</v>
          </cell>
          <cell r="AF90">
            <v>118.42770905998483</v>
          </cell>
          <cell r="AG90">
            <v>130.45223460628483</v>
          </cell>
        </row>
        <row r="91">
          <cell r="A91" t="str">
            <v>Q:\DATA\AFR\WEo\winter2001\rBANKS2k\r626.BNK,TYPE=LAREMOS</v>
          </cell>
          <cell r="B91" t="str">
            <v>W626gCRCT</v>
          </cell>
          <cell r="C91" t="str">
            <v>GCRCT</v>
          </cell>
          <cell r="D91" t="str">
            <v>q:\data\afr\weo\summer2001\RBANKS\r626.bnk,type=laremos</v>
          </cell>
          <cell r="E91" t="str">
            <v xml:space="preserve">      Tax revenue</v>
          </cell>
          <cell r="G91" t="str">
            <v xml:space="preserve"> </v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 xml:space="preserve"> </v>
          </cell>
          <cell r="M91">
            <v>36.169000000000004</v>
          </cell>
          <cell r="Q91">
            <v>42.2667</v>
          </cell>
          <cell r="R91">
            <v>33.369</v>
          </cell>
          <cell r="S91">
            <v>31.087000000000003</v>
          </cell>
          <cell r="T91">
            <v>26.485999999999997</v>
          </cell>
          <cell r="U91">
            <v>32.119</v>
          </cell>
          <cell r="V91">
            <v>49.269867000000005</v>
          </cell>
          <cell r="W91">
            <v>32.974808000000003</v>
          </cell>
          <cell r="X91">
            <v>42.427160000000001</v>
          </cell>
          <cell r="Y91">
            <v>50.255977601999994</v>
          </cell>
          <cell r="Z91">
            <v>53.548000000000002</v>
          </cell>
          <cell r="AA91">
            <v>53.422000000000004</v>
          </cell>
          <cell r="AB91">
            <v>64.004000000000005</v>
          </cell>
          <cell r="AC91">
            <v>74.061923584467934</v>
          </cell>
          <cell r="AD91">
            <v>86.217980300874956</v>
          </cell>
          <cell r="AE91">
            <v>97.211721234067056</v>
          </cell>
          <cell r="AF91">
            <v>107.86310943436663</v>
          </cell>
          <cell r="AG91">
            <v>119.12351999002618</v>
          </cell>
        </row>
        <row r="92">
          <cell r="A92" t="str">
            <v>Q:\DATA\AFR\WEo\winter2001\rBANKS2k\r626.BNK,TYPE=LAREMOS</v>
          </cell>
          <cell r="B92" t="str">
            <v>W626gCRCTYPK</v>
          </cell>
          <cell r="C92" t="str">
            <v>GCRCTYPK</v>
          </cell>
          <cell r="D92" t="str">
            <v>q:\data\afr\weo\summer2001\RBANKS\r626.bnk,type=laremos</v>
          </cell>
          <cell r="E92" t="str">
            <v xml:space="preserve">          Taxes on income, profits, and capital gains</v>
          </cell>
          <cell r="G92" t="str">
            <v xml:space="preserve"> </v>
          </cell>
          <cell r="H92" t="str">
            <v/>
          </cell>
          <cell r="I92" t="str">
            <v/>
          </cell>
          <cell r="J92" t="str">
            <v/>
          </cell>
          <cell r="K92" t="str">
            <v/>
          </cell>
          <cell r="L92" t="str">
            <v xml:space="preserve"> </v>
          </cell>
          <cell r="M92">
            <v>9.6710000000000012</v>
          </cell>
          <cell r="Q92">
            <v>10.357999999999999</v>
          </cell>
          <cell r="R92">
            <v>8.6710000000000012</v>
          </cell>
          <cell r="S92">
            <v>7.6630000000000003</v>
          </cell>
          <cell r="T92">
            <v>6.52</v>
          </cell>
          <cell r="U92">
            <v>8.6419999999999995</v>
          </cell>
          <cell r="V92">
            <v>10.584549000000003</v>
          </cell>
          <cell r="W92">
            <v>8.0941299999999998</v>
          </cell>
          <cell r="X92">
            <v>11.746</v>
          </cell>
          <cell r="Y92">
            <v>13.853000000000002</v>
          </cell>
          <cell r="Z92">
            <v>14.661999999999999</v>
          </cell>
          <cell r="AA92">
            <v>12.606999999999999</v>
          </cell>
          <cell r="AB92">
            <v>17.576000000000001</v>
          </cell>
          <cell r="AC92">
            <v>20.181144510730288</v>
          </cell>
          <cell r="AD92">
            <v>24.063031009111672</v>
          </cell>
          <cell r="AE92">
            <v>26.971494845872417</v>
          </cell>
          <cell r="AF92">
            <v>29.110103376899914</v>
          </cell>
          <cell r="AG92">
            <v>31.420569911083216</v>
          </cell>
        </row>
        <row r="93">
          <cell r="A93" t="str">
            <v>Q:\DATA\AFR\WEo\winter2001\rBANKS2k\r626.BNK,TYPE=LAREMOS</v>
          </cell>
          <cell r="B93" t="str">
            <v>w626GCRCTGS</v>
          </cell>
          <cell r="C93" t="str">
            <v>GCRCTGS</v>
          </cell>
          <cell r="D93" t="str">
            <v>q:\data\afr\weo\summer2001\RBANKS\r626.bnk,type=laremos</v>
          </cell>
          <cell r="E93" t="str">
            <v xml:space="preserve">          Domestic taxes on goods and services</v>
          </cell>
          <cell r="G93" t="str">
            <v xml:space="preserve"> </v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 xml:space="preserve"> </v>
          </cell>
          <cell r="M93">
            <v>12.2379</v>
          </cell>
          <cell r="Q93">
            <v>14.7155</v>
          </cell>
          <cell r="R93">
            <v>11.052999999999999</v>
          </cell>
          <cell r="S93">
            <v>11.753</v>
          </cell>
          <cell r="T93">
            <v>10.606</v>
          </cell>
          <cell r="U93">
            <v>12.001000000000001</v>
          </cell>
          <cell r="V93">
            <v>16.807118000000003</v>
          </cell>
          <cell r="W93">
            <v>11.971389</v>
          </cell>
          <cell r="X93">
            <v>21.541160000000001</v>
          </cell>
          <cell r="Y93">
            <v>27.169950999999998</v>
          </cell>
          <cell r="Z93">
            <v>29</v>
          </cell>
          <cell r="AA93">
            <v>30.315999999999999</v>
          </cell>
          <cell r="AB93">
            <v>31.914000000000001</v>
          </cell>
          <cell r="AC93">
            <v>36.221145433695774</v>
          </cell>
          <cell r="AD93">
            <v>40.994984139789928</v>
          </cell>
          <cell r="AE93">
            <v>46.180644631168072</v>
          </cell>
          <cell r="AF93">
            <v>51.690222822396557</v>
          </cell>
          <cell r="AG93">
            <v>57.635831623483909</v>
          </cell>
        </row>
        <row r="94">
          <cell r="A94" t="str">
            <v>Q:\DATA\AFR\WEo\winter2001\rBANKS2k\r626.BNK,TYPE=LAREMOS</v>
          </cell>
          <cell r="B94" t="str">
            <v>w626GCRCTGSM</v>
          </cell>
          <cell r="C94" t="str">
            <v>GCRCTGSM</v>
          </cell>
          <cell r="D94" t="str">
            <v>q:\data\afr\weo\summer2001\RBANKS\r626.bnk,type=laremos</v>
          </cell>
          <cell r="E94" t="str">
            <v xml:space="preserve">              Of which: sales taxes on imports</v>
          </cell>
          <cell r="G94" t="str">
            <v xml:space="preserve"> </v>
          </cell>
          <cell r="H94" t="str">
            <v/>
          </cell>
          <cell r="I94" t="str">
            <v/>
          </cell>
          <cell r="J94" t="str">
            <v/>
          </cell>
          <cell r="K94" t="str">
            <v/>
          </cell>
          <cell r="L94" t="str">
            <v xml:space="preserve"> </v>
          </cell>
          <cell r="M94" t="str">
            <v xml:space="preserve"> </v>
          </cell>
          <cell r="Q94" t="str">
            <v/>
          </cell>
          <cell r="R94" t="str">
            <v/>
          </cell>
          <cell r="S94" t="str">
            <v xml:space="preserve"> </v>
          </cell>
          <cell r="T94" t="str">
            <v xml:space="preserve"> </v>
          </cell>
          <cell r="U94" t="str">
            <v xml:space="preserve"> </v>
          </cell>
          <cell r="V94" t="str">
            <v xml:space="preserve"> </v>
          </cell>
          <cell r="W94" t="str">
            <v xml:space="preserve"> 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 xml:space="preserve"> </v>
          </cell>
          <cell r="AC94" t="str">
            <v xml:space="preserve"> 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  <cell r="AG94" t="str">
            <v xml:space="preserve"> </v>
          </cell>
        </row>
        <row r="95">
          <cell r="A95" t="str">
            <v>Q:\DATA\AFR\WEo\winter2001\rBANKS2k\r626.BNK,TYPE=LAREMOS</v>
          </cell>
          <cell r="B95" t="str">
            <v>W626gCRCTT</v>
          </cell>
          <cell r="C95" t="str">
            <v>GCRCTT</v>
          </cell>
          <cell r="D95" t="str">
            <v>q:\data\afr\weo\summer2001\RBANKS\r626.bnk,type=laremos</v>
          </cell>
          <cell r="E95" t="str">
            <v xml:space="preserve">          Taxes on international trade and transactions</v>
          </cell>
          <cell r="G95" t="str">
            <v xml:space="preserve"> </v>
          </cell>
          <cell r="H95" t="str">
            <v/>
          </cell>
          <cell r="I95" t="str">
            <v/>
          </cell>
          <cell r="J95" t="str">
            <v/>
          </cell>
          <cell r="K95" t="str">
            <v/>
          </cell>
          <cell r="L95" t="str">
            <v xml:space="preserve"> </v>
          </cell>
          <cell r="M95">
            <v>14.2601</v>
          </cell>
          <cell r="Q95">
            <v>17.193199999999997</v>
          </cell>
          <cell r="R95">
            <v>13.645</v>
          </cell>
          <cell r="S95">
            <v>11.671000000000001</v>
          </cell>
          <cell r="T95">
            <v>9.36</v>
          </cell>
          <cell r="U95">
            <v>11.476000000000003</v>
          </cell>
          <cell r="V95">
            <v>21.878200000000003</v>
          </cell>
          <cell r="W95">
            <v>12.909289000000001</v>
          </cell>
          <cell r="X95">
            <v>9.14</v>
          </cell>
          <cell r="Y95">
            <v>9.2330266019999971</v>
          </cell>
          <cell r="Z95">
            <v>9.8859999999999992</v>
          </cell>
          <cell r="AA95">
            <v>10.499000000000001</v>
          </cell>
          <cell r="AB95">
            <v>14.513999999999999</v>
          </cell>
          <cell r="AC95">
            <v>17.659633640041882</v>
          </cell>
          <cell r="AD95">
            <v>21.159965151973353</v>
          </cell>
          <cell r="AE95">
            <v>24.059581757026571</v>
          </cell>
          <cell r="AF95">
            <v>27.06278323507015</v>
          </cell>
          <cell r="AG95">
            <v>30.067118455459056</v>
          </cell>
        </row>
        <row r="96">
          <cell r="A96" t="str">
            <v>Q:\DATA\AFR\WEo\winter2001\rBANKS2k\r626.BNK,TYPE=LAREMOS</v>
          </cell>
          <cell r="B96" t="str">
            <v>W626gCRCTTM</v>
          </cell>
          <cell r="C96" t="str">
            <v>GCRCTTM</v>
          </cell>
          <cell r="D96" t="str">
            <v>q:\data\afr\weo\summer2001\RBANKS\r626.bnk,type=laremos</v>
          </cell>
          <cell r="E96" t="str">
            <v xml:space="preserve">              Import duties</v>
          </cell>
          <cell r="G96" t="str">
            <v xml:space="preserve"> </v>
          </cell>
          <cell r="H96" t="str">
            <v/>
          </cell>
          <cell r="I96" t="str">
            <v/>
          </cell>
          <cell r="J96" t="str">
            <v/>
          </cell>
          <cell r="K96" t="str">
            <v/>
          </cell>
          <cell r="L96" t="str">
            <v xml:space="preserve"> </v>
          </cell>
          <cell r="M96">
            <v>10.927899999999999</v>
          </cell>
          <cell r="Q96">
            <v>14.936999999999999</v>
          </cell>
          <cell r="R96">
            <v>11.593999999999999</v>
          </cell>
          <cell r="S96">
            <v>9.963000000000001</v>
          </cell>
          <cell r="T96">
            <v>8.06</v>
          </cell>
          <cell r="U96">
            <v>8.5260000000000016</v>
          </cell>
          <cell r="V96">
            <v>17.927200000000003</v>
          </cell>
          <cell r="W96">
            <v>9.6693690000000014</v>
          </cell>
          <cell r="X96">
            <v>5.4239999999999995</v>
          </cell>
          <cell r="Y96">
            <v>5.4930266019999969</v>
          </cell>
          <cell r="Z96">
            <v>5.3559999999999981</v>
          </cell>
          <cell r="AA96">
            <v>6.5940000000000003</v>
          </cell>
          <cell r="AB96">
            <v>9.1980000000000004</v>
          </cell>
          <cell r="AC96">
            <v>10.862947161093368</v>
          </cell>
          <cell r="AD96">
            <v>12.694838669131242</v>
          </cell>
          <cell r="AE96">
            <v>13.758753110742663</v>
          </cell>
          <cell r="AF96">
            <v>14.878856750411948</v>
          </cell>
          <cell r="AG96">
            <v>16.086548629524881</v>
          </cell>
        </row>
        <row r="97">
          <cell r="A97" t="str">
            <v>Q:\DATA\AFR\WEo\winter2001\rBANKS2k\r626.BNK,TYPE=LAREMOS</v>
          </cell>
          <cell r="B97" t="str">
            <v>W626gCRCTTX</v>
          </cell>
          <cell r="C97" t="str">
            <v>GCRCTTX</v>
          </cell>
          <cell r="D97" t="str">
            <v>q:\data\afr\weo\summer2001\RBANKS\r626.bnk,type=laremos</v>
          </cell>
          <cell r="E97" t="str">
            <v xml:space="preserve">              Export duties</v>
          </cell>
          <cell r="G97" t="str">
            <v xml:space="preserve"> </v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 xml:space="preserve"> </v>
          </cell>
          <cell r="M97">
            <v>3.3322000000000003</v>
          </cell>
          <cell r="Q97">
            <v>2.256199999999998</v>
          </cell>
          <cell r="R97">
            <v>2.0510000000000002</v>
          </cell>
          <cell r="S97">
            <v>1.7080000000000002</v>
          </cell>
          <cell r="T97">
            <v>1.2999999999999989</v>
          </cell>
          <cell r="U97">
            <v>2.9500000000000011</v>
          </cell>
          <cell r="V97">
            <v>3.9510000000000005</v>
          </cell>
          <cell r="W97">
            <v>3.2399199999999997</v>
          </cell>
          <cell r="X97">
            <v>3.7160000000000011</v>
          </cell>
          <cell r="Y97">
            <v>3.74</v>
          </cell>
          <cell r="Z97">
            <v>4.5300000000000011</v>
          </cell>
          <cell r="AA97">
            <v>3.9050000000000002</v>
          </cell>
          <cell r="AB97">
            <v>5.3159999999999989</v>
          </cell>
          <cell r="AC97">
            <v>6.796686478948514</v>
          </cell>
          <cell r="AD97">
            <v>8.4651264828421109</v>
          </cell>
          <cell r="AE97">
            <v>10.300828646283907</v>
          </cell>
          <cell r="AF97">
            <v>12.183926484658201</v>
          </cell>
          <cell r="AG97">
            <v>13.980569825934175</v>
          </cell>
        </row>
        <row r="98">
          <cell r="A98" t="str">
            <v>Q:\DATA\AFR\WEo\winter2001\rBANKS2k\r626.BNK,TYPE=LAREMOS</v>
          </cell>
          <cell r="B98" t="str">
            <v>W626gCRCTTO</v>
          </cell>
          <cell r="C98" t="str">
            <v>GCRCTTO</v>
          </cell>
          <cell r="D98" t="str">
            <v>q:\data\afr\weo\summer2001\RBANKS\r626.bnk,type=laremos</v>
          </cell>
          <cell r="E98" t="str">
            <v xml:space="preserve">              Other </v>
          </cell>
          <cell r="G98" t="str">
            <v xml:space="preserve"> </v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 xml:space="preserve"> </v>
          </cell>
          <cell r="M98" t="str">
            <v xml:space="preserve"> </v>
          </cell>
          <cell r="Q98" t="str">
            <v/>
          </cell>
          <cell r="R98" t="str">
            <v/>
          </cell>
          <cell r="S98" t="str">
            <v xml:space="preserve"> </v>
          </cell>
          <cell r="T98" t="str">
            <v xml:space="preserve"> </v>
          </cell>
          <cell r="U98" t="str">
            <v xml:space="preserve"> </v>
          </cell>
          <cell r="V98" t="str">
            <v xml:space="preserve"> </v>
          </cell>
          <cell r="W98" t="str">
            <v xml:space="preserve"> 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 xml:space="preserve"> </v>
          </cell>
          <cell r="AC98" t="str">
            <v xml:space="preserve"> 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  <cell r="AG98" t="str">
            <v xml:space="preserve"> </v>
          </cell>
        </row>
        <row r="99">
          <cell r="A99" t="str">
            <v>Q:\DATA\AFR\WEo\winter2001\rBANKS2k\r626.BNK,TYPE=LAREMOS</v>
          </cell>
          <cell r="B99" t="str">
            <v>W626gCRCTO</v>
          </cell>
          <cell r="C99" t="str">
            <v>GCRCTO</v>
          </cell>
          <cell r="D99" t="str">
            <v>q:\data\afr\weo\summer2001\RBANKS\r626.bnk,type=laremos</v>
          </cell>
          <cell r="E99" t="str">
            <v xml:space="preserve">          Other taxes</v>
          </cell>
          <cell r="G99" t="str">
            <v xml:space="preserve"> </v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 xml:space="preserve"> </v>
          </cell>
          <cell r="M99" t="str">
            <v xml:space="preserve"> </v>
          </cell>
          <cell r="Q99" t="str">
            <v/>
          </cell>
          <cell r="R99" t="str">
            <v/>
          </cell>
          <cell r="S99" t="str">
            <v xml:space="preserve"> </v>
          </cell>
          <cell r="T99" t="str">
            <v xml:space="preserve"> </v>
          </cell>
          <cell r="U99" t="str">
            <v xml:space="preserve"> </v>
          </cell>
          <cell r="V99" t="str">
            <v xml:space="preserve"> </v>
          </cell>
          <cell r="W99" t="str">
            <v xml:space="preserve"> 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 xml:space="preserve"> </v>
          </cell>
          <cell r="AC99" t="str">
            <v xml:space="preserve"> 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  <cell r="AG99" t="str">
            <v xml:space="preserve"> </v>
          </cell>
        </row>
        <row r="100">
          <cell r="A100" t="str">
            <v>Q:\DATA\AFR\WEo\winter2001\rBANKS2k\r626.BNK,TYPE=LAREMOS</v>
          </cell>
          <cell r="B100" t="str">
            <v>W626gCRCNT</v>
          </cell>
          <cell r="C100" t="str">
            <v>GCRCNT</v>
          </cell>
          <cell r="D100" t="str">
            <v>q:\data\afr\weo\summer2001\RBANKS\r626.bnk,type=laremos</v>
          </cell>
          <cell r="E100" t="str">
            <v xml:space="preserve">      Nontax revenue</v>
          </cell>
          <cell r="G100" t="str">
            <v xml:space="preserve"> </v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 xml:space="preserve"> </v>
          </cell>
          <cell r="M100">
            <v>3.0407999999999999</v>
          </cell>
          <cell r="Q100">
            <v>0.94640000000000013</v>
          </cell>
          <cell r="R100">
            <v>2.9180000000000001</v>
          </cell>
          <cell r="S100">
            <v>2.657</v>
          </cell>
          <cell r="T100">
            <v>1.883</v>
          </cell>
          <cell r="U100">
            <v>3.2450000000000001</v>
          </cell>
          <cell r="V100">
            <v>2.2334230000000002</v>
          </cell>
          <cell r="W100">
            <v>0.2641</v>
          </cell>
          <cell r="X100">
            <v>2.585</v>
          </cell>
          <cell r="Y100">
            <v>6.0919999999999996</v>
          </cell>
          <cell r="Z100">
            <v>6.1879999999999997</v>
          </cell>
          <cell r="AA100">
            <v>7.1239999999999997</v>
          </cell>
          <cell r="AB100">
            <v>8.6479999999999997</v>
          </cell>
          <cell r="AC100">
            <v>8.8700740853958457</v>
          </cell>
          <cell r="AD100">
            <v>9.091825937530734</v>
          </cell>
          <cell r="AE100">
            <v>9.819121585968988</v>
          </cell>
          <cell r="AF100">
            <v>10.5645996256182</v>
          </cell>
          <cell r="AG100">
            <v>11.328714616258655</v>
          </cell>
        </row>
        <row r="101">
          <cell r="A101" t="str">
            <v>Q:\DATA\AFR\WEo\winter2001\rBANKS2k\r626.BNK,TYPE=LAREMOS</v>
          </cell>
          <cell r="B101" t="str">
            <v>W626gCRK</v>
          </cell>
          <cell r="C101" t="str">
            <v>GCRK</v>
          </cell>
          <cell r="D101" t="str">
            <v>q:\data\afr\weo\summer2001\RBANKS\r626.bnk,type=laremos</v>
          </cell>
          <cell r="E101" t="str">
            <v xml:space="preserve">      Capital revenue</v>
          </cell>
          <cell r="G101" t="str">
            <v xml:space="preserve"> </v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 xml:space="preserve"> </v>
          </cell>
          <cell r="M101" t="str">
            <v xml:space="preserve"> </v>
          </cell>
          <cell r="Q101" t="str">
            <v/>
          </cell>
          <cell r="R101" t="str">
            <v/>
          </cell>
          <cell r="S101" t="str">
            <v xml:space="preserve"> </v>
          </cell>
          <cell r="T101" t="str">
            <v xml:space="preserve"> </v>
          </cell>
          <cell r="U101" t="str">
            <v xml:space="preserve"> </v>
          </cell>
          <cell r="V101" t="str">
            <v xml:space="preserve"> </v>
          </cell>
          <cell r="W101" t="str">
            <v xml:space="preserve"> 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 xml:space="preserve"> </v>
          </cell>
          <cell r="AC101" t="str">
            <v xml:space="preserve"> 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  <cell r="AG101" t="str">
            <v xml:space="preserve"> </v>
          </cell>
        </row>
        <row r="102">
          <cell r="A102" t="str">
            <v>Q:\DATA\AFR\WETA\TOOLS\CBANKS_CURRENT\c626.BNK,TYPE=LAREMOS</v>
          </cell>
          <cell r="B102" t="str">
            <v>W626GCG</v>
          </cell>
          <cell r="C102" t="str">
            <v>GCG</v>
          </cell>
          <cell r="D102" t="str">
            <v>q:\data\afr\weo\summer2001\RBANKS\r626.bnk,type=laremos</v>
          </cell>
          <cell r="E102" t="str">
            <v xml:space="preserve">  Grants received (current and capital)</v>
          </cell>
          <cell r="G102">
            <v>14.2258384641388</v>
          </cell>
          <cell r="H102">
            <v>11.699144715957679</v>
          </cell>
          <cell r="I102">
            <v>13.738878940792194</v>
          </cell>
          <cell r="J102">
            <v>16.612082213673744</v>
          </cell>
          <cell r="K102">
            <v>13.094082148384649</v>
          </cell>
          <cell r="L102">
            <v>14.964711434291351</v>
          </cell>
          <cell r="M102">
            <v>23.700000000000003</v>
          </cell>
          <cell r="Q102">
            <v>19.2</v>
          </cell>
          <cell r="R102">
            <v>21.7</v>
          </cell>
          <cell r="S102">
            <v>25.824999999999999</v>
          </cell>
          <cell r="T102">
            <v>26.431000000000001</v>
          </cell>
          <cell r="U102">
            <v>34.628999999999998</v>
          </cell>
          <cell r="V102">
            <v>50.474000000000004</v>
          </cell>
          <cell r="W102">
            <v>34.668491666666668</v>
          </cell>
          <cell r="X102">
            <v>37.718000000000004</v>
          </cell>
          <cell r="Y102">
            <v>66.114999999999995</v>
          </cell>
          <cell r="Z102">
            <v>66.805999999999997</v>
          </cell>
          <cell r="AA102">
            <v>46.814000000000007</v>
          </cell>
          <cell r="AB102">
            <v>59.651000000000003</v>
          </cell>
          <cell r="AC102">
            <v>63.963324756075288</v>
          </cell>
          <cell r="AD102">
            <v>65.463324756075295</v>
          </cell>
          <cell r="AE102">
            <v>66.963324756075281</v>
          </cell>
          <cell r="AF102">
            <v>68.463324756075281</v>
          </cell>
          <cell r="AG102">
            <v>68.463324756075281</v>
          </cell>
        </row>
        <row r="103">
          <cell r="A103" t="str">
            <v>Q:\DATA\AFR\WETA\TOOLS\CBANKS_CURRENT\c626.BNK,TYPE=LAREMOS</v>
          </cell>
          <cell r="B103" t="str">
            <v>W626GCGC</v>
          </cell>
          <cell r="C103" t="str">
            <v>GCGC</v>
          </cell>
          <cell r="D103" t="str">
            <v>q:\data\afr\weo\summer2001\RBANKS\r626.bnk,type=laremos</v>
          </cell>
          <cell r="E103" t="str">
            <v xml:space="preserve">    Project grants received</v>
          </cell>
          <cell r="G103">
            <v>2.9116067544054975</v>
          </cell>
          <cell r="H103">
            <v>2.3944675641873938</v>
          </cell>
          <cell r="I103">
            <v>2.8119405982859691</v>
          </cell>
          <cell r="J103">
            <v>3.4</v>
          </cell>
          <cell r="K103">
            <v>3.1</v>
          </cell>
          <cell r="L103">
            <v>3.5</v>
          </cell>
          <cell r="M103">
            <v>19.600000000000001</v>
          </cell>
          <cell r="Q103">
            <v>16.899999999999999</v>
          </cell>
          <cell r="R103">
            <v>18.2</v>
          </cell>
          <cell r="S103">
            <v>21.824999999999999</v>
          </cell>
          <cell r="T103">
            <v>19.448</v>
          </cell>
          <cell r="U103">
            <v>23.25</v>
          </cell>
          <cell r="V103">
            <v>49.435000000000002</v>
          </cell>
          <cell r="W103">
            <v>21.266491666666667</v>
          </cell>
          <cell r="X103">
            <v>33.340000000000003</v>
          </cell>
          <cell r="Y103">
            <v>61.113999999999997</v>
          </cell>
          <cell r="Z103">
            <v>56.935000000000002</v>
          </cell>
          <cell r="AA103">
            <v>45.614000000000004</v>
          </cell>
          <cell r="AB103">
            <v>59.651000000000003</v>
          </cell>
          <cell r="AC103">
            <v>63.963324756075288</v>
          </cell>
          <cell r="AD103">
            <v>65.463324756075295</v>
          </cell>
          <cell r="AE103">
            <v>66.963324756075281</v>
          </cell>
          <cell r="AF103">
            <v>68.463324756075281</v>
          </cell>
          <cell r="AG103">
            <v>68.463324756075281</v>
          </cell>
        </row>
        <row r="105">
          <cell r="A105" t="str">
            <v>Q:\DATA\AFR\WETA\TOOLS\CBANKS_CURRENT\c626.BNK,TYPE=LAREMOS</v>
          </cell>
          <cell r="B105" t="str">
            <v>W626GCENL</v>
          </cell>
          <cell r="C105" t="str">
            <v>GCENL</v>
          </cell>
          <cell r="D105" t="str">
            <v>q:\data\afr\weo\summer2001\RBANKS\r626.bnk,type=laremos</v>
          </cell>
          <cell r="E105" t="str">
            <v>Total expenditure and net lending</v>
          </cell>
          <cell r="G105" t="str">
            <v xml:space="preserve"> </v>
          </cell>
          <cell r="H105">
            <v>39.947378357978842</v>
          </cell>
          <cell r="I105">
            <v>48.974853044386222</v>
          </cell>
          <cell r="J105">
            <v>54.043451388665417</v>
          </cell>
          <cell r="K105">
            <v>47.401773018496733</v>
          </cell>
          <cell r="L105">
            <v>68.26586474821346</v>
          </cell>
          <cell r="M105">
            <v>78.209999999999994</v>
          </cell>
          <cell r="Q105">
            <v>89.960088520080646</v>
          </cell>
          <cell r="R105">
            <v>91.110108109579713</v>
          </cell>
          <cell r="S105">
            <v>89.549843072447032</v>
          </cell>
          <cell r="T105">
            <v>78.015613068516004</v>
          </cell>
          <cell r="U105">
            <v>106.046605888</v>
          </cell>
          <cell r="V105">
            <v>129.13565134846101</v>
          </cell>
          <cell r="W105">
            <v>73.426338428085899</v>
          </cell>
          <cell r="X105">
            <v>91.601115380205016</v>
          </cell>
          <cell r="Y105">
            <v>122.49379352659577</v>
          </cell>
          <cell r="Z105">
            <v>129.56355865894324</v>
          </cell>
          <cell r="AA105">
            <v>119.73240855514169</v>
          </cell>
          <cell r="AB105">
            <v>143.8122006244904</v>
          </cell>
          <cell r="AC105">
            <v>154.19266298818192</v>
          </cell>
          <cell r="AD105">
            <v>165.79154556172438</v>
          </cell>
          <cell r="AE105">
            <v>179.01120747510893</v>
          </cell>
          <cell r="AF105">
            <v>192.80794641118382</v>
          </cell>
          <cell r="AG105">
            <v>204.75619944361682</v>
          </cell>
        </row>
        <row r="106">
          <cell r="A106" t="str">
            <v>Q:\DATA\AFR\WEo\winter2001\rBANKS2k\r626.BNK,TYPE=LAREMOS</v>
          </cell>
          <cell r="B106" t="str">
            <v>W626GCEG</v>
          </cell>
          <cell r="C106" t="str">
            <v>GCEG</v>
          </cell>
          <cell r="D106" t="str">
            <v>q:\data\afr\weo\summer2001\RBANKS\r626.bnk,type=laremos</v>
          </cell>
          <cell r="E106" t="str">
            <v xml:space="preserve">  General public services</v>
          </cell>
          <cell r="G106" t="str">
            <v xml:space="preserve"> </v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 xml:space="preserve"> </v>
          </cell>
          <cell r="M106" t="str">
            <v xml:space="preserve"> </v>
          </cell>
          <cell r="Q106" t="str">
            <v/>
          </cell>
          <cell r="R106" t="str">
            <v/>
          </cell>
          <cell r="S106">
            <v>6.588229697910986</v>
          </cell>
          <cell r="T106">
            <v>7.1249800256199807</v>
          </cell>
          <cell r="U106">
            <v>11.105841542272003</v>
          </cell>
          <cell r="V106">
            <v>10.618671204125</v>
          </cell>
          <cell r="W106">
            <v>8.3339144936746692</v>
          </cell>
          <cell r="X106">
            <v>8.8272352544187083</v>
          </cell>
          <cell r="Y106">
            <v>7.9148573125000006</v>
          </cell>
          <cell r="Z106">
            <v>8.0917123406249996</v>
          </cell>
          <cell r="AA106">
            <v>8.2117705550715456</v>
          </cell>
          <cell r="AB106">
            <v>9.8632676716292309</v>
          </cell>
          <cell r="AC106">
            <v>10.575205034410445</v>
          </cell>
          <cell r="AD106">
            <v>11.370706966915904</v>
          </cell>
          <cell r="AE106">
            <v>12.277369012374859</v>
          </cell>
          <cell r="AF106">
            <v>13.223609515831294</v>
          </cell>
          <cell r="AG106">
            <v>14.043072797496517</v>
          </cell>
        </row>
        <row r="107">
          <cell r="A107" t="str">
            <v>Q:\DATA\AFR\WETA\TOOLS\CBANKS_CURRENT\c626.BNK,TYPE=LAREMOS</v>
          </cell>
          <cell r="B107" t="str">
            <v>W626GCED</v>
          </cell>
          <cell r="C107" t="str">
            <v>GCED</v>
          </cell>
          <cell r="D107" t="str">
            <v>q:\data\afr\weo\summer2001\RBANKS\r626.bnk,type=laremos</v>
          </cell>
          <cell r="E107" t="str">
            <v xml:space="preserve">  Defense</v>
          </cell>
          <cell r="G107" t="str">
            <v xml:space="preserve"> </v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 xml:space="preserve"> </v>
          </cell>
          <cell r="M107" t="str">
            <v xml:space="preserve"> </v>
          </cell>
          <cell r="Q107" t="str">
            <v/>
          </cell>
          <cell r="R107" t="str">
            <v/>
          </cell>
          <cell r="S107">
            <v>6.4533189999999987</v>
          </cell>
          <cell r="T107">
            <v>5.42</v>
          </cell>
          <cell r="U107">
            <v>5.5218999999999996</v>
          </cell>
          <cell r="V107">
            <v>6.4957999999999991</v>
          </cell>
          <cell r="W107">
            <v>6.3</v>
          </cell>
          <cell r="X107">
            <v>6.6897615490277875</v>
          </cell>
          <cell r="Y107">
            <v>6.4890783975902275</v>
          </cell>
          <cell r="Z107">
            <v>6.9396385297368406</v>
          </cell>
          <cell r="AA107">
            <v>7.4529733319802878</v>
          </cell>
          <cell r="AB107">
            <v>8.9518661572242983</v>
          </cell>
          <cell r="AC107">
            <v>9.5980179393843308</v>
          </cell>
          <cell r="AD107">
            <v>10.320012623568527</v>
          </cell>
          <cell r="AE107">
            <v>11.142895825261371</v>
          </cell>
          <cell r="AF107">
            <v>12.00170029265421</v>
          </cell>
          <cell r="AG107">
            <v>12.745442210895707</v>
          </cell>
        </row>
        <row r="108">
          <cell r="A108" t="str">
            <v>Q:\DATA\AFR\WETA\TOOLS\CBANKS_CURRENT\c626.BNK,TYPE=LAREMOS</v>
          </cell>
          <cell r="B108" t="str">
            <v>W626GCEE</v>
          </cell>
          <cell r="C108" t="str">
            <v>GCEE</v>
          </cell>
          <cell r="D108" t="str">
            <v>q:\data\afr\weo\summer2001\RBANKS\r626.bnk,type=laremos</v>
          </cell>
          <cell r="E108" t="str">
            <v xml:space="preserve">  Education</v>
          </cell>
          <cell r="G108" t="str">
            <v xml:space="preserve"> </v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 xml:space="preserve"> </v>
          </cell>
          <cell r="M108" t="str">
            <v xml:space="preserve"> </v>
          </cell>
          <cell r="Q108" t="str">
            <v/>
          </cell>
          <cell r="R108" t="str">
            <v/>
          </cell>
          <cell r="S108">
            <v>12.268328500925245</v>
          </cell>
          <cell r="T108">
            <v>8.1</v>
          </cell>
          <cell r="U108">
            <v>10.25</v>
          </cell>
          <cell r="V108">
            <v>14.926788999999999</v>
          </cell>
          <cell r="W108">
            <v>10.399151825000001</v>
          </cell>
          <cell r="X108">
            <v>13.367585790448306</v>
          </cell>
          <cell r="Y108">
            <v>13.257457500000001</v>
          </cell>
          <cell r="Z108">
            <v>19.82793580227078</v>
          </cell>
          <cell r="AA108">
            <v>27.125</v>
          </cell>
          <cell r="AB108">
            <v>32.580201041748651</v>
          </cell>
          <cell r="AC108">
            <v>34.93186209169285</v>
          </cell>
          <cell r="AD108">
            <v>37.559552402144121</v>
          </cell>
          <cell r="AE108">
            <v>40.554425166567079</v>
          </cell>
          <cell r="AF108">
            <v>43.680032912682698</v>
          </cell>
          <cell r="AG108">
            <v>46.386872000075527</v>
          </cell>
        </row>
        <row r="109">
          <cell r="A109" t="str">
            <v>Q:\DATA\AFR\WEo\winter2001\rBANKS2k\r626.BNK,TYPE=LAREMOS</v>
          </cell>
          <cell r="B109" t="str">
            <v>W626GCEEP</v>
          </cell>
          <cell r="C109" t="str">
            <v>GCEEP</v>
          </cell>
          <cell r="D109" t="str">
            <v>q:\data\afr\weo\summer2001\RBANKS\r626.bnk,type=laremos</v>
          </cell>
          <cell r="E109" t="str">
            <v xml:space="preserve">    Elementary education</v>
          </cell>
          <cell r="G109" t="str">
            <v xml:space="preserve"> </v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 xml:space="preserve"> </v>
          </cell>
          <cell r="M109" t="str">
            <v xml:space="preserve"> </v>
          </cell>
          <cell r="Q109" t="str">
            <v/>
          </cell>
          <cell r="R109" t="str">
            <v/>
          </cell>
          <cell r="S109" t="str">
            <v xml:space="preserve"> </v>
          </cell>
          <cell r="T109" t="str">
            <v xml:space="preserve"> </v>
          </cell>
          <cell r="U109" t="str">
            <v xml:space="preserve"> </v>
          </cell>
          <cell r="V109" t="str">
            <v xml:space="preserve"> </v>
          </cell>
          <cell r="W109" t="str">
            <v xml:space="preserve"> </v>
          </cell>
          <cell r="X109" t="str">
            <v xml:space="preserve"> 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 t="str">
            <v xml:space="preserve"> </v>
          </cell>
          <cell r="AC109" t="str">
            <v xml:space="preserve"> 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  <cell r="AG109" t="str">
            <v xml:space="preserve"> </v>
          </cell>
        </row>
        <row r="110">
          <cell r="A110" t="str">
            <v>Q:\DATA\AFR\WETA\TOOLS\CBANKS_CURRENT\c626.BNK,TYPE=LAREMOS</v>
          </cell>
          <cell r="B110" t="str">
            <v>W626GCEH</v>
          </cell>
          <cell r="C110" t="str">
            <v>GCEH</v>
          </cell>
          <cell r="D110" t="str">
            <v>q:\data\afr\weo\summer2001\RBANKS\r626.bnk,type=laremos</v>
          </cell>
          <cell r="E110" t="str">
            <v xml:space="preserve">  Health</v>
          </cell>
          <cell r="G110" t="str">
            <v xml:space="preserve"> </v>
          </cell>
          <cell r="H110" t="str">
            <v/>
          </cell>
          <cell r="I110" t="str">
            <v/>
          </cell>
          <cell r="J110" t="str">
            <v/>
          </cell>
          <cell r="K110" t="str">
            <v/>
          </cell>
          <cell r="L110" t="str">
            <v xml:space="preserve"> </v>
          </cell>
          <cell r="M110" t="str">
            <v xml:space="preserve"> </v>
          </cell>
          <cell r="Q110" t="str">
            <v/>
          </cell>
          <cell r="R110" t="str">
            <v/>
          </cell>
          <cell r="S110">
            <v>5.7144494274192681</v>
          </cell>
          <cell r="T110">
            <v>4.4001539449054121</v>
          </cell>
          <cell r="U110">
            <v>6.091316717952</v>
          </cell>
          <cell r="V110">
            <v>5.8811599135249999</v>
          </cell>
          <cell r="W110">
            <v>4.3070544750000002</v>
          </cell>
          <cell r="X110">
            <v>5.6487481654548732</v>
          </cell>
          <cell r="Y110">
            <v>14.141287999999999</v>
          </cell>
          <cell r="Z110">
            <v>15.862348641816622</v>
          </cell>
          <cell r="AA110">
            <v>17.36</v>
          </cell>
          <cell r="AB110">
            <v>20.851328666719134</v>
          </cell>
          <cell r="AC110">
            <v>22.356391738683421</v>
          </cell>
          <cell r="AD110">
            <v>24.038113537372233</v>
          </cell>
          <cell r="AE110">
            <v>25.954832106602925</v>
          </cell>
          <cell r="AF110">
            <v>27.955221064116923</v>
          </cell>
          <cell r="AG110">
            <v>29.687598080048332</v>
          </cell>
        </row>
        <row r="111">
          <cell r="A111" t="str">
            <v>Q:\DATA\AFR\WEo\winter2001\rBANKS2k\r626.BNK,TYPE=LAREMOS</v>
          </cell>
          <cell r="B111" t="str">
            <v>W626GCEHP</v>
          </cell>
          <cell r="C111" t="str">
            <v>GCEHP</v>
          </cell>
          <cell r="D111" t="str">
            <v>q:\data\afr\weo\summer2001\RBANKS\r626.bnk,type=laremos</v>
          </cell>
          <cell r="E111" t="str">
            <v xml:space="preserve">    Basic healthcare</v>
          </cell>
          <cell r="G111" t="str">
            <v xml:space="preserve"> </v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 xml:space="preserve"> </v>
          </cell>
          <cell r="M111" t="str">
            <v xml:space="preserve"> </v>
          </cell>
          <cell r="Q111" t="str">
            <v/>
          </cell>
          <cell r="R111" t="str">
            <v/>
          </cell>
          <cell r="S111" t="str">
            <v xml:space="preserve"> </v>
          </cell>
          <cell r="T111" t="str">
            <v xml:space="preserve"> </v>
          </cell>
          <cell r="U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 t="str">
            <v xml:space="preserve"> </v>
          </cell>
          <cell r="AC111" t="str">
            <v xml:space="preserve"> 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  <cell r="AG111" t="str">
            <v xml:space="preserve"> </v>
          </cell>
        </row>
        <row r="112">
          <cell r="A112" t="str">
            <v>Q:\DATA\AFR\WETA\TOOLS\CBANKS_CURRENT\c626.BNK,TYPE=LAREMOS</v>
          </cell>
          <cell r="B112" t="str">
            <v>W626GCESWH</v>
          </cell>
          <cell r="C112" t="str">
            <v>GCESWH</v>
          </cell>
          <cell r="D112" t="str">
            <v>q:\data\afr\weo\summer2001\RBANKS\r626.bnk,type=laremos</v>
          </cell>
          <cell r="E112" t="str">
            <v xml:space="preserve">  Social Security, welfare &amp; housing</v>
          </cell>
          <cell r="G112" t="str">
            <v xml:space="preserve"> </v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 xml:space="preserve"> </v>
          </cell>
          <cell r="M112" t="str">
            <v xml:space="preserve"> </v>
          </cell>
          <cell r="Q112" t="str">
            <v/>
          </cell>
          <cell r="R112" t="str">
            <v/>
          </cell>
          <cell r="S112">
            <v>1.39</v>
          </cell>
          <cell r="T112">
            <v>1.3</v>
          </cell>
          <cell r="U112">
            <v>0.9405</v>
          </cell>
          <cell r="V112">
            <v>1.177</v>
          </cell>
          <cell r="W112">
            <v>0.58700000000000008</v>
          </cell>
          <cell r="X112">
            <v>0.751</v>
          </cell>
          <cell r="Y112">
            <v>0.77353000000000005</v>
          </cell>
          <cell r="Z112">
            <v>0.77353000000000005</v>
          </cell>
          <cell r="AA112">
            <v>0.77353000000000005</v>
          </cell>
          <cell r="AB112">
            <v>0.92909725020548706</v>
          </cell>
          <cell r="AC112">
            <v>0.99616012106127827</v>
          </cell>
          <cell r="AD112">
            <v>1.0710945832121861</v>
          </cell>
          <cell r="AE112">
            <v>1.1565000736993416</v>
          </cell>
          <cell r="AF112">
            <v>1.2456337643851598</v>
          </cell>
          <cell r="AG112">
            <v>1.3228253308098963</v>
          </cell>
        </row>
        <row r="113">
          <cell r="A113" t="str">
            <v>Q:\DATA\AFR\WEo\winter2001\rBANKS2k\r626.BNK,TYPE=LAREMOS</v>
          </cell>
          <cell r="B113" t="str">
            <v>W626GCEES</v>
          </cell>
          <cell r="C113" t="str">
            <v>GCEES</v>
          </cell>
          <cell r="D113" t="str">
            <v>q:\data\afr\weo\summer2001\RBANKS\r626.bnk,type=laremos</v>
          </cell>
          <cell r="E113" t="str">
            <v xml:space="preserve">  Economic affairs &amp; services</v>
          </cell>
          <cell r="G113" t="str">
            <v xml:space="preserve"> </v>
          </cell>
          <cell r="H113" t="str">
            <v/>
          </cell>
          <cell r="I113" t="str">
            <v/>
          </cell>
          <cell r="J113" t="str">
            <v/>
          </cell>
          <cell r="K113" t="str">
            <v/>
          </cell>
          <cell r="L113" t="str">
            <v xml:space="preserve"> </v>
          </cell>
          <cell r="M113" t="str">
            <v xml:space="preserve"> </v>
          </cell>
          <cell r="Q113" t="str">
            <v/>
          </cell>
          <cell r="R113" t="str">
            <v/>
          </cell>
          <cell r="S113">
            <v>30.222029574337853</v>
          </cell>
          <cell r="T113">
            <v>30.067053352958119</v>
          </cell>
          <cell r="U113">
            <v>43.781785548961189</v>
          </cell>
          <cell r="V113">
            <v>48.063267043996213</v>
          </cell>
          <cell r="W113">
            <v>13.981292984363089</v>
          </cell>
          <cell r="X113">
            <v>27.457182467203808</v>
          </cell>
          <cell r="Y113">
            <v>46.182672432950696</v>
          </cell>
          <cell r="Z113">
            <v>49.718614456234896</v>
          </cell>
          <cell r="AA113">
            <v>53.683975771066784</v>
          </cell>
          <cell r="AB113">
            <v>64.480542796008081</v>
          </cell>
          <cell r="AC113">
            <v>69.134792190550598</v>
          </cell>
          <cell r="AD113">
            <v>74.335340133781315</v>
          </cell>
          <cell r="AE113">
            <v>80.262590895908858</v>
          </cell>
          <cell r="AF113">
            <v>86.448583541524698</v>
          </cell>
          <cell r="AG113">
            <v>91.80577742111079</v>
          </cell>
        </row>
        <row r="114">
          <cell r="A114" t="str">
            <v>Q:\DATA\AFR\WETA\TOOLS\CBANKS_CURRENT\c626.BNK,TYPE=LAREMOS</v>
          </cell>
          <cell r="B114" t="str">
            <v>W626GCEO</v>
          </cell>
          <cell r="C114" t="str">
            <v>GCEO</v>
          </cell>
          <cell r="D114" t="str">
            <v>q:\data\afr\weo\summer2001\RBANKS\r626.bnk,type=laremos</v>
          </cell>
          <cell r="E114" t="str">
            <v xml:space="preserve">  Other (residual)</v>
          </cell>
          <cell r="G114" t="str">
            <v xml:space="preserve"> </v>
          </cell>
          <cell r="H114" t="str">
            <v/>
          </cell>
          <cell r="I114" t="str">
            <v/>
          </cell>
          <cell r="J114" t="str">
            <v/>
          </cell>
          <cell r="K114" t="str">
            <v/>
          </cell>
          <cell r="L114" t="str">
            <v xml:space="preserve"> </v>
          </cell>
          <cell r="M114" t="str">
            <v xml:space="preserve"> </v>
          </cell>
          <cell r="Q114" t="str">
            <v/>
          </cell>
          <cell r="R114" t="str">
            <v/>
          </cell>
          <cell r="S114">
            <v>26.913486871853685</v>
          </cell>
          <cell r="T114">
            <v>21.603425745032496</v>
          </cell>
          <cell r="U114">
            <v>28.355262078814818</v>
          </cell>
          <cell r="V114">
            <v>41.972964186814806</v>
          </cell>
          <cell r="W114">
            <v>29.517924650048137</v>
          </cell>
          <cell r="X114">
            <v>28.859602153651537</v>
          </cell>
          <cell r="Y114">
            <v>33.734909883554849</v>
          </cell>
          <cell r="Z114">
            <v>28.349778888259095</v>
          </cell>
          <cell r="AA114">
            <v>5.1251588970230699</v>
          </cell>
          <cell r="AB114">
            <v>6.1558970409554945</v>
          </cell>
          <cell r="AC114">
            <v>6.6002338723990022</v>
          </cell>
          <cell r="AD114">
            <v>7.0967253147300653</v>
          </cell>
          <cell r="AE114">
            <v>7.6625943946944801</v>
          </cell>
          <cell r="AF114">
            <v>8.253165319988824</v>
          </cell>
          <cell r="AG114">
            <v>8.7646116031800716</v>
          </cell>
        </row>
        <row r="115">
          <cell r="G115" t="str">
            <v xml:space="preserve"> </v>
          </cell>
          <cell r="H115" t="str">
            <v/>
          </cell>
          <cell r="I115" t="str">
            <v/>
          </cell>
          <cell r="J115" t="str">
            <v/>
          </cell>
          <cell r="K115" t="str">
            <v/>
          </cell>
          <cell r="L115" t="str">
            <v xml:space="preserve"> </v>
          </cell>
          <cell r="M115" t="str">
            <v xml:space="preserve"> </v>
          </cell>
          <cell r="Q115" t="str">
            <v/>
          </cell>
          <cell r="R115" t="str">
            <v/>
          </cell>
          <cell r="S115" t="str">
            <v xml:space="preserve"> </v>
          </cell>
          <cell r="T115" t="str">
            <v xml:space="preserve"> </v>
          </cell>
          <cell r="U115" t="str">
            <v xml:space="preserve"> </v>
          </cell>
          <cell r="V115" t="str">
            <v xml:space="preserve"> </v>
          </cell>
          <cell r="W115" t="str">
            <v xml:space="preserve"> </v>
          </cell>
          <cell r="X115" t="str">
            <v xml:space="preserve"> 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 t="str">
            <v xml:space="preserve"> </v>
          </cell>
          <cell r="AC115" t="str">
            <v xml:space="preserve"> 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  <cell r="AG115" t="str">
            <v xml:space="preserve"> </v>
          </cell>
        </row>
        <row r="116">
          <cell r="A116" t="str">
            <v>Q:\DATA\AFR\WEo\winter2001\rBANKS2k\r626.BNK,TYPE=LAREMOS</v>
          </cell>
          <cell r="B116" t="str">
            <v>W626GCEC</v>
          </cell>
          <cell r="C116" t="str">
            <v>GCEC</v>
          </cell>
          <cell r="D116" t="str">
            <v>q:\data\afr\weo\summer2001\RBANKS\r626.bnk,type=laremos</v>
          </cell>
          <cell r="E116" t="str">
            <v xml:space="preserve">  Current expenditure</v>
          </cell>
          <cell r="G116" t="str">
            <v xml:space="preserve"> </v>
          </cell>
          <cell r="H116">
            <v>33.5</v>
          </cell>
          <cell r="I116">
            <v>36.4</v>
          </cell>
          <cell r="J116">
            <v>38.6</v>
          </cell>
          <cell r="K116">
            <v>37</v>
          </cell>
          <cell r="L116">
            <v>38.299999999999997</v>
          </cell>
          <cell r="M116">
            <v>37.81</v>
          </cell>
          <cell r="Q116">
            <v>52.69008852008065</v>
          </cell>
          <cell r="R116">
            <v>52.510108109579711</v>
          </cell>
          <cell r="S116">
            <v>53.562843072447038</v>
          </cell>
          <cell r="T116">
            <v>45.967613068516002</v>
          </cell>
          <cell r="U116">
            <v>57.246605888000005</v>
          </cell>
          <cell r="V116">
            <v>57.398222725000004</v>
          </cell>
          <cell r="W116">
            <v>47.347763428085891</v>
          </cell>
          <cell r="X116">
            <v>51.160088778205001</v>
          </cell>
          <cell r="Y116">
            <v>50.20879352659577</v>
          </cell>
          <cell r="Z116">
            <v>54.476558658943219</v>
          </cell>
          <cell r="AA116">
            <v>63.118408555141677</v>
          </cell>
          <cell r="AB116">
            <v>64.241200624490375</v>
          </cell>
          <cell r="AC116">
            <v>66.824367230831584</v>
          </cell>
          <cell r="AD116">
            <v>70.193671943849779</v>
          </cell>
          <cell r="AE116">
            <v>74.477041519686438</v>
          </cell>
          <cell r="AF116">
            <v>78.802756437757324</v>
          </cell>
          <cell r="AG116">
            <v>83.259076947582059</v>
          </cell>
        </row>
        <row r="117">
          <cell r="A117" t="str">
            <v>Q:\DATA\AFR\WETA\TOOLS\CBANKS_CURRENT\c626.BNK,TYPE=LAREMOS</v>
          </cell>
          <cell r="B117" t="str">
            <v>W626GCEW</v>
          </cell>
          <cell r="C117" t="str">
            <v>GCEW</v>
          </cell>
          <cell r="D117" t="str">
            <v>q:\data\afr\weo\summer2001\RBANKS\r626.bnk,type=laremos</v>
          </cell>
          <cell r="E117" t="str">
            <v xml:space="preserve">    Wages and salaries</v>
          </cell>
          <cell r="G117" t="str">
            <v xml:space="preserve"> </v>
          </cell>
          <cell r="H117">
            <v>22</v>
          </cell>
          <cell r="I117">
            <v>22.537823834196889</v>
          </cell>
          <cell r="J117">
            <v>23.9</v>
          </cell>
          <cell r="K117">
            <v>23.4</v>
          </cell>
          <cell r="L117">
            <v>24.5</v>
          </cell>
          <cell r="M117">
            <v>24.88</v>
          </cell>
          <cell r="Q117">
            <v>23.84</v>
          </cell>
          <cell r="R117">
            <v>25.2</v>
          </cell>
          <cell r="S117">
            <v>24.4</v>
          </cell>
          <cell r="T117">
            <v>23</v>
          </cell>
          <cell r="U117">
            <v>25.65</v>
          </cell>
          <cell r="V117">
            <v>25.988</v>
          </cell>
          <cell r="W117">
            <v>25.269599999999993</v>
          </cell>
          <cell r="X117">
            <v>26.643999999999998</v>
          </cell>
          <cell r="Y117">
            <v>26.451000000000001</v>
          </cell>
          <cell r="Z117">
            <v>26.4</v>
          </cell>
          <cell r="AA117">
            <v>28.9</v>
          </cell>
          <cell r="AB117">
            <v>30.242000000000001</v>
          </cell>
          <cell r="AC117">
            <v>30.84684</v>
          </cell>
          <cell r="AD117">
            <v>31.463776800000002</v>
          </cell>
          <cell r="AE117">
            <v>32.093052336</v>
          </cell>
          <cell r="AF117">
            <v>32.734913382720002</v>
          </cell>
          <cell r="AG117">
            <v>33.716960784201603</v>
          </cell>
        </row>
        <row r="118">
          <cell r="A118" t="str">
            <v>Q:\DATA\AFR\WETA\TOOLS\CBANKS_CURRENT\c626.BNK,TYPE=LAREMOS</v>
          </cell>
          <cell r="B118" t="str">
            <v>w626GCEI</v>
          </cell>
          <cell r="C118" t="str">
            <v>GCEI</v>
          </cell>
          <cell r="D118" t="str">
            <v>q:\data\afr\weo\summer2001\RBANKS\r626.bnk,type=laremos</v>
          </cell>
          <cell r="E118" t="str">
            <v xml:space="preserve">    Interest payments (scheduled)</v>
          </cell>
          <cell r="G118" t="str">
            <v xml:space="preserve"> </v>
          </cell>
          <cell r="H118" t="str">
            <v/>
          </cell>
          <cell r="I118" t="str">
            <v/>
          </cell>
          <cell r="J118" t="str">
            <v/>
          </cell>
          <cell r="K118" t="str">
            <v/>
          </cell>
          <cell r="L118" t="str">
            <v xml:space="preserve"> </v>
          </cell>
          <cell r="M118">
            <v>4.4000000000000004</v>
          </cell>
          <cell r="Q118">
            <v>4.9621216519846403</v>
          </cell>
          <cell r="R118">
            <v>5.6753698887724306</v>
          </cell>
          <cell r="S118">
            <v>7.158281450505763</v>
          </cell>
          <cell r="T118">
            <v>7.6946934566627903</v>
          </cell>
          <cell r="U118">
            <v>11.12778914766352</v>
          </cell>
          <cell r="V118">
            <v>12.728651348460996</v>
          </cell>
          <cell r="W118">
            <v>10.400563761419228</v>
          </cell>
          <cell r="X118">
            <v>7.8240887782049997</v>
          </cell>
          <cell r="Y118">
            <v>8.3087935265957604</v>
          </cell>
          <cell r="Z118">
            <v>9.0765586589432239</v>
          </cell>
          <cell r="AA118">
            <v>11.518408555141683</v>
          </cell>
          <cell r="AB118">
            <v>9.7292006244903675</v>
          </cell>
          <cell r="AC118">
            <v>9.3510642026441371</v>
          </cell>
          <cell r="AD118">
            <v>9.5161707712599846</v>
          </cell>
          <cell r="AE118">
            <v>9.7219545912251402</v>
          </cell>
          <cell r="AF118">
            <v>9.7467838015800332</v>
          </cell>
          <cell r="AG118">
            <v>9.9097267785694871</v>
          </cell>
        </row>
        <row r="119">
          <cell r="A119" t="str">
            <v>Q:\DATA\AFR\WETA\TOOLS\CBANKS_CURRENT\c626.BNK,TYPE=LAREMOS</v>
          </cell>
          <cell r="B119" t="str">
            <v>W626GCEI_D</v>
          </cell>
          <cell r="C119" t="str">
            <v>GCEI_D</v>
          </cell>
          <cell r="D119" t="str">
            <v>q:\data\afr\weo\summer2001\RBANKS\r626.bnk,type=laremos</v>
          </cell>
          <cell r="E119" t="str">
            <v xml:space="preserve">    Domestic interest payments (scheduled)</v>
          </cell>
          <cell r="G119">
            <v>0.3</v>
          </cell>
          <cell r="H119">
            <v>0.4</v>
          </cell>
          <cell r="I119">
            <v>0.4</v>
          </cell>
          <cell r="J119">
            <v>0.4</v>
          </cell>
          <cell r="K119">
            <v>0.5</v>
          </cell>
          <cell r="L119">
            <v>0.5</v>
          </cell>
          <cell r="M119">
            <v>0.5</v>
          </cell>
          <cell r="Q119">
            <v>1.0890885200806402</v>
          </cell>
          <cell r="R119">
            <v>1.640108109579717</v>
          </cell>
          <cell r="S119">
            <v>2.3691470724470358</v>
          </cell>
          <cell r="T119">
            <v>3.135046068516</v>
          </cell>
          <cell r="U119">
            <v>2.364085888</v>
          </cell>
          <cell r="V119">
            <v>5.1006543249999998</v>
          </cell>
          <cell r="W119">
            <v>2.0178797614192279</v>
          </cell>
          <cell r="X119">
            <v>1.739095465705</v>
          </cell>
          <cell r="Y119">
            <v>1.3919202646910382</v>
          </cell>
          <cell r="Z119">
            <v>0.99960800536474337</v>
          </cell>
          <cell r="AA119">
            <v>1.305171023183384</v>
          </cell>
          <cell r="AB119">
            <v>1.3448419365380788</v>
          </cell>
          <cell r="AC119">
            <v>1.7738841519018465</v>
          </cell>
          <cell r="AD119">
            <v>1.7293530178984535</v>
          </cell>
          <cell r="AE119">
            <v>1.6835908948611276</v>
          </cell>
          <cell r="AF119">
            <v>1.6289656328034265</v>
          </cell>
          <cell r="AG119">
            <v>1.565545560883038</v>
          </cell>
        </row>
        <row r="120">
          <cell r="A120" t="str">
            <v>Q:\DATA\AFR\WETA\TOOLS\CBANKS_CURRENT\c626.BNK,TYPE=LAREMOS</v>
          </cell>
          <cell r="B120" t="str">
            <v>W626GCEI_F</v>
          </cell>
          <cell r="C120" t="str">
            <v>GCEI_F</v>
          </cell>
          <cell r="D120" t="str">
            <v>q:\data\afr\weo\summer2001\RBANKS\r626.bnk,type=laremos</v>
          </cell>
          <cell r="E120" t="str">
            <v xml:space="preserve">    Foreign interest payments (scheduled)</v>
          </cell>
          <cell r="G120">
            <v>2.5</v>
          </cell>
          <cell r="H120">
            <v>2.5</v>
          </cell>
          <cell r="I120">
            <v>2.5</v>
          </cell>
          <cell r="J120">
            <v>2.5</v>
          </cell>
          <cell r="K120">
            <v>3.4</v>
          </cell>
          <cell r="L120">
            <v>4.3</v>
          </cell>
          <cell r="M120">
            <v>4.4000000000000004</v>
          </cell>
          <cell r="Q120">
            <v>3.9</v>
          </cell>
          <cell r="R120">
            <v>4.0999999999999996</v>
          </cell>
          <cell r="S120">
            <v>5.0136959999999995</v>
          </cell>
          <cell r="T120">
            <v>4.5625669999999996</v>
          </cell>
          <cell r="U120">
            <v>8.9462200000000003</v>
          </cell>
          <cell r="V120">
            <v>7.6795684000000008</v>
          </cell>
          <cell r="W120">
            <v>8.3826839999999994</v>
          </cell>
          <cell r="X120">
            <v>6.0849933125</v>
          </cell>
          <cell r="Y120">
            <v>6.9168732619047217</v>
          </cell>
          <cell r="Z120">
            <v>8.0769506535784803</v>
          </cell>
          <cell r="AA120">
            <v>10.213237531958299</v>
          </cell>
          <cell r="AB120">
            <v>8.3843586879522896</v>
          </cell>
          <cell r="AC120">
            <v>7.5771800507422906</v>
          </cell>
          <cell r="AD120">
            <v>7.7868177533615315</v>
          </cell>
          <cell r="AE120">
            <v>8.0383636963640122</v>
          </cell>
          <cell r="AF120">
            <v>8.1178181687766067</v>
          </cell>
          <cell r="AG120">
            <v>8.3441812176864492</v>
          </cell>
        </row>
        <row r="122">
          <cell r="A122" t="str">
            <v>Q:\DATA\AFR\WEo\winter2001\rBANKS2k\r626.BNK,TYPE=LAREMOS</v>
          </cell>
          <cell r="B122" t="str">
            <v>W626gCEK</v>
          </cell>
          <cell r="C122" t="str">
            <v>GCEK</v>
          </cell>
          <cell r="D122" t="str">
            <v>q:\data\afr\weo\summer2001\RBANKS\r626.bnk,type=laremos</v>
          </cell>
          <cell r="E122" t="str">
            <v xml:space="preserve">  Capital expenditure</v>
          </cell>
          <cell r="G122" t="str">
            <v xml:space="preserve"> </v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 xml:space="preserve"> </v>
          </cell>
          <cell r="M122">
            <v>40.4</v>
          </cell>
          <cell r="Q122">
            <v>37.270000000000003</v>
          </cell>
          <cell r="R122">
            <v>38.6</v>
          </cell>
          <cell r="S122">
            <v>35.987000000000002</v>
          </cell>
          <cell r="T122">
            <v>32.048000000000002</v>
          </cell>
          <cell r="U122">
            <v>48.8</v>
          </cell>
          <cell r="V122">
            <v>71.789000000000001</v>
          </cell>
          <cell r="W122">
            <v>26.078575000000001</v>
          </cell>
          <cell r="X122">
            <v>40.441026602000008</v>
          </cell>
          <cell r="Y122">
            <v>72.284999999999997</v>
          </cell>
          <cell r="Z122">
            <v>75.087000000000003</v>
          </cell>
          <cell r="AA122">
            <v>56.614000000000004</v>
          </cell>
          <cell r="AB122">
            <v>79.571000000000012</v>
          </cell>
          <cell r="AC122">
            <v>87.368295757350339</v>
          </cell>
          <cell r="AD122">
            <v>95.597873617874598</v>
          </cell>
          <cell r="AE122">
            <v>104.53416595542249</v>
          </cell>
          <cell r="AF122">
            <v>114.0051899734265</v>
          </cell>
          <cell r="AG122">
            <v>121.49712249603475</v>
          </cell>
        </row>
        <row r="123">
          <cell r="A123" t="str">
            <v>Q:\DATA\AFR\WEo\winter2001\rBANKS2k\r626.BNK,TYPE=LAREMOS</v>
          </cell>
          <cell r="B123" t="str">
            <v>W626gCEKFF</v>
          </cell>
          <cell r="C123" t="str">
            <v>GCEKFF</v>
          </cell>
          <cell r="D123" t="str">
            <v>q:\data\afr\weo\summer2001\RBANKS\r626.bnk,type=laremos</v>
          </cell>
          <cell r="E123" t="str">
            <v xml:space="preserve">      Foreign financed</v>
          </cell>
          <cell r="G123" t="str">
            <v xml:space="preserve"> </v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 xml:space="preserve"> </v>
          </cell>
          <cell r="M123">
            <v>36.5</v>
          </cell>
          <cell r="Q123">
            <v>28.8</v>
          </cell>
          <cell r="R123">
            <v>30.2</v>
          </cell>
          <cell r="S123">
            <v>30.407</v>
          </cell>
          <cell r="T123">
            <v>26.847999999999999</v>
          </cell>
          <cell r="U123">
            <v>43.03</v>
          </cell>
          <cell r="V123">
            <v>64.652000000000001</v>
          </cell>
          <cell r="W123">
            <v>24.139575000000001</v>
          </cell>
          <cell r="X123">
            <v>36.04</v>
          </cell>
          <cell r="Y123">
            <v>61.655000000000001</v>
          </cell>
          <cell r="Z123">
            <v>58.286999999999999</v>
          </cell>
          <cell r="AA123">
            <v>46.314000000000007</v>
          </cell>
          <cell r="AB123">
            <v>66.811000000000007</v>
          </cell>
          <cell r="AC123">
            <v>72.640939636856814</v>
          </cell>
          <cell r="AD123">
            <v>76.805476987751817</v>
          </cell>
          <cell r="AE123">
            <v>81.256027039843303</v>
          </cell>
          <cell r="AF123">
            <v>85.919599619415081</v>
          </cell>
          <cell r="AG123">
            <v>88.33649620936545</v>
          </cell>
        </row>
        <row r="124">
          <cell r="A124" t="str">
            <v>Q:\DATA\AFR\WEo\winter2001\rBANKS2k\r626.BNK,TYPE=LAREMOS</v>
          </cell>
          <cell r="B124" t="str">
            <v>W626gCEKDF</v>
          </cell>
          <cell r="C124" t="str">
            <v>GCEKDF</v>
          </cell>
          <cell r="D124" t="str">
            <v>q:\data\afr\weo\summer2001\RBANKS\r626.bnk,type=laremos</v>
          </cell>
          <cell r="E124" t="str">
            <v xml:space="preserve">      Domestic financed</v>
          </cell>
          <cell r="G124" t="str">
            <v xml:space="preserve"> </v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 xml:space="preserve"> </v>
          </cell>
          <cell r="M124">
            <v>3.8999999999999986</v>
          </cell>
          <cell r="Q124">
            <v>8.4700000000000024</v>
          </cell>
          <cell r="R124">
            <v>8.4000000000000021</v>
          </cell>
          <cell r="S124">
            <v>5.5800000000000018</v>
          </cell>
          <cell r="T124">
            <v>5.2000000000000028</v>
          </cell>
          <cell r="U124">
            <v>5.769999999999996</v>
          </cell>
          <cell r="V124">
            <v>7.1370000000000005</v>
          </cell>
          <cell r="W124">
            <v>1.9390000000000001</v>
          </cell>
          <cell r="X124">
            <v>4.4010266020000088</v>
          </cell>
          <cell r="Y124">
            <v>10.629999999999995</v>
          </cell>
          <cell r="Z124">
            <v>16.800000000000004</v>
          </cell>
          <cell r="AA124">
            <v>10.299999999999997</v>
          </cell>
          <cell r="AB124">
            <v>12.760000000000005</v>
          </cell>
          <cell r="AC124">
            <v>14.727356120493525</v>
          </cell>
          <cell r="AD124">
            <v>18.792396630122781</v>
          </cell>
          <cell r="AE124">
            <v>23.278138915579191</v>
          </cell>
          <cell r="AF124">
            <v>28.085590354011416</v>
          </cell>
          <cell r="AG124">
            <v>33.160626286669299</v>
          </cell>
        </row>
        <row r="125">
          <cell r="A125" t="str">
            <v>Q:\DATA\AFR\WEo\winter2001\rBANKS2k\r626.BNK,TYPE=LAREMOS</v>
          </cell>
          <cell r="B125" t="str">
            <v>W626gCENLR</v>
          </cell>
          <cell r="C125" t="str">
            <v>GCENLR</v>
          </cell>
          <cell r="D125" t="str">
            <v>q:\data\afr\weo\summer2001\RBANKS\r626.bnk,type=laremos</v>
          </cell>
          <cell r="E125" t="str">
            <v xml:space="preserve">  Net lending minus repayments</v>
          </cell>
          <cell r="G125" t="str">
            <v xml:space="preserve"> </v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 xml:space="preserve"> </v>
          </cell>
          <cell r="M125" t="str">
            <v xml:space="preserve"> </v>
          </cell>
          <cell r="Q125" t="str">
            <v/>
          </cell>
          <cell r="R125" t="str">
            <v/>
          </cell>
          <cell r="S125" t="str">
            <v xml:space="preserve"> </v>
          </cell>
          <cell r="T125" t="str">
            <v xml:space="preserve"> </v>
          </cell>
          <cell r="U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 t="str">
            <v xml:space="preserve"> </v>
          </cell>
          <cell r="AC125" t="str">
            <v xml:space="preserve"> 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  <cell r="AG125" t="str">
            <v xml:space="preserve"> </v>
          </cell>
        </row>
        <row r="127">
          <cell r="A127" t="str">
            <v>Q:\DATA\AFR\WETA\TOOLS\CBANKS_CURRENT\c626.BNK,TYPE=LAREMOS</v>
          </cell>
          <cell r="B127" t="str">
            <v>W626gCB</v>
          </cell>
          <cell r="C127" t="str">
            <v>GCB</v>
          </cell>
          <cell r="D127" t="str">
            <v>q:\data\afr\weo\summer2001\RBANKS\r626.bnk,type=laremos</v>
          </cell>
          <cell r="E127" t="str">
            <v xml:space="preserve">  Central government balance</v>
          </cell>
          <cell r="G127" t="str">
            <v xml:space="preserve"> </v>
          </cell>
          <cell r="H127" t="str">
            <v/>
          </cell>
          <cell r="I127" t="str">
            <v/>
          </cell>
          <cell r="J127" t="str">
            <v/>
          </cell>
          <cell r="K127" t="str">
            <v/>
          </cell>
          <cell r="L127" t="str">
            <v xml:space="preserve"> </v>
          </cell>
          <cell r="M127">
            <v>-15.30019999999999</v>
          </cell>
          <cell r="Q127">
            <v>-27.546988520080646</v>
          </cell>
          <cell r="R127">
            <v>-33.123108109579718</v>
          </cell>
          <cell r="S127">
            <v>-29.98084307244703</v>
          </cell>
          <cell r="T127">
            <v>-23.215613068516006</v>
          </cell>
          <cell r="U127">
            <v>-36.053605888000007</v>
          </cell>
          <cell r="V127">
            <v>-27.158361348461</v>
          </cell>
          <cell r="W127">
            <v>-5.5189387614192356</v>
          </cell>
          <cell r="X127">
            <v>-8.8709553802050038</v>
          </cell>
          <cell r="Y127">
            <v>-3.0815924595771094E-2</v>
          </cell>
          <cell r="Z127">
            <v>-3.0215586589432348</v>
          </cell>
          <cell r="AA127">
            <v>-12.372408555141675</v>
          </cell>
          <cell r="AB127">
            <v>-11.509200624490404</v>
          </cell>
          <cell r="AC127">
            <v>-7.2973405622428515</v>
          </cell>
          <cell r="AD127">
            <v>-5.0184145672433829</v>
          </cell>
          <cell r="AE127">
            <v>-5.0170398989976093</v>
          </cell>
          <cell r="AF127">
            <v>-5.9169125951237049</v>
          </cell>
          <cell r="AG127">
            <v>-5.8406400812567085</v>
          </cell>
        </row>
        <row r="129">
          <cell r="A129" t="str">
            <v>Q:\DATA\AFR\WEo\winter2001\rBANKS2k\r626.BNK,TYPE=LAREMOS</v>
          </cell>
          <cell r="B129" t="str">
            <v>W626gCEF</v>
          </cell>
          <cell r="C129" t="str">
            <v>GCEF</v>
          </cell>
          <cell r="D129" t="str">
            <v>q:\data\afr\weo\summer2001\RBANKS\r626.bnk,type=laremos</v>
          </cell>
          <cell r="E129" t="str">
            <v>Financing</v>
          </cell>
          <cell r="G129" t="str">
            <v xml:space="preserve"> </v>
          </cell>
          <cell r="H129" t="str">
            <v/>
          </cell>
          <cell r="I129" t="str">
            <v/>
          </cell>
          <cell r="J129" t="str">
            <v/>
          </cell>
          <cell r="K129" t="str">
            <v/>
          </cell>
          <cell r="L129" t="str">
            <v xml:space="preserve"> </v>
          </cell>
          <cell r="M129">
            <v>15.30019999999999</v>
          </cell>
          <cell r="Q129">
            <v>27.546988520080646</v>
          </cell>
          <cell r="R129">
            <v>33.123108109579718</v>
          </cell>
          <cell r="S129">
            <v>29.98084307244703</v>
          </cell>
          <cell r="T129">
            <v>23.215613068516006</v>
          </cell>
          <cell r="U129">
            <v>36.053605888000007</v>
          </cell>
          <cell r="V129">
            <v>27.158361348461</v>
          </cell>
          <cell r="W129">
            <v>5.5189387614192356</v>
          </cell>
          <cell r="X129">
            <v>8.8709553802050074</v>
          </cell>
          <cell r="Y129">
            <v>3.0815924595771094E-2</v>
          </cell>
          <cell r="Z129">
            <v>3.0215586589432348</v>
          </cell>
          <cell r="AA129">
            <v>12.372408555141673</v>
          </cell>
          <cell r="AB129">
            <v>11.509200624490397</v>
          </cell>
          <cell r="AC129">
            <v>7.2973405622428515</v>
          </cell>
          <cell r="AD129">
            <v>5.0184145672433829</v>
          </cell>
          <cell r="AE129">
            <v>5.0170398989976093</v>
          </cell>
          <cell r="AF129">
            <v>5.9169125951237005</v>
          </cell>
          <cell r="AG129">
            <v>5.8406400812567085</v>
          </cell>
        </row>
        <row r="130">
          <cell r="A130" t="str">
            <v>Q:\DATA\AFR\WEo\winter2001\rBANKS2k\r626.BNK,TYPE=LAREMOS</v>
          </cell>
          <cell r="B130" t="str">
            <v>W626gCEFF</v>
          </cell>
          <cell r="C130" t="str">
            <v>GCEFF</v>
          </cell>
          <cell r="D130" t="str">
            <v>q:\data\afr\weo\summer2001\RBANKS\r626.bnk,type=laremos</v>
          </cell>
          <cell r="E130" t="str">
            <v xml:space="preserve">   Foreign</v>
          </cell>
          <cell r="G130" t="str">
            <v xml:space="preserve"> </v>
          </cell>
          <cell r="H130" t="str">
            <v/>
          </cell>
          <cell r="I130" t="str">
            <v/>
          </cell>
          <cell r="J130" t="str">
            <v/>
          </cell>
          <cell r="K130" t="str">
            <v/>
          </cell>
          <cell r="L130" t="str">
            <v xml:space="preserve"> </v>
          </cell>
          <cell r="M130">
            <v>16.38</v>
          </cell>
          <cell r="Q130">
            <v>20.399000000000004</v>
          </cell>
          <cell r="R130">
            <v>13.4</v>
          </cell>
          <cell r="S130">
            <v>15.482000000000001</v>
          </cell>
          <cell r="T130">
            <v>1.1000000000000005</v>
          </cell>
          <cell r="U130">
            <v>44.239550063369634</v>
          </cell>
          <cell r="V130">
            <v>7.2001999999999997</v>
          </cell>
          <cell r="W130">
            <v>-3.3549166666666661</v>
          </cell>
          <cell r="X130">
            <v>-9.3000000000000007</v>
          </cell>
          <cell r="Y130">
            <v>66.593373301550997</v>
          </cell>
          <cell r="Z130">
            <v>2.7309712426484829</v>
          </cell>
          <cell r="AA130">
            <v>6.4527316362540255</v>
          </cell>
          <cell r="AB130">
            <v>-1.6344283246858522</v>
          </cell>
          <cell r="AC130">
            <v>-10.258578476505594</v>
          </cell>
          <cell r="AD130">
            <v>-8.3278998024741053</v>
          </cell>
          <cell r="AE130">
            <v>-6.0475884973919882</v>
          </cell>
          <cell r="AF130">
            <v>-0.20364318090416944</v>
          </cell>
          <cell r="AG130">
            <v>1.1414445995148554</v>
          </cell>
        </row>
        <row r="131">
          <cell r="A131" t="str">
            <v>Q:\DATA\AFR\WEo\winter2001\rBANKS2k\r626.BNK,TYPE=LAREMOS</v>
          </cell>
          <cell r="B131" t="str">
            <v>W626gCEFFB</v>
          </cell>
          <cell r="C131" t="str">
            <v>GCEFFB</v>
          </cell>
          <cell r="D131" t="str">
            <v>q:\data\afr\weo\summer2001\RBANKS\r626.bnk,type=laremos</v>
          </cell>
          <cell r="E131" t="str">
            <v xml:space="preserve">       Borrowing</v>
          </cell>
          <cell r="G131" t="str">
            <v xml:space="preserve"> </v>
          </cell>
          <cell r="H131" t="str">
            <v/>
          </cell>
          <cell r="I131" t="str">
            <v/>
          </cell>
          <cell r="J131" t="str">
            <v/>
          </cell>
          <cell r="K131" t="str">
            <v/>
          </cell>
          <cell r="L131" t="str">
            <v xml:space="preserve"> </v>
          </cell>
          <cell r="M131">
            <v>19.189999999999998</v>
          </cell>
          <cell r="Q131">
            <v>25.6</v>
          </cell>
          <cell r="R131">
            <v>19</v>
          </cell>
          <cell r="S131">
            <v>21.082000000000001</v>
          </cell>
          <cell r="T131">
            <v>7.4</v>
          </cell>
          <cell r="U131">
            <v>30.059900000000003</v>
          </cell>
          <cell r="V131">
            <v>15.217000000000001</v>
          </cell>
          <cell r="W131">
            <v>4.7950833333333334</v>
          </cell>
          <cell r="X131">
            <v>2.7</v>
          </cell>
          <cell r="Y131">
            <v>0.54100000000000004</v>
          </cell>
          <cell r="Z131">
            <v>1.3520000000000001</v>
          </cell>
          <cell r="AA131">
            <v>9.4081281893023103</v>
          </cell>
          <cell r="AB131">
            <v>7.16</v>
          </cell>
          <cell r="AC131">
            <v>8.6776148807815296</v>
          </cell>
          <cell r="AD131">
            <v>11.34215223167652</v>
          </cell>
          <cell r="AE131">
            <v>14.292702283768019</v>
          </cell>
          <cell r="AF131">
            <v>17.456274863339797</v>
          </cell>
          <cell r="AG131">
            <v>19.873171453290166</v>
          </cell>
        </row>
        <row r="132">
          <cell r="A132" t="str">
            <v>Q:\DATA\AFR\WEo\winter2001\rBANKS2k\r626.BNK,TYPE=LAREMOS</v>
          </cell>
          <cell r="B132" t="str">
            <v>W626gCEFFAS</v>
          </cell>
          <cell r="C132" t="str">
            <v>GCEFFAS</v>
          </cell>
          <cell r="D132" t="str">
            <v>q:\data\afr\weo\summer2001\RBANKS\r626.bnk,type=laremos</v>
          </cell>
          <cell r="E132" t="str">
            <v xml:space="preserve">       Amortization (scheduled)</v>
          </cell>
          <cell r="G132" t="str">
            <v xml:space="preserve"> </v>
          </cell>
          <cell r="H132" t="str">
            <v/>
          </cell>
          <cell r="I132" t="str">
            <v/>
          </cell>
          <cell r="J132" t="str">
            <v/>
          </cell>
          <cell r="K132" t="str">
            <v/>
          </cell>
          <cell r="L132" t="str">
            <v xml:space="preserve"> </v>
          </cell>
          <cell r="M132">
            <v>-5.85</v>
          </cell>
          <cell r="Q132">
            <v>-6.9</v>
          </cell>
          <cell r="R132">
            <v>-5.6</v>
          </cell>
          <cell r="S132">
            <v>-5.6</v>
          </cell>
          <cell r="T132">
            <v>-6.3</v>
          </cell>
          <cell r="U132">
            <v>-8.9600000000000009</v>
          </cell>
          <cell r="V132">
            <v>-11.8</v>
          </cell>
          <cell r="W132">
            <v>-11.85</v>
          </cell>
          <cell r="X132">
            <v>-12</v>
          </cell>
          <cell r="Y132">
            <v>-10.366583670650055</v>
          </cell>
          <cell r="Z132">
            <v>-13.691840957551847</v>
          </cell>
          <cell r="AA132">
            <v>-15.859589700153322</v>
          </cell>
          <cell r="AB132">
            <v>-15.046015861109337</v>
          </cell>
          <cell r="AC132">
            <v>-18.936193357287124</v>
          </cell>
          <cell r="AD132">
            <v>-19.670052034150626</v>
          </cell>
          <cell r="AE132">
            <v>-20.340290781160007</v>
          </cell>
          <cell r="AF132">
            <v>-17.659918044243966</v>
          </cell>
          <cell r="AG132">
            <v>-18.73172685377531</v>
          </cell>
        </row>
        <row r="133">
          <cell r="A133" t="str">
            <v>Q:\DATA\AFR\WEo\winter2001\rBANKS2k\r626.BNK,TYPE=LAREMOS</v>
          </cell>
          <cell r="B133" t="str">
            <v>W626gCEFFDR</v>
          </cell>
          <cell r="C133" t="str">
            <v>GCEFFDR</v>
          </cell>
          <cell r="D133" t="str">
            <v>q:\data\afr\weo\summer2001\RBANKS\r626.bnk,type=laremos</v>
          </cell>
          <cell r="E133" t="str">
            <v xml:space="preserve">       Debt relief</v>
          </cell>
          <cell r="G133" t="str">
            <v xml:space="preserve"> </v>
          </cell>
          <cell r="H133" t="str">
            <v/>
          </cell>
          <cell r="I133" t="str">
            <v/>
          </cell>
          <cell r="J133" t="str">
            <v/>
          </cell>
          <cell r="K133" t="str">
            <v/>
          </cell>
          <cell r="L133" t="str">
            <v xml:space="preserve"> </v>
          </cell>
          <cell r="M133">
            <v>3.04</v>
          </cell>
          <cell r="Q133">
            <v>1.6990000000000001</v>
          </cell>
          <cell r="R133">
            <v>0</v>
          </cell>
          <cell r="S133">
            <v>0</v>
          </cell>
          <cell r="T133">
            <v>0</v>
          </cell>
          <cell r="U133">
            <v>23.139650063369633</v>
          </cell>
          <cell r="V133">
            <v>3.7831999999999999</v>
          </cell>
          <cell r="W133">
            <v>3.7</v>
          </cell>
          <cell r="X133">
            <v>0</v>
          </cell>
          <cell r="Y133">
            <v>76.418956972201045</v>
          </cell>
          <cell r="Z133">
            <v>15.070812200200329</v>
          </cell>
          <cell r="AA133">
            <v>12.904193147105037</v>
          </cell>
          <cell r="AB133">
            <v>6.251587536423485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</row>
        <row r="134">
          <cell r="A134" t="str">
            <v>Q:\DATA\AFR\WEo\winter2001\rBANKS2k\r626.BNK,TYPE=LAREMOS</v>
          </cell>
          <cell r="B134" t="str">
            <v>W626gCEDF</v>
          </cell>
          <cell r="C134" t="str">
            <v>GCEDF</v>
          </cell>
          <cell r="D134" t="str">
            <v>q:\data\afr\weo\summer2001\RBANKS\r626.bnk,type=laremos</v>
          </cell>
          <cell r="E134" t="str">
            <v xml:space="preserve">   Domestic</v>
          </cell>
          <cell r="G134" t="str">
            <v xml:space="preserve"> </v>
          </cell>
          <cell r="H134" t="str">
            <v/>
          </cell>
          <cell r="I134" t="str">
            <v/>
          </cell>
          <cell r="J134" t="str">
            <v/>
          </cell>
          <cell r="K134" t="str">
            <v/>
          </cell>
          <cell r="L134" t="str">
            <v xml:space="preserve"> </v>
          </cell>
          <cell r="M134">
            <v>-0.57444651958000015</v>
          </cell>
          <cell r="Q134">
            <v>5.8813834999206414</v>
          </cell>
          <cell r="R134">
            <v>11.766484448922714</v>
          </cell>
          <cell r="S134">
            <v>-1.1215403353029647</v>
          </cell>
          <cell r="T134">
            <v>-23.089721931484004</v>
          </cell>
          <cell r="U134">
            <v>3.6316940803419206</v>
          </cell>
          <cell r="V134">
            <v>-5.1081275338330041</v>
          </cell>
          <cell r="W134">
            <v>30.774004292841038</v>
          </cell>
          <cell r="X134">
            <v>-2.4032344228749976</v>
          </cell>
          <cell r="Y134">
            <v>3.5099682773099534</v>
          </cell>
          <cell r="Z134">
            <v>3.2846489550350042</v>
          </cell>
          <cell r="AA134">
            <v>8.7816760139650523</v>
          </cell>
          <cell r="AB134">
            <v>-0.9728934610000024</v>
          </cell>
          <cell r="AC134">
            <v>-1.4520128460000024</v>
          </cell>
          <cell r="AD134">
            <v>-1.4960657409999953</v>
          </cell>
          <cell r="AE134">
            <v>-3.0363163182738147</v>
          </cell>
          <cell r="AF134">
            <v>-4.5706680947247387</v>
          </cell>
          <cell r="AG134">
            <v>-4.6121125737888633</v>
          </cell>
        </row>
        <row r="135">
          <cell r="A135" t="str">
            <v>Q:\DATA\AFR\WEo\winter2001\rBANKS2k\r626.BNK,TYPE=LAREMOS</v>
          </cell>
          <cell r="B135" t="str">
            <v>W626gCEDFDA</v>
          </cell>
          <cell r="C135" t="str">
            <v>GCEDFDA</v>
          </cell>
          <cell r="D135" t="str">
            <v>q:\data\afr\weo\summer2001\RBANKS\r626.bnk,type=laremos</v>
          </cell>
          <cell r="E135" t="str">
            <v xml:space="preserve">       Monetary authorities</v>
          </cell>
          <cell r="G135" t="str">
            <v xml:space="preserve"> </v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 xml:space="preserve"> </v>
          </cell>
          <cell r="M135">
            <v>0.47535348041999992</v>
          </cell>
          <cell r="Q135">
            <v>-1.0819050201599991</v>
          </cell>
          <cell r="R135">
            <v>11.495376339342998</v>
          </cell>
          <cell r="S135">
            <v>0.33731259224999932</v>
          </cell>
          <cell r="T135">
            <v>-1.5018308827823621</v>
          </cell>
          <cell r="U135">
            <v>4.8596940803419209</v>
          </cell>
          <cell r="V135">
            <v>-3.3631275338330044</v>
          </cell>
          <cell r="W135">
            <v>-2.6577239151589573</v>
          </cell>
          <cell r="X135">
            <v>-2.8983656388749974</v>
          </cell>
          <cell r="Y135">
            <v>0.21975583730995307</v>
          </cell>
          <cell r="Z135">
            <v>4.4612595860350037</v>
          </cell>
          <cell r="AA135">
            <v>1.4406760139650521</v>
          </cell>
          <cell r="AB135">
            <v>-0.52289346100000245</v>
          </cell>
          <cell r="AC135">
            <v>-1.4520128460000024</v>
          </cell>
          <cell r="AD135">
            <v>-1.4960657409999953</v>
          </cell>
          <cell r="AE135">
            <v>-3.0363163182738147</v>
          </cell>
          <cell r="AF135">
            <v>-4.5706680947247387</v>
          </cell>
          <cell r="AG135">
            <v>-4.6121125737888633</v>
          </cell>
        </row>
        <row r="136">
          <cell r="A136" t="str">
            <v>Q:\DATA\AFR\WEo\winter2001\rBANKS2k\r626.BNK,TYPE=LAREMOS</v>
          </cell>
          <cell r="B136" t="str">
            <v>W626gCEDFDCB</v>
          </cell>
          <cell r="C136" t="str">
            <v>GCEDFDCB</v>
          </cell>
          <cell r="D136" t="str">
            <v>q:\data\afr\weo\summer2001\RBANKS\r626.bnk,type=laremos</v>
          </cell>
          <cell r="E136" t="str">
            <v xml:space="preserve">       Deposit money banks</v>
          </cell>
          <cell r="G136" t="str">
            <v xml:space="preserve"> </v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 xml:space="preserve"> </v>
          </cell>
          <cell r="M136">
            <v>0.42999999999999994</v>
          </cell>
          <cell r="Q136">
            <v>2.601</v>
          </cell>
          <cell r="R136">
            <v>1.7669999999999995</v>
          </cell>
          <cell r="S136">
            <v>4.4999999999999929E-2</v>
          </cell>
          <cell r="T136">
            <v>2.1768308827823599</v>
          </cell>
          <cell r="U136">
            <v>-1.2280000000000002</v>
          </cell>
          <cell r="V136">
            <v>-1.7449999999999997</v>
          </cell>
          <cell r="W136">
            <v>-1.8629999999999995</v>
          </cell>
          <cell r="X136">
            <v>1.4850000000000001</v>
          </cell>
          <cell r="Y136">
            <v>1.61</v>
          </cell>
          <cell r="Z136">
            <v>-0.12599999999999945</v>
          </cell>
          <cell r="AA136">
            <v>5.4409999999999998</v>
          </cell>
          <cell r="AB136">
            <v>-2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</row>
        <row r="137">
          <cell r="A137" t="str">
            <v>Q:\DATA\AFR\WEo\winter2001\rBANKS2k\r626.BNK,TYPE=LAREMOS</v>
          </cell>
          <cell r="B137" t="str">
            <v>W626gCEDFDB</v>
          </cell>
          <cell r="C137" t="str">
            <v>GCEDFDB</v>
          </cell>
          <cell r="D137" t="str">
            <v>q:\data\afr\weo\summer2001\RBANKS\r626.bnk,type=laremos</v>
          </cell>
          <cell r="E137" t="str">
            <v xml:space="preserve">       Other</v>
          </cell>
          <cell r="G137" t="str">
            <v xml:space="preserve"> </v>
          </cell>
          <cell r="H137" t="str">
            <v/>
          </cell>
          <cell r="I137" t="str">
            <v/>
          </cell>
          <cell r="J137" t="str">
            <v/>
          </cell>
          <cell r="K137" t="str">
            <v/>
          </cell>
          <cell r="L137" t="str">
            <v xml:space="preserve"> </v>
          </cell>
          <cell r="M137">
            <v>-1.4798</v>
          </cell>
          <cell r="Q137">
            <v>4.3622885200806403</v>
          </cell>
          <cell r="R137">
            <v>-1.4958918904202836</v>
          </cell>
          <cell r="S137">
            <v>-1.503852927552964</v>
          </cell>
          <cell r="T137">
            <v>-23.764721931484004</v>
          </cell>
          <cell r="U137">
            <v>0</v>
          </cell>
          <cell r="V137">
            <v>0</v>
          </cell>
          <cell r="W137">
            <v>35.294728207999995</v>
          </cell>
          <cell r="X137">
            <v>-0.98986878400000022</v>
          </cell>
          <cell r="Y137">
            <v>1.6802124400000003</v>
          </cell>
          <cell r="Z137">
            <v>-1.0506106310000001</v>
          </cell>
          <cell r="AA137">
            <v>1.9000000000000004</v>
          </cell>
          <cell r="AB137">
            <v>1.55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</row>
        <row r="138">
          <cell r="A138" t="str">
            <v>Q:\DATA\AFR\WEo\winter2001\rBANKS2k\r626.BNK,TYPE=LAREMOS</v>
          </cell>
          <cell r="B138" t="str">
            <v>W626gCEAF</v>
          </cell>
          <cell r="C138" t="str">
            <v>GCEAF</v>
          </cell>
          <cell r="D138" t="str">
            <v>q:\data\afr\weo\summer2001\RBANKS\r626.bnk,type=laremos</v>
          </cell>
          <cell r="E138" t="str">
            <v xml:space="preserve">   Change in arrears</v>
          </cell>
          <cell r="G138" t="str">
            <v xml:space="preserve"> </v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 xml:space="preserve"> </v>
          </cell>
          <cell r="M138">
            <v>-0.50535348042000816</v>
          </cell>
          <cell r="Q138">
            <v>1.2396381520639999</v>
          </cell>
          <cell r="R138">
            <v>7.8918854398497054</v>
          </cell>
          <cell r="S138">
            <v>15.395821785808737</v>
          </cell>
          <cell r="T138">
            <v>45.202415388146797</v>
          </cell>
          <cell r="U138">
            <v>-12.000154996048035</v>
          </cell>
          <cell r="V138">
            <v>25.066288882294003</v>
          </cell>
          <cell r="W138">
            <v>-21.900148864755149</v>
          </cell>
          <cell r="X138">
            <v>20.574189803080007</v>
          </cell>
          <cell r="Y138">
            <v>-70.072525654265149</v>
          </cell>
          <cell r="Z138">
            <v>-2.994061538740258</v>
          </cell>
          <cell r="AA138">
            <v>-2.8667325216516133</v>
          </cell>
          <cell r="AB138">
            <v>-36.800963724603406</v>
          </cell>
          <cell r="AC138">
            <v>-1.5</v>
          </cell>
          <cell r="AD138">
            <v>-1.5</v>
          </cell>
          <cell r="AE138">
            <v>-1.5</v>
          </cell>
          <cell r="AF138">
            <v>-1.5</v>
          </cell>
          <cell r="AG138">
            <v>0</v>
          </cell>
        </row>
        <row r="139">
          <cell r="A139" t="str">
            <v>Q:\DATA\AFR\WEo\winter2001\rBANKS2k\r626.BNK,TYPE=LAREMOS</v>
          </cell>
          <cell r="B139" t="str">
            <v>W626gCEAFF</v>
          </cell>
          <cell r="C139" t="str">
            <v>GCEAFF</v>
          </cell>
          <cell r="D139" t="str">
            <v>q:\data\afr\weo\summer2001\RBANKS\r626.bnk,type=laremos</v>
          </cell>
          <cell r="E139" t="str">
            <v xml:space="preserve">       Foreign</v>
          </cell>
          <cell r="G139" t="str">
            <v xml:space="preserve"> </v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 xml:space="preserve"> </v>
          </cell>
          <cell r="M139">
            <v>1.1299999999999999</v>
          </cell>
          <cell r="Q139">
            <v>4.1631813979866301</v>
          </cell>
          <cell r="R139">
            <v>8.2109452873497126</v>
          </cell>
          <cell r="S139">
            <v>6.1391343780587366</v>
          </cell>
          <cell r="T139">
            <v>9.1932530246787891</v>
          </cell>
          <cell r="U139">
            <v>-13.883958652947538</v>
          </cell>
          <cell r="V139">
            <v>12.114041058180376</v>
          </cell>
          <cell r="W139">
            <v>12.980991671750896</v>
          </cell>
          <cell r="X139">
            <v>16.2358933125</v>
          </cell>
          <cell r="Y139">
            <v>-67.283500039646256</v>
          </cell>
          <cell r="Z139">
            <v>0.52973927405399124</v>
          </cell>
          <cell r="AA139">
            <v>5.8732674783483869</v>
          </cell>
          <cell r="AB139">
            <v>-25.23696372460341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</row>
        <row r="140">
          <cell r="A140" t="str">
            <v>Q:\DATA\AFR\WEo\winter2001\rBANKS2k\r626.BNK,TYPE=LAREMOS</v>
          </cell>
          <cell r="B140" t="str">
            <v>W626gCEAFDF</v>
          </cell>
          <cell r="C140" t="str">
            <v>GCEAFDF</v>
          </cell>
          <cell r="D140" t="str">
            <v>q:\data\afr\weo\summer2001\RBANKS\r626.bnk,type=laremos</v>
          </cell>
          <cell r="E140" t="str">
            <v xml:space="preserve">       Domestic</v>
          </cell>
          <cell r="G140" t="str">
            <v xml:space="preserve"> </v>
          </cell>
          <cell r="H140" t="str">
            <v/>
          </cell>
          <cell r="I140" t="str">
            <v/>
          </cell>
          <cell r="J140" t="str">
            <v/>
          </cell>
          <cell r="K140" t="str">
            <v/>
          </cell>
          <cell r="L140" t="str">
            <v xml:space="preserve"> </v>
          </cell>
          <cell r="M140">
            <v>-1.6353534804200081</v>
          </cell>
          <cell r="Q140">
            <v>-2.9235432459226303</v>
          </cell>
          <cell r="R140">
            <v>-0.31905984750000727</v>
          </cell>
          <cell r="S140">
            <v>9.2566874077500003</v>
          </cell>
          <cell r="T140">
            <v>36.009162363468008</v>
          </cell>
          <cell r="U140">
            <v>1.8838036568995022</v>
          </cell>
          <cell r="V140">
            <v>12.952247824113627</v>
          </cell>
          <cell r="W140">
            <v>-34.881140536506045</v>
          </cell>
          <cell r="X140">
            <v>4.3382964905800065</v>
          </cell>
          <cell r="Y140">
            <v>-2.7890256146188932</v>
          </cell>
          <cell r="Z140">
            <v>-3.5238008127942493</v>
          </cell>
          <cell r="AA140">
            <v>-8.74</v>
          </cell>
          <cell r="AB140">
            <v>-11.564</v>
          </cell>
          <cell r="AC140">
            <v>-1.5</v>
          </cell>
          <cell r="AD140">
            <v>-1.5</v>
          </cell>
          <cell r="AE140">
            <v>-1.5</v>
          </cell>
          <cell r="AF140">
            <v>-1.5</v>
          </cell>
          <cell r="AG140">
            <v>0</v>
          </cell>
        </row>
        <row r="141">
          <cell r="A141" t="str">
            <v>Q:\DATA\AFR\WEo\winter2001\rBANKS2k\r626.BNK,TYPE=LAREMOS</v>
          </cell>
          <cell r="B141" t="str">
            <v>w626GCEFGAP</v>
          </cell>
          <cell r="C141" t="str">
            <v>GCEFGAP</v>
          </cell>
          <cell r="D141" t="str">
            <v>q:\data\afr\weo\summer2001\RBANKS\r626.bnk,type=laremos</v>
          </cell>
          <cell r="E141" t="str">
            <v xml:space="preserve">   Financing gap</v>
          </cell>
          <cell r="G141" t="str">
            <v xml:space="preserve"> </v>
          </cell>
          <cell r="H141" t="str">
            <v/>
          </cell>
          <cell r="I141" t="str">
            <v/>
          </cell>
          <cell r="J141" t="str">
            <v/>
          </cell>
          <cell r="K141" t="str">
            <v/>
          </cell>
          <cell r="L141" t="str">
            <v xml:space="preserve"> </v>
          </cell>
          <cell r="M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4.7334265742087211E-3</v>
          </cell>
          <cell r="AB141">
            <v>50.917486134779658</v>
          </cell>
          <cell r="AC141">
            <v>20.507931884748459</v>
          </cell>
          <cell r="AD141">
            <v>16.3423801107175</v>
          </cell>
          <cell r="AE141">
            <v>15.600944714663406</v>
          </cell>
          <cell r="AF141">
            <v>12.191223870752609</v>
          </cell>
          <cell r="AG141">
            <v>9.3113080555307164</v>
          </cell>
        </row>
        <row r="142">
          <cell r="A142" t="str">
            <v>Q:\DATA\AFR\WEo\winter2001\rBANKS2k\r626.BNK,TYPE=LAREMOS</v>
          </cell>
          <cell r="B142" t="str">
            <v>W626gCEFRSDUAL</v>
          </cell>
          <cell r="C142" t="str">
            <v>GCEFRSDUAL</v>
          </cell>
          <cell r="D142" t="str">
            <v>q:\data\afr\weo\summer2001\RBANKS\r626.bnk,type=laremos</v>
          </cell>
          <cell r="E142" t="str">
            <v xml:space="preserve">   Unaccounted (Float)</v>
          </cell>
          <cell r="G142" t="str">
            <v xml:space="preserve"> </v>
          </cell>
          <cell r="H142" t="str">
            <v/>
          </cell>
          <cell r="I142" t="str">
            <v/>
          </cell>
          <cell r="J142" t="str">
            <v/>
          </cell>
          <cell r="K142" t="str">
            <v/>
          </cell>
          <cell r="L142" t="str">
            <v xml:space="preserve"> </v>
          </cell>
          <cell r="M142">
            <v>0</v>
          </cell>
          <cell r="Q142">
            <v>2.696686809600024E-2</v>
          </cell>
          <cell r="R142">
            <v>6.473822080729974E-2</v>
          </cell>
          <cell r="S142">
            <v>0.2245616219412554</v>
          </cell>
          <cell r="T142">
            <v>2.9196118532119897E-3</v>
          </cell>
          <cell r="U142">
            <v>0.18251674033648158</v>
          </cell>
          <cell r="V142">
            <v>0</v>
          </cell>
          <cell r="W142">
            <v>1.0658141036401503E-14</v>
          </cell>
          <cell r="X142">
            <v>0</v>
          </cell>
          <cell r="Y142">
            <v>-2.8421709430404007E-14</v>
          </cell>
          <cell r="Z142">
            <v>5.3290705182007514E-15</v>
          </cell>
          <cell r="AA142">
            <v>0</v>
          </cell>
          <cell r="AB142">
            <v>0</v>
          </cell>
          <cell r="AC142">
            <v>-1.0658141036401503E-14</v>
          </cell>
          <cell r="AD142">
            <v>-1.5987211554602254E-14</v>
          </cell>
          <cell r="AE142">
            <v>7.1054273576010019E-15</v>
          </cell>
          <cell r="AF142">
            <v>0</v>
          </cell>
          <cell r="AG142">
            <v>0</v>
          </cell>
        </row>
        <row r="144">
          <cell r="A144" t="str">
            <v>Q:\DATA\AFR\WEo\winter2001\rBANKS2k\r626.BNK,TYPE=LAREMOS</v>
          </cell>
          <cell r="B144" t="str">
            <v>W626gCD</v>
          </cell>
          <cell r="C144" t="str">
            <v>GCD</v>
          </cell>
          <cell r="D144" t="str">
            <v>q:\data\afr\weo\summer2001\RBANKS\r626.bnk,type=laremos</v>
          </cell>
          <cell r="E144" t="str">
            <v>Central government debt</v>
          </cell>
          <cell r="G144" t="str">
            <v xml:space="preserve"> </v>
          </cell>
          <cell r="H144" t="str">
            <v/>
          </cell>
          <cell r="I144" t="str">
            <v/>
          </cell>
          <cell r="J144" t="str">
            <v/>
          </cell>
          <cell r="K144" t="str">
            <v/>
          </cell>
          <cell r="L144" t="str">
            <v xml:space="preserve"> </v>
          </cell>
          <cell r="M144" t="str">
            <v xml:space="preserve"> </v>
          </cell>
          <cell r="Q144" t="str">
            <v/>
          </cell>
          <cell r="R144" t="str">
            <v/>
          </cell>
          <cell r="S144" t="str">
            <v xml:space="preserve"> </v>
          </cell>
          <cell r="T144" t="str">
            <v xml:space="preserve"> </v>
          </cell>
          <cell r="U144" t="str">
            <v xml:space="preserve"> </v>
          </cell>
          <cell r="V144" t="str">
            <v xml:space="preserve"> </v>
          </cell>
          <cell r="W144" t="str">
            <v xml:space="preserve"> </v>
          </cell>
          <cell r="X144" t="str">
            <v xml:space="preserve"> 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 t="str">
            <v xml:space="preserve"> </v>
          </cell>
          <cell r="AC144" t="str">
            <v xml:space="preserve"> 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  <cell r="AG144" t="str">
            <v xml:space="preserve"> </v>
          </cell>
        </row>
        <row r="145">
          <cell r="A145" t="str">
            <v>Q:\DATA\AFR\WEo\winter2001\rBANKS2k\r626.BNK,TYPE=LAREMOS</v>
          </cell>
          <cell r="B145" t="str">
            <v>W626gCDF</v>
          </cell>
          <cell r="C145" t="str">
            <v>GCDF</v>
          </cell>
          <cell r="D145" t="str">
            <v>q:\data\afr\weo\summer2001\RBANKS\r626.bnk,type=laremos</v>
          </cell>
          <cell r="E145" t="str">
            <v xml:space="preserve">   Foreign debt</v>
          </cell>
          <cell r="G145" t="str">
            <v xml:space="preserve"> </v>
          </cell>
          <cell r="H145" t="str">
            <v/>
          </cell>
          <cell r="I145" t="str">
            <v/>
          </cell>
          <cell r="J145" t="str">
            <v/>
          </cell>
          <cell r="K145" t="str">
            <v/>
          </cell>
          <cell r="L145" t="str">
            <v xml:space="preserve"> </v>
          </cell>
          <cell r="M145" t="str">
            <v xml:space="preserve"> </v>
          </cell>
          <cell r="Q145" t="str">
            <v/>
          </cell>
          <cell r="R145" t="str">
            <v/>
          </cell>
          <cell r="S145" t="str">
            <v xml:space="preserve"> </v>
          </cell>
          <cell r="T145" t="str">
            <v xml:space="preserve"> </v>
          </cell>
          <cell r="U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 t="str">
            <v xml:space="preserve"> </v>
          </cell>
          <cell r="AC145" t="str">
            <v xml:space="preserve"> 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  <cell r="AG145" t="str">
            <v xml:space="preserve"> </v>
          </cell>
        </row>
        <row r="146">
          <cell r="A146" t="str">
            <v>Q:\DATA\AFR\WEo\winter2001\rBANKS2k\r626.BNK,TYPE=LAREMOS</v>
          </cell>
          <cell r="B146" t="str">
            <v>W626gCDD</v>
          </cell>
          <cell r="C146" t="str">
            <v>GCDD</v>
          </cell>
          <cell r="D146" t="str">
            <v>q:\data\afr\weo\summer2001\RBANKS\r626.bnk,type=laremos</v>
          </cell>
          <cell r="E146" t="str">
            <v xml:space="preserve">   Domestic debt</v>
          </cell>
          <cell r="G146" t="str">
            <v xml:space="preserve"> </v>
          </cell>
          <cell r="H146" t="str">
            <v/>
          </cell>
          <cell r="I146" t="str">
            <v/>
          </cell>
          <cell r="J146" t="str">
            <v/>
          </cell>
          <cell r="K146" t="str">
            <v/>
          </cell>
          <cell r="L146" t="str">
            <v xml:space="preserve"> </v>
          </cell>
          <cell r="M146" t="str">
            <v xml:space="preserve"> </v>
          </cell>
          <cell r="Q146" t="str">
            <v/>
          </cell>
          <cell r="R146" t="str">
            <v/>
          </cell>
          <cell r="S146" t="str">
            <v xml:space="preserve"> </v>
          </cell>
          <cell r="T146" t="str">
            <v xml:space="preserve"> </v>
          </cell>
          <cell r="U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 t="str">
            <v xml:space="preserve"> </v>
          </cell>
          <cell r="AC146" t="str">
            <v xml:space="preserve"> 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  <cell r="AG146" t="str">
            <v xml:space="preserve"> </v>
          </cell>
        </row>
        <row r="147">
          <cell r="A147" t="str">
            <v>Q:\DATA\AFR\WEo\winter2001\rBANKS2k\r626.BNK,TYPE=LAREMOS</v>
          </cell>
          <cell r="B147" t="str">
            <v>W626gCND</v>
          </cell>
          <cell r="C147" t="str">
            <v>GCND</v>
          </cell>
          <cell r="D147" t="str">
            <v>q:\data\afr\weo\summer2001\RBANKS\r626.bnk,type=laremos</v>
          </cell>
          <cell r="E147" t="str">
            <v>Central government net debt</v>
          </cell>
          <cell r="G147" t="str">
            <v xml:space="preserve"> </v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 xml:space="preserve"> </v>
          </cell>
          <cell r="M147" t="str">
            <v xml:space="preserve"> </v>
          </cell>
          <cell r="Q147" t="str">
            <v/>
          </cell>
          <cell r="R147" t="str">
            <v/>
          </cell>
          <cell r="S147" t="str">
            <v xml:space="preserve"> </v>
          </cell>
          <cell r="T147" t="str">
            <v xml:space="preserve"> </v>
          </cell>
          <cell r="U147" t="str">
            <v xml:space="preserve"> </v>
          </cell>
          <cell r="V147" t="str">
            <v xml:space="preserve"> </v>
          </cell>
          <cell r="W147" t="str">
            <v xml:space="preserve"> </v>
          </cell>
          <cell r="X147" t="str">
            <v xml:space="preserve"> 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 t="str">
            <v xml:space="preserve"> </v>
          </cell>
          <cell r="AC147" t="str">
            <v xml:space="preserve"> 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  <cell r="AG147" t="str">
            <v xml:space="preserve"> </v>
          </cell>
        </row>
        <row r="149">
          <cell r="E149" t="str">
            <v>GENERAL GOVERNMENT:</v>
          </cell>
        </row>
        <row r="150">
          <cell r="A150" t="str">
            <v>Q:\DATA\AFR\WETA\TOOLS\CBANKS_CURRENT\c626.BNK,TYPE=LAREMOS</v>
          </cell>
          <cell r="B150" t="str">
            <v>W626GGRG</v>
          </cell>
          <cell r="C150" t="str">
            <v>GGRG</v>
          </cell>
          <cell r="D150" t="str">
            <v>q:\data\afr\weo\summer2001\RBANKS\r626.bnk,type=laremos</v>
          </cell>
          <cell r="E150" t="str">
            <v>Total revenue and grants</v>
          </cell>
          <cell r="G150" t="str">
            <v xml:space="preserve"> </v>
          </cell>
          <cell r="H150">
            <v>36.599144715957678</v>
          </cell>
          <cell r="I150">
            <v>49.538878940792202</v>
          </cell>
          <cell r="J150">
            <v>53.112082213673744</v>
          </cell>
          <cell r="K150">
            <v>52.594082148384651</v>
          </cell>
          <cell r="L150">
            <v>56.664711434291355</v>
          </cell>
          <cell r="M150">
            <v>62.909799999999997</v>
          </cell>
          <cell r="Q150">
            <v>62.413099999999993</v>
          </cell>
          <cell r="R150">
            <v>57.986999999999995</v>
          </cell>
          <cell r="S150">
            <v>59.569000000000003</v>
          </cell>
          <cell r="T150">
            <v>54.8</v>
          </cell>
          <cell r="U150">
            <v>69.992999999999995</v>
          </cell>
          <cell r="V150">
            <v>101.97729000000001</v>
          </cell>
          <cell r="W150">
            <v>67.907399666666663</v>
          </cell>
          <cell r="X150">
            <v>82.730159999999998</v>
          </cell>
          <cell r="Y150">
            <v>122.462977602</v>
          </cell>
          <cell r="Z150">
            <v>126.542</v>
          </cell>
          <cell r="AA150">
            <v>107.36000000000001</v>
          </cell>
          <cell r="AB150">
            <v>132.303</v>
          </cell>
          <cell r="AC150">
            <v>146.89532242593907</v>
          </cell>
          <cell r="AD150">
            <v>160.77313099448099</v>
          </cell>
          <cell r="AE150">
            <v>173.99416757611132</v>
          </cell>
          <cell r="AF150">
            <v>186.89103381606012</v>
          </cell>
          <cell r="AG150">
            <v>198.91555936236011</v>
          </cell>
        </row>
        <row r="151">
          <cell r="A151" t="str">
            <v>Q:\DATA\AFR\WETA\TOOLS\CBANKS_CURRENT\c626.BNK,TYPE=LAREMOS</v>
          </cell>
          <cell r="B151" t="str">
            <v>W626GGENL</v>
          </cell>
          <cell r="C151" t="str">
            <v>GGENL</v>
          </cell>
          <cell r="D151" t="str">
            <v>q:\data\afr\weo\summer2001\RBANKS\r626.bnk,type=laremos</v>
          </cell>
          <cell r="E151" t="str">
            <v>Total expenditure and net lending</v>
          </cell>
          <cell r="G151" t="str">
            <v xml:space="preserve"> </v>
          </cell>
          <cell r="H151">
            <v>39.947378357978842</v>
          </cell>
          <cell r="I151">
            <v>48.974853044386222</v>
          </cell>
          <cell r="J151">
            <v>54.043451388665417</v>
          </cell>
          <cell r="K151">
            <v>47.401773018496733</v>
          </cell>
          <cell r="L151">
            <v>68.26586474821346</v>
          </cell>
          <cell r="M151">
            <v>78.209999999999994</v>
          </cell>
          <cell r="Q151">
            <v>89.960088520080646</v>
          </cell>
          <cell r="R151">
            <v>91.110108109579713</v>
          </cell>
          <cell r="S151">
            <v>89.549843072447032</v>
          </cell>
          <cell r="T151">
            <v>78.015613068516004</v>
          </cell>
          <cell r="U151">
            <v>106.046605888</v>
          </cell>
          <cell r="V151">
            <v>129.13565134846101</v>
          </cell>
          <cell r="W151">
            <v>73.426338428085899</v>
          </cell>
          <cell r="X151">
            <v>91.601115380205016</v>
          </cell>
          <cell r="Y151">
            <v>122.49379352659577</v>
          </cell>
          <cell r="Z151">
            <v>129.56355865894324</v>
          </cell>
          <cell r="AA151">
            <v>119.73240855514169</v>
          </cell>
          <cell r="AB151">
            <v>143.8122006244904</v>
          </cell>
          <cell r="AC151">
            <v>154.19266298818192</v>
          </cell>
          <cell r="AD151">
            <v>165.79154556172438</v>
          </cell>
          <cell r="AE151">
            <v>179.01120747510893</v>
          </cell>
          <cell r="AF151">
            <v>192.80794641118382</v>
          </cell>
          <cell r="AG151">
            <v>204.75619944361682</v>
          </cell>
        </row>
        <row r="152">
          <cell r="A152" t="str">
            <v>Q:\DATA\AFR\WEo\winter2001\rBANKS2k\r626.BNK,TYPE=LAREMOS</v>
          </cell>
          <cell r="B152" t="str">
            <v>W626GGEC</v>
          </cell>
          <cell r="C152" t="str">
            <v>GGEC</v>
          </cell>
          <cell r="D152" t="str">
            <v>q:\data\afr\weo\summer2001\RBANKS\r626.bnk,type=laremos</v>
          </cell>
          <cell r="E152" t="str">
            <v xml:space="preserve">  Current expenditure</v>
          </cell>
          <cell r="G152" t="str">
            <v xml:space="preserve"> </v>
          </cell>
          <cell r="H152">
            <v>33.5</v>
          </cell>
          <cell r="I152">
            <v>36.4</v>
          </cell>
          <cell r="J152">
            <v>38.6</v>
          </cell>
          <cell r="K152">
            <v>37</v>
          </cell>
          <cell r="L152">
            <v>38.299999999999997</v>
          </cell>
          <cell r="M152">
            <v>37.81</v>
          </cell>
          <cell r="Q152">
            <v>52.69008852008065</v>
          </cell>
          <cell r="R152">
            <v>52.510108109579711</v>
          </cell>
          <cell r="S152">
            <v>53.562843072447038</v>
          </cell>
          <cell r="T152">
            <v>45.967613068516002</v>
          </cell>
          <cell r="U152">
            <v>57.246605888000005</v>
          </cell>
          <cell r="V152">
            <v>57.346651348460995</v>
          </cell>
          <cell r="W152">
            <v>47.347763428085891</v>
          </cell>
          <cell r="X152">
            <v>51.160088778205001</v>
          </cell>
          <cell r="Y152">
            <v>50.20879352659577</v>
          </cell>
          <cell r="Z152">
            <v>54.476558658943219</v>
          </cell>
          <cell r="AA152">
            <v>63.118408555141677</v>
          </cell>
          <cell r="AB152">
            <v>64.241200624490375</v>
          </cell>
          <cell r="AC152">
            <v>66.824367230831584</v>
          </cell>
          <cell r="AD152">
            <v>70.193671943849779</v>
          </cell>
          <cell r="AE152">
            <v>74.477041519686438</v>
          </cell>
          <cell r="AF152">
            <v>78.802756437757324</v>
          </cell>
          <cell r="AG152">
            <v>83.259076947582059</v>
          </cell>
        </row>
        <row r="153">
          <cell r="A153" t="str">
            <v>Q:\DATA\AFR\WETA\TOOLS\CBANKS_CURRENT\c626.BNK,TYPE=LAREMOS</v>
          </cell>
          <cell r="B153" t="str">
            <v>w626GGED</v>
          </cell>
          <cell r="C153" t="str">
            <v>GGED</v>
          </cell>
          <cell r="D153" t="str">
            <v>q:\data\afr\weo\summer2001\RBANKS\r626.bnk,type=laremos</v>
          </cell>
          <cell r="E153" t="str">
            <v xml:space="preserve">  National defense</v>
          </cell>
          <cell r="G153" t="str">
            <v xml:space="preserve"> </v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 xml:space="preserve"> </v>
          </cell>
          <cell r="M153" t="str">
            <v xml:space="preserve"> </v>
          </cell>
          <cell r="Q153" t="str">
            <v/>
          </cell>
          <cell r="R153" t="str">
            <v/>
          </cell>
          <cell r="S153" t="str">
            <v xml:space="preserve"> </v>
          </cell>
          <cell r="T153" t="str">
            <v xml:space="preserve"> </v>
          </cell>
          <cell r="U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 t="str">
            <v xml:space="preserve"> </v>
          </cell>
          <cell r="AC153" t="str">
            <v xml:space="preserve"> 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  <cell r="AG153" t="str">
            <v xml:space="preserve"> </v>
          </cell>
        </row>
        <row r="154">
          <cell r="A154" t="str">
            <v>Q:\DATA\AFR\WETA\TOOLS\CBANKS_CURRENT\c626.BNK,TYPE=LAREMOS</v>
          </cell>
          <cell r="B154" t="str">
            <v>w626GGEI</v>
          </cell>
          <cell r="C154" t="str">
            <v>GGEI</v>
          </cell>
          <cell r="D154" t="str">
            <v>q:\data\afr\weo\summer2001\RBANKS\r626.bnk,type=laremos</v>
          </cell>
          <cell r="E154" t="str">
            <v xml:space="preserve">  Interest</v>
          </cell>
          <cell r="G154" t="str">
            <v xml:space="preserve"> </v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 xml:space="preserve"> </v>
          </cell>
          <cell r="M154" t="str">
            <v xml:space="preserve"> </v>
          </cell>
          <cell r="Q154" t="str">
            <v/>
          </cell>
          <cell r="R154" t="str">
            <v/>
          </cell>
          <cell r="S154" t="str">
            <v xml:space="preserve"> </v>
          </cell>
          <cell r="T154" t="str">
            <v xml:space="preserve"> </v>
          </cell>
          <cell r="U154" t="str">
            <v xml:space="preserve"> </v>
          </cell>
          <cell r="V154" t="str">
            <v xml:space="preserve"> </v>
          </cell>
          <cell r="W154" t="str">
            <v xml:space="preserve"> </v>
          </cell>
          <cell r="X154" t="str">
            <v xml:space="preserve"> 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 t="str">
            <v xml:space="preserve"> </v>
          </cell>
          <cell r="AC154" t="str">
            <v xml:space="preserve"> 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  <cell r="AG154" t="str">
            <v xml:space="preserve"> </v>
          </cell>
        </row>
        <row r="155">
          <cell r="A155" t="str">
            <v>Q:\DATA\AFR\WEo\winter2001\rBANKS2k\r626.BNK,TYPE=LAREMOS</v>
          </cell>
          <cell r="B155" t="str">
            <v>W626gGND</v>
          </cell>
          <cell r="C155" t="str">
            <v>GGND</v>
          </cell>
          <cell r="D155" t="str">
            <v>q:\data\afr\weo\summer2001\RBANKS\r626.bnk,type=laremos</v>
          </cell>
          <cell r="E155" t="str">
            <v>General government net debt</v>
          </cell>
        </row>
        <row r="156">
          <cell r="A156" t="str">
            <v>Q:\DATA\AFR\WEo\winter2001\rBANKS2k\r626.BNK,TYPE=LAREMOS</v>
          </cell>
          <cell r="B156" t="str">
            <v>w626GGCB</v>
          </cell>
          <cell r="C156" t="str">
            <v>GGCB</v>
          </cell>
          <cell r="D156" t="str">
            <v>q:\data\afr\weo\summer2001\RBANKS\r626.bnk,type=laremos</v>
          </cell>
          <cell r="E156" t="str">
            <v>General government balance</v>
          </cell>
          <cell r="G156" t="str">
            <v xml:space="preserve"> </v>
          </cell>
          <cell r="H156">
            <v>36.599144715957678</v>
          </cell>
          <cell r="I156">
            <v>49.538878940792202</v>
          </cell>
          <cell r="J156">
            <v>53.112082213673744</v>
          </cell>
          <cell r="K156">
            <v>52.594082148384651</v>
          </cell>
          <cell r="L156">
            <v>56.664711434291355</v>
          </cell>
          <cell r="M156">
            <v>62.909799999999997</v>
          </cell>
          <cell r="Q156">
            <v>62.413099999999993</v>
          </cell>
          <cell r="R156">
            <v>57.986999999999995</v>
          </cell>
          <cell r="S156">
            <v>59.569000000000003</v>
          </cell>
          <cell r="T156">
            <v>54.8</v>
          </cell>
          <cell r="U156">
            <v>69.992999999999995</v>
          </cell>
          <cell r="V156">
            <v>101.97729000000001</v>
          </cell>
          <cell r="W156">
            <v>67.907399666666663</v>
          </cell>
          <cell r="X156">
            <v>82.730159999999998</v>
          </cell>
          <cell r="Y156">
            <v>122.462977602</v>
          </cell>
          <cell r="Z156">
            <v>126.542</v>
          </cell>
          <cell r="AA156">
            <v>107.36000000000001</v>
          </cell>
          <cell r="AB156">
            <v>132.303</v>
          </cell>
          <cell r="AC156">
            <v>146.89532242593907</v>
          </cell>
          <cell r="AD156">
            <v>160.77313099448099</v>
          </cell>
          <cell r="AE156">
            <v>173.99416757611132</v>
          </cell>
          <cell r="AF156">
            <v>186.89103381606012</v>
          </cell>
          <cell r="AG156">
            <v>198.91555936236011</v>
          </cell>
        </row>
        <row r="158">
          <cell r="E158" t="str">
            <v>MONETARY SURVEY</v>
          </cell>
        </row>
        <row r="159">
          <cell r="A159" t="str">
            <v>Q:\DATA\AFR\WEo\winter2001\rBANKS2k\r626.BNK,TYPE=LAREMOS</v>
          </cell>
          <cell r="B159" t="str">
            <v>W626fsNFA</v>
          </cell>
          <cell r="C159" t="str">
            <v>FSNFA</v>
          </cell>
          <cell r="D159" t="str">
            <v>q:\data\afr\weo\summer2001\RBANKS\r626.bnk,type=laremos</v>
          </cell>
          <cell r="E159" t="str">
            <v>Net foreign assets</v>
          </cell>
          <cell r="G159" t="str">
            <v xml:space="preserve"> </v>
          </cell>
          <cell r="H159" t="str">
            <v/>
          </cell>
          <cell r="I159" t="str">
            <v/>
          </cell>
          <cell r="J159" t="str">
            <v/>
          </cell>
          <cell r="K159" t="str">
            <v/>
          </cell>
          <cell r="L159" t="str">
            <v xml:space="preserve"> </v>
          </cell>
          <cell r="M159">
            <v>11.482000000000001</v>
          </cell>
          <cell r="Q159">
            <v>18.247</v>
          </cell>
          <cell r="R159">
            <v>15.750999999999999</v>
          </cell>
          <cell r="S159">
            <v>16.160999999999998</v>
          </cell>
          <cell r="T159">
            <v>24.036000000000001</v>
          </cell>
          <cell r="U159">
            <v>92.001999999999995</v>
          </cell>
          <cell r="V159">
            <v>98.644000000000005</v>
          </cell>
          <cell r="W159">
            <v>106.033</v>
          </cell>
          <cell r="X159">
            <v>96.64</v>
          </cell>
          <cell r="Y159">
            <v>72.459000000000003</v>
          </cell>
          <cell r="Z159">
            <v>73.946999999999989</v>
          </cell>
          <cell r="AA159">
            <v>79.506</v>
          </cell>
          <cell r="AB159">
            <v>51.838477549749932</v>
          </cell>
          <cell r="AC159">
            <v>56.94395005055194</v>
          </cell>
          <cell r="AD159">
            <v>62.025859372220907</v>
          </cell>
          <cell r="AE159">
            <v>68.597567018947089</v>
          </cell>
          <cell r="AF159">
            <v>76.651350256172719</v>
          </cell>
          <cell r="AG159">
            <v>84.687258385499533</v>
          </cell>
        </row>
        <row r="160">
          <cell r="A160" t="str">
            <v>Q:\DATA\AFR\WEo\winter2001\rBANKS2k\r626.BNK,TYPE=LAREMOS</v>
          </cell>
          <cell r="B160" t="str">
            <v>W626fsNDA</v>
          </cell>
          <cell r="C160" t="str">
            <v>FSNDA</v>
          </cell>
          <cell r="D160" t="str">
            <v>q:\data\afr\weo\summer2001\RBANKS\r626.bnk,type=laremos</v>
          </cell>
          <cell r="E160" t="str">
            <v>Net domestic assets</v>
          </cell>
          <cell r="G160" t="str">
            <v xml:space="preserve"> </v>
          </cell>
          <cell r="H160" t="str">
            <v/>
          </cell>
          <cell r="I160" t="str">
            <v/>
          </cell>
          <cell r="J160" t="str">
            <v/>
          </cell>
          <cell r="K160" t="str">
            <v/>
          </cell>
          <cell r="L160" t="str">
            <v xml:space="preserve"> </v>
          </cell>
          <cell r="M160">
            <v>46.67</v>
          </cell>
          <cell r="Q160">
            <v>42.827000000000012</v>
          </cell>
          <cell r="R160">
            <v>42.743000000000002</v>
          </cell>
          <cell r="S160">
            <v>41.072999999999993</v>
          </cell>
          <cell r="T160">
            <v>40.558</v>
          </cell>
          <cell r="U160">
            <v>23.287000000000006</v>
          </cell>
          <cell r="V160">
            <v>21.574999999999999</v>
          </cell>
          <cell r="W160">
            <v>20.031000000000006</v>
          </cell>
          <cell r="X160">
            <v>19.685999999999993</v>
          </cell>
          <cell r="Y160">
            <v>25.079000000000008</v>
          </cell>
          <cell r="Z160">
            <v>31.332999999999998</v>
          </cell>
          <cell r="AA160">
            <v>31.406999999999996</v>
          </cell>
          <cell r="AB160">
            <v>54.429688588128528</v>
          </cell>
          <cell r="AC160">
            <v>57.006616107763634</v>
          </cell>
          <cell r="AD160">
            <v>60.651114722858452</v>
          </cell>
          <cell r="AE160">
            <v>64.36057785700342</v>
          </cell>
          <cell r="AF160">
            <v>67.1309514892653</v>
          </cell>
          <cell r="AG160">
            <v>70.765611945345654</v>
          </cell>
        </row>
        <row r="161">
          <cell r="A161" t="str">
            <v>Q:\DATA\AFR\WEo\winter2001\rBANKS2k\r626.BNK,TYPE=LAREMOS</v>
          </cell>
          <cell r="B161" t="str">
            <v>W626fsDCG</v>
          </cell>
          <cell r="C161" t="str">
            <v>FSDCG</v>
          </cell>
          <cell r="D161" t="str">
            <v>q:\data\afr\weo\summer2001\RBANKS\r626.bnk,type=laremos</v>
          </cell>
          <cell r="E161" t="str">
            <v xml:space="preserve">   Net claims on central government</v>
          </cell>
          <cell r="G161" t="str">
            <v xml:space="preserve"> </v>
          </cell>
          <cell r="H161" t="str">
            <v/>
          </cell>
          <cell r="I161" t="str">
            <v/>
          </cell>
          <cell r="J161" t="str">
            <v/>
          </cell>
          <cell r="K161" t="str">
            <v/>
          </cell>
          <cell r="L161" t="str">
            <v xml:space="preserve"> </v>
          </cell>
          <cell r="M161">
            <v>20.077999999999999</v>
          </cell>
          <cell r="Q161">
            <v>14.865</v>
          </cell>
          <cell r="R161">
            <v>28.351000000000003</v>
          </cell>
          <cell r="S161">
            <v>29.411999999999995</v>
          </cell>
          <cell r="T161">
            <v>29.895</v>
          </cell>
          <cell r="U161">
            <v>41.61</v>
          </cell>
          <cell r="V161">
            <v>32.522999999999989</v>
          </cell>
          <cell r="W161">
            <v>30.437999999999995</v>
          </cell>
          <cell r="X161">
            <v>28.835000000000001</v>
          </cell>
          <cell r="Y161">
            <v>30.135000000000002</v>
          </cell>
          <cell r="Z161">
            <v>34.823999999999998</v>
          </cell>
          <cell r="AA161">
            <v>39.506</v>
          </cell>
          <cell r="AB161">
            <v>60.242628989250065</v>
          </cell>
          <cell r="AC161">
            <v>58.685143642448054</v>
          </cell>
          <cell r="AD161">
            <v>57.107168579779092</v>
          </cell>
          <cell r="AE161">
            <v>53.994005768052908</v>
          </cell>
          <cell r="AF161">
            <v>49.352000863827278</v>
          </cell>
          <cell r="AG161">
            <v>44.679685708500465</v>
          </cell>
        </row>
        <row r="162">
          <cell r="A162" t="str">
            <v>Q:\DATA\AFR\WEo\winter2001\rBANKS2k\r626.BNK,TYPE=LAREMOS</v>
          </cell>
          <cell r="B162" t="str">
            <v>W626fsDCE</v>
          </cell>
          <cell r="C162" t="str">
            <v>FSDCE</v>
          </cell>
          <cell r="D162" t="str">
            <v>q:\data\afr\weo\summer2001\RBANKS\r626.bnk,type=laremos</v>
          </cell>
          <cell r="E162" t="str">
            <v xml:space="preserve">   Claims on the economy</v>
          </cell>
          <cell r="G162" t="str">
            <v xml:space="preserve"> </v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 xml:space="preserve"> </v>
          </cell>
          <cell r="M162">
            <v>31.97</v>
          </cell>
          <cell r="Q162">
            <v>35.623000000000005</v>
          </cell>
          <cell r="R162">
            <v>25.164000000000001</v>
          </cell>
          <cell r="S162">
            <v>21.105</v>
          </cell>
          <cell r="T162">
            <v>20.471</v>
          </cell>
          <cell r="U162">
            <v>24.542999999999999</v>
          </cell>
          <cell r="V162">
            <v>30.812000000000001</v>
          </cell>
          <cell r="W162">
            <v>30.383000000000003</v>
          </cell>
          <cell r="X162">
            <v>30.542999999999999</v>
          </cell>
          <cell r="Y162">
            <v>35.926000000000002</v>
          </cell>
          <cell r="Z162">
            <v>40.302999999999997</v>
          </cell>
          <cell r="AA162">
            <v>38.905000000000001</v>
          </cell>
          <cell r="AB162">
            <v>43.968836264707534</v>
          </cell>
          <cell r="AC162">
            <v>47.565461597630701</v>
          </cell>
          <cell r="AD162">
            <v>52.1710411007722</v>
          </cell>
          <cell r="AE162">
            <v>57.48800498392329</v>
          </cell>
          <cell r="AF162">
            <v>63.232246996550543</v>
          </cell>
          <cell r="AG162">
            <v>69.523890547620482</v>
          </cell>
        </row>
        <row r="163">
          <cell r="A163" t="str">
            <v>Q:\DATA\AFR\WEo\winter2001\rBANKS2k\r626.BNK,TYPE=LAREMOS</v>
          </cell>
          <cell r="B163" t="str">
            <v>W626fsOI</v>
          </cell>
          <cell r="C163" t="str">
            <v>FSOI</v>
          </cell>
          <cell r="D163" t="str">
            <v>q:\data\afr\weo\summer2001\RBANKS\r626.bnk,type=laremos</v>
          </cell>
          <cell r="E163" t="str">
            <v xml:space="preserve">   Other items (net)</v>
          </cell>
          <cell r="G163" t="str">
            <v xml:space="preserve"> </v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 xml:space="preserve"> </v>
          </cell>
          <cell r="M163">
            <v>-5.3780000000000037</v>
          </cell>
          <cell r="Q163">
            <v>-7.6609999999999925</v>
          </cell>
          <cell r="R163">
            <v>-10.771999999999997</v>
          </cell>
          <cell r="S163">
            <v>-9.4439999999999991</v>
          </cell>
          <cell r="T163">
            <v>-9.8079999999999998</v>
          </cell>
          <cell r="U163">
            <v>-42.866</v>
          </cell>
          <cell r="V163">
            <v>-41.76</v>
          </cell>
          <cell r="W163">
            <v>-40.79</v>
          </cell>
          <cell r="X163">
            <v>-39.692000000000007</v>
          </cell>
          <cell r="Y163">
            <v>-40.981999999999999</v>
          </cell>
          <cell r="Z163">
            <v>-43.793999999999997</v>
          </cell>
          <cell r="AA163">
            <v>-47.004000000000005</v>
          </cell>
          <cell r="AB163">
            <v>-49.781776665829071</v>
          </cell>
          <cell r="AC163">
            <v>-49.243989132315122</v>
          </cell>
          <cell r="AD163">
            <v>-48.627094957692847</v>
          </cell>
          <cell r="AE163">
            <v>-47.12143289497277</v>
          </cell>
          <cell r="AF163">
            <v>-45.453296371112515</v>
          </cell>
          <cell r="AG163">
            <v>-43.4379643107753</v>
          </cell>
        </row>
        <row r="164">
          <cell r="A164" t="str">
            <v>Q:\DATA\AFR\WETA\TOOLS\CBANKS_CURRENT\c626.BNK,TYPE=LAREMOS</v>
          </cell>
          <cell r="B164" t="str">
            <v>W626FMB</v>
          </cell>
          <cell r="C164" t="str">
            <v>FMB</v>
          </cell>
          <cell r="D164" t="str">
            <v>q:\data\afr\weo\summer2001\RBANKS\r626.bnk,type=laremos</v>
          </cell>
          <cell r="E164" t="str">
            <v>Stock of broad money (M2; year end)</v>
          </cell>
          <cell r="G164">
            <v>36.630000000000003</v>
          </cell>
          <cell r="H164">
            <v>45.37</v>
          </cell>
          <cell r="I164">
            <v>43.46</v>
          </cell>
          <cell r="J164">
            <v>48.55</v>
          </cell>
          <cell r="K164">
            <v>52.2</v>
          </cell>
          <cell r="L164">
            <v>57.43</v>
          </cell>
          <cell r="M164">
            <v>58.152000000000001</v>
          </cell>
          <cell r="Q164">
            <v>61.074000000000005</v>
          </cell>
          <cell r="R164">
            <v>58.494</v>
          </cell>
          <cell r="S164">
            <v>57.234000000000002</v>
          </cell>
          <cell r="T164">
            <v>64.593999999999994</v>
          </cell>
          <cell r="U164">
            <v>115.28899999999999</v>
          </cell>
          <cell r="V164">
            <v>120.21899999999999</v>
          </cell>
          <cell r="W164">
            <v>126.06399999999999</v>
          </cell>
          <cell r="X164">
            <v>116.32599999999999</v>
          </cell>
          <cell r="Y164">
            <v>97.537999999999997</v>
          </cell>
          <cell r="Z164">
            <v>105.28</v>
          </cell>
          <cell r="AA164">
            <v>110.913</v>
          </cell>
          <cell r="AB164">
            <v>106.26816613787845</v>
          </cell>
          <cell r="AC164">
            <v>113.95056615831557</v>
          </cell>
          <cell r="AD164">
            <v>122.67697409507936</v>
          </cell>
          <cell r="AE164">
            <v>132.9581448759505</v>
          </cell>
          <cell r="AF164">
            <v>143.78230174543802</v>
          </cell>
          <cell r="AG164">
            <v>155.45287033084517</v>
          </cell>
        </row>
        <row r="165">
          <cell r="A165" t="str">
            <v>Q:\DATA\AFR\WEo\winter2001\rBANKS2k\r626.BNK,TYPE=LAREMOS</v>
          </cell>
          <cell r="B165" t="str">
            <v>W626fsFL_L</v>
          </cell>
          <cell r="C165" t="str">
            <v>FSFL_L</v>
          </cell>
          <cell r="D165" t="str">
            <v>q:\data\afr\weo\summer2001\RBANKS\r626.bnk,type=laremos</v>
          </cell>
          <cell r="E165" t="str">
            <v>Foreign long-term liabilities</v>
          </cell>
          <cell r="G165" t="str">
            <v xml:space="preserve"> </v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 xml:space="preserve"> </v>
          </cell>
          <cell r="M165" t="str">
            <v xml:space="preserve"> </v>
          </cell>
          <cell r="Q165" t="str">
            <v/>
          </cell>
          <cell r="R165" t="str">
            <v/>
          </cell>
          <cell r="S165" t="str">
            <v xml:space="preserve"> </v>
          </cell>
          <cell r="T165" t="str">
            <v xml:space="preserve"> </v>
          </cell>
          <cell r="U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 t="str">
            <v xml:space="preserve"> </v>
          </cell>
          <cell r="AC165" t="str">
            <v xml:space="preserve"> 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  <cell r="AG165" t="str">
            <v xml:space="preserve"> </v>
          </cell>
        </row>
        <row r="167">
          <cell r="A167" t="str">
            <v>Q:\DATA\AFR\WEo\winter2001\rBANKS2k\r626.BNK,TYPE=LAREMOS</v>
          </cell>
          <cell r="B167" t="str">
            <v>W626FIDR</v>
          </cell>
          <cell r="C167" t="str">
            <v>FID</v>
          </cell>
          <cell r="D167" t="str">
            <v>q:\data\afr\weo\summer2001\RBANKS\r626.bnk,type=laremos</v>
          </cell>
          <cell r="E167" t="str">
            <v>Discount rate</v>
          </cell>
        </row>
        <row r="168">
          <cell r="A168" t="str">
            <v>Q:\DATA\AFR\WEo\winter2001\rBANKS2k\r626.BNK,TYPE=LAREMOS</v>
          </cell>
          <cell r="B168" t="str">
            <v>W626fI_S</v>
          </cell>
          <cell r="C168" t="str">
            <v>FI_S</v>
          </cell>
          <cell r="D168" t="str">
            <v>q:\data\afr\weo\summer2001\RBANKS\r626.bnk,type=laremos</v>
          </cell>
          <cell r="E168" t="str">
            <v>Short-term interest rate (Money market or Tbill)</v>
          </cell>
          <cell r="G168">
            <v>8.5</v>
          </cell>
          <cell r="H168">
            <v>8.5</v>
          </cell>
          <cell r="I168">
            <v>8.5</v>
          </cell>
          <cell r="J168">
            <v>8.5</v>
          </cell>
          <cell r="K168">
            <v>8.5</v>
          </cell>
          <cell r="L168">
            <v>9</v>
          </cell>
          <cell r="M168">
            <v>8</v>
          </cell>
          <cell r="Q168">
            <v>11</v>
          </cell>
          <cell r="R168">
            <v>10.75</v>
          </cell>
          <cell r="S168">
            <v>11.083333333333334</v>
          </cell>
          <cell r="T168">
            <v>11.75</v>
          </cell>
          <cell r="U168">
            <v>13.25</v>
          </cell>
          <cell r="V168">
            <v>10.4</v>
          </cell>
          <cell r="W168">
            <v>8</v>
          </cell>
          <cell r="X168">
            <v>7.5</v>
          </cell>
          <cell r="Y168">
            <v>7.5</v>
          </cell>
          <cell r="Z168">
            <v>7</v>
          </cell>
          <cell r="AA168">
            <v>7</v>
          </cell>
          <cell r="AB168">
            <v>7</v>
          </cell>
          <cell r="AC168">
            <v>7</v>
          </cell>
          <cell r="AD168">
            <v>7</v>
          </cell>
          <cell r="AE168">
            <v>7</v>
          </cell>
          <cell r="AF168">
            <v>7</v>
          </cell>
          <cell r="AG168">
            <v>7</v>
          </cell>
        </row>
        <row r="169">
          <cell r="A169" t="str">
            <v>Q:\DATA\AFR\WEo\winter2001\rBANKS2k\r626.BNK,TYPE=LAREMOS</v>
          </cell>
          <cell r="B169" t="str">
            <v>W626fID_DD</v>
          </cell>
          <cell r="C169" t="str">
            <v>FID_DD</v>
          </cell>
          <cell r="D169" t="str">
            <v>q:\data\afr\weo\summer2001\RBANKS\r626.bnk,type=laremos</v>
          </cell>
          <cell r="E169" t="str">
            <v>Demand deposit rate</v>
          </cell>
          <cell r="G169" t="str">
            <v xml:space="preserve"> </v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 xml:space="preserve"> </v>
          </cell>
          <cell r="M169" t="str">
            <v xml:space="preserve"> </v>
          </cell>
          <cell r="Q169" t="str">
            <v/>
          </cell>
          <cell r="R169" t="str">
            <v/>
          </cell>
          <cell r="S169" t="str">
            <v xml:space="preserve"> </v>
          </cell>
          <cell r="T169">
            <v>17.46</v>
          </cell>
          <cell r="U169">
            <v>17.5</v>
          </cell>
          <cell r="V169">
            <v>16</v>
          </cell>
          <cell r="W169">
            <v>22</v>
          </cell>
          <cell r="X169">
            <v>22</v>
          </cell>
          <cell r="Y169">
            <v>22</v>
          </cell>
          <cell r="Z169">
            <v>22</v>
          </cell>
          <cell r="AA169">
            <v>22</v>
          </cell>
          <cell r="AB169" t="str">
            <v xml:space="preserve"> </v>
          </cell>
          <cell r="AC169" t="str">
            <v xml:space="preserve"> 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  <cell r="AG169" t="str">
            <v xml:space="preserve"> </v>
          </cell>
        </row>
        <row r="170">
          <cell r="A170" t="str">
            <v>Q:\DATA\AFR\WEo\winter2001\rBANKS2k\r626.BNK,TYPE=LAREMOS</v>
          </cell>
          <cell r="B170" t="str">
            <v>W626fID_TD</v>
          </cell>
          <cell r="C170" t="str">
            <v>FID_TD</v>
          </cell>
          <cell r="D170" t="str">
            <v>q:\data\afr\weo\summer2001\RBANKS\r626.bnk,type=laremos</v>
          </cell>
          <cell r="E170" t="str">
            <v>Time deposit rate</v>
          </cell>
          <cell r="G170" t="str">
            <v xml:space="preserve"> </v>
          </cell>
          <cell r="H170" t="str">
            <v/>
          </cell>
          <cell r="I170" t="str">
            <v/>
          </cell>
          <cell r="J170" t="str">
            <v/>
          </cell>
          <cell r="K170" t="str">
            <v/>
          </cell>
          <cell r="L170" t="str">
            <v xml:space="preserve"> </v>
          </cell>
          <cell r="M170" t="str">
            <v xml:space="preserve"> </v>
          </cell>
          <cell r="Q170" t="str">
            <v/>
          </cell>
          <cell r="R170" t="str">
            <v/>
          </cell>
          <cell r="S170" t="str">
            <v xml:space="preserve"> </v>
          </cell>
          <cell r="T170">
            <v>7.75</v>
          </cell>
          <cell r="U170">
            <v>8.08</v>
          </cell>
          <cell r="V170">
            <v>5.5</v>
          </cell>
          <cell r="W170">
            <v>5.46</v>
          </cell>
          <cell r="X170">
            <v>5</v>
          </cell>
          <cell r="Y170">
            <v>5</v>
          </cell>
          <cell r="Z170">
            <v>5</v>
          </cell>
          <cell r="AA170">
            <v>5</v>
          </cell>
          <cell r="AB170" t="str">
            <v xml:space="preserve"> </v>
          </cell>
          <cell r="AC170" t="str">
            <v xml:space="preserve"> 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  <cell r="AG170" t="str">
            <v xml:space="preserve"> </v>
          </cell>
        </row>
        <row r="172">
          <cell r="E172" t="str">
            <v>VI.   FOREIGN TRADE</v>
          </cell>
        </row>
        <row r="174">
          <cell r="A174" t="str">
            <v>Q:\DATA\AFR\WETA\TOOLS\CBANKS_CURRENT\c626.BNK,TYPE=LAREMOS</v>
          </cell>
          <cell r="B174" t="str">
            <v>W626TX_R</v>
          </cell>
          <cell r="C174" t="str">
            <v>TX_R</v>
          </cell>
          <cell r="D174" t="str">
            <v>q:\data\afr\weo\summer2001\RBANKS\r626.bnk,type=laremos</v>
          </cell>
          <cell r="E174" t="str">
            <v>Volume of exports of goods and services (index)</v>
          </cell>
          <cell r="H174" t="str">
            <v xml:space="preserve"> </v>
          </cell>
          <cell r="I174" t="str">
            <v xml:space="preserve"> </v>
          </cell>
          <cell r="J174" t="str">
            <v xml:space="preserve"> </v>
          </cell>
          <cell r="K174" t="str">
            <v xml:space="preserve"> </v>
          </cell>
          <cell r="L174" t="str">
            <v xml:space="preserve"> </v>
          </cell>
          <cell r="M174">
            <v>0</v>
          </cell>
          <cell r="Q174">
            <v>100</v>
          </cell>
          <cell r="R174">
            <v>90.1049437823293</v>
          </cell>
          <cell r="S174">
            <v>85.164760183220636</v>
          </cell>
          <cell r="T174">
            <v>93.600512957022218</v>
          </cell>
          <cell r="U174">
            <v>59.430636040315257</v>
          </cell>
          <cell r="V174">
            <v>66.516628971582762</v>
          </cell>
          <cell r="W174">
            <v>59.403321538887603</v>
          </cell>
          <cell r="X174">
            <v>71.700398400454262</v>
          </cell>
          <cell r="Y174">
            <v>62.229739086453627</v>
          </cell>
          <cell r="Z174">
            <v>55.615212807937347</v>
          </cell>
          <cell r="AA174">
            <v>50.837958858427612</v>
          </cell>
          <cell r="AB174">
            <v>50.986430696940424</v>
          </cell>
          <cell r="AC174">
            <v>53.348757510324255</v>
          </cell>
          <cell r="AD174">
            <v>55.724975570588128</v>
          </cell>
          <cell r="AE174">
            <v>58.200139401666746</v>
          </cell>
          <cell r="AF174">
            <v>61.096125699240282</v>
          </cell>
          <cell r="AG174">
            <v>63.461481951922138</v>
          </cell>
        </row>
        <row r="175">
          <cell r="A175" t="str">
            <v>Q:\DATA\AFR\WETA\TOOLS\CBANKS_CURRENT\c626.BNK,TYPE=LAREMOS</v>
          </cell>
          <cell r="B175" t="str">
            <v>W626TX_Rpch</v>
          </cell>
          <cell r="C175" t="str">
            <v>TX_Rpch</v>
          </cell>
          <cell r="D175" t="str">
            <v>q:\data\afr\weo\summer2001\RBANKS\r626.bnk,type=laremos</v>
          </cell>
          <cell r="E175" t="str">
            <v>Volume of exports of goods and services(Annual percent change)</v>
          </cell>
          <cell r="H175" t="str">
            <v xml:space="preserve"> </v>
          </cell>
          <cell r="I175" t="str">
            <v xml:space="preserve"> </v>
          </cell>
          <cell r="J175" t="str">
            <v xml:space="preserve"> </v>
          </cell>
          <cell r="K175" t="str">
            <v xml:space="preserve"> </v>
          </cell>
          <cell r="L175" t="str">
            <v xml:space="preserve"> </v>
          </cell>
          <cell r="M175" t="e">
            <v>#DIV/0!</v>
          </cell>
          <cell r="Q175">
            <v>10.59775814516648</v>
          </cell>
          <cell r="R175">
            <v>-9.8950562176706942</v>
          </cell>
          <cell r="S175">
            <v>-5.4826998294820513</v>
          </cell>
          <cell r="T175">
            <v>9.9052152036278596</v>
          </cell>
          <cell r="U175">
            <v>-36.506078692535013</v>
          </cell>
          <cell r="V175">
            <v>11.923131575540701</v>
          </cell>
          <cell r="W175">
            <v>-10.694028760438389</v>
          </cell>
          <cell r="X175">
            <v>20.70099203714819</v>
          </cell>
          <cell r="Y175">
            <v>-13.208656472319735</v>
          </cell>
          <cell r="Z175">
            <v>-10.629204582276886</v>
          </cell>
          <cell r="AA175">
            <v>-8.5898330839937582</v>
          </cell>
          <cell r="AB175">
            <v>0.29204917319018975</v>
          </cell>
          <cell r="AC175">
            <v>4.6332461031157957</v>
          </cell>
          <cell r="AD175">
            <v>4.4541207165021968</v>
          </cell>
          <cell r="AE175">
            <v>4.441749513094484</v>
          </cell>
          <cell r="AF175">
            <v>4.9759095551076937</v>
          </cell>
          <cell r="AG175">
            <v>3.8715323199475238</v>
          </cell>
        </row>
        <row r="176">
          <cell r="A176" t="str">
            <v>Q:\DATA\AFR\WETA\TOOLS\CBANKS_CURRENT\c626.BNK,TYPE=LAREMOS</v>
          </cell>
          <cell r="B176" t="str">
            <v>W626TXG_R</v>
          </cell>
          <cell r="C176" t="str">
            <v>TXG_R</v>
          </cell>
          <cell r="D176" t="str">
            <v>q:\data\afr\weo\summer2001\RBANKS\r626.bnk,type=laremos</v>
          </cell>
          <cell r="E176" t="str">
            <v>Volume of exports of goods (index)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>
            <v>0</v>
          </cell>
          <cell r="Q176">
            <v>100</v>
          </cell>
          <cell r="R176">
            <v>93.304785366192888</v>
          </cell>
          <cell r="S176">
            <v>87.817886588943082</v>
          </cell>
          <cell r="T176">
            <v>97.790708321065821</v>
          </cell>
          <cell r="U176">
            <v>58.985492612002361</v>
          </cell>
          <cell r="V176">
            <v>65.443164537948576</v>
          </cell>
          <cell r="W176">
            <v>58.684769383846174</v>
          </cell>
          <cell r="X176">
            <v>62.282554208731014</v>
          </cell>
          <cell r="Y176">
            <v>55.613081879154841</v>
          </cell>
          <cell r="Z176">
            <v>56.451896738887726</v>
          </cell>
          <cell r="AA176">
            <v>54.78561237552978</v>
          </cell>
          <cell r="AB176">
            <v>54.595342895681384</v>
          </cell>
          <cell r="AC176">
            <v>57.219984789722993</v>
          </cell>
          <cell r="AD176">
            <v>59.858142208317943</v>
          </cell>
          <cell r="AE176">
            <v>62.617358059160431</v>
          </cell>
          <cell r="AF176">
            <v>65.870389070243419</v>
          </cell>
          <cell r="AG176">
            <v>68.489197505314891</v>
          </cell>
        </row>
        <row r="177">
          <cell r="A177" t="str">
            <v>Q:\DATA\AFR\WETA\TOOLS\CBANKS_CURRENT\c626.BNK,TYPE=LAREMOS</v>
          </cell>
          <cell r="B177" t="str">
            <v>W626TXG_Rpch</v>
          </cell>
          <cell r="C177" t="str">
            <v>TXG_Rpch</v>
          </cell>
          <cell r="D177" t="str">
            <v>q:\data\afr\weo\summer2001\RBANKS\r626.bnk,type=laremos</v>
          </cell>
          <cell r="E177" t="str">
            <v>Volume of exports of goods (Annual percent change)</v>
          </cell>
          <cell r="H177" t="str">
            <v xml:space="preserve"> </v>
          </cell>
          <cell r="I177" t="str">
            <v xml:space="preserve"> </v>
          </cell>
          <cell r="J177" t="str">
            <v xml:space="preserve"> </v>
          </cell>
          <cell r="K177" t="str">
            <v xml:space="preserve"> </v>
          </cell>
          <cell r="L177" t="str">
            <v xml:space="preserve"> </v>
          </cell>
          <cell r="M177" t="e">
            <v>#DIV/0!</v>
          </cell>
          <cell r="Q177">
            <v>11.650495615180878</v>
          </cell>
          <cell r="R177">
            <v>-6.6952146338071117</v>
          </cell>
          <cell r="S177">
            <v>-5.8806188296938844</v>
          </cell>
          <cell r="T177">
            <v>11.356253400635108</v>
          </cell>
          <cell r="U177">
            <v>-39.681904728267668</v>
          </cell>
          <cell r="V177">
            <v>10.947898610296946</v>
          </cell>
          <cell r="W177">
            <v>-10.327121559324059</v>
          </cell>
          <cell r="X177">
            <v>6.1306960266852117</v>
          </cell>
          <cell r="Y177">
            <v>-10.708411712249944</v>
          </cell>
          <cell r="Z177">
            <v>1.5083049372368817</v>
          </cell>
          <cell r="AA177">
            <v>-2.9516888884445591</v>
          </cell>
          <cell r="AB177">
            <v>-0.34729826244195294</v>
          </cell>
          <cell r="AC177">
            <v>4.807446486885647</v>
          </cell>
          <cell r="AD177">
            <v>4.6105524639509898</v>
          </cell>
          <cell r="AE177">
            <v>4.6095915259779963</v>
          </cell>
          <cell r="AF177">
            <v>5.1950946381505769</v>
          </cell>
          <cell r="AG177">
            <v>3.9756990539084436</v>
          </cell>
        </row>
        <row r="178">
          <cell r="A178" t="str">
            <v>Q:\DATA\AFR\WETA\TOOLS\CBANKS_CURRENT\c626.BNK,TYPE=LAREMOS</v>
          </cell>
          <cell r="B178" t="str">
            <v>W626TXS_R</v>
          </cell>
          <cell r="C178" t="str">
            <v>TXS_R</v>
          </cell>
          <cell r="D178" t="str">
            <v>q:\data\afr\weo\summer2001\RBANKS\r626.bnk,type=laremos</v>
          </cell>
          <cell r="E178" t="str">
            <v>Volume of exports of services (index)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>
            <v>0</v>
          </cell>
          <cell r="Q178">
            <v>100</v>
          </cell>
          <cell r="R178">
            <v>73.090844862440022</v>
          </cell>
          <cell r="S178">
            <v>71.057638336448392</v>
          </cell>
          <cell r="T178">
            <v>71.320535480318952</v>
          </cell>
          <cell r="U178">
            <v>61.797538939836144</v>
          </cell>
          <cell r="V178">
            <v>72.224420930078026</v>
          </cell>
          <cell r="W178">
            <v>63.22398488254391</v>
          </cell>
          <cell r="X178">
            <v>121.77666889401125</v>
          </cell>
          <cell r="Y178">
            <v>97.411624593439342</v>
          </cell>
          <cell r="Z178">
            <v>51.166422831065091</v>
          </cell>
          <cell r="AA178">
            <v>29.847617405233784</v>
          </cell>
          <cell r="AB178">
            <v>31.797234127891905</v>
          </cell>
          <cell r="AC178">
            <v>32.764787289668504</v>
          </cell>
          <cell r="AD178">
            <v>33.748229477485545</v>
          </cell>
          <cell r="AE178">
            <v>34.713040675162425</v>
          </cell>
          <cell r="AF178">
            <v>35.710559840766727</v>
          </cell>
          <cell r="AG178">
            <v>36.728267970996235</v>
          </cell>
        </row>
        <row r="179">
          <cell r="A179" t="str">
            <v>Q:\DATA\AFR\WETA\TOOLS\CBANKS_CURRENT\c626.BNK,TYPE=LAREMOS</v>
          </cell>
          <cell r="B179" t="str">
            <v>W626TXS_Rpch</v>
          </cell>
          <cell r="C179" t="str">
            <v>TXS_Rpch</v>
          </cell>
          <cell r="D179" t="str">
            <v>q:\data\afr\weo\summer2001\RBANKS\r626.bnk,type=laremos</v>
          </cell>
          <cell r="E179" t="str">
            <v>Volume of exports of services (Annual percent change)</v>
          </cell>
          <cell r="H179" t="str">
            <v xml:space="preserve"> </v>
          </cell>
          <cell r="I179" t="str">
            <v xml:space="preserve"> </v>
          </cell>
          <cell r="J179" t="str">
            <v xml:space="preserve"> </v>
          </cell>
          <cell r="K179" t="str">
            <v xml:space="preserve"> </v>
          </cell>
          <cell r="L179" t="str">
            <v xml:space="preserve"> </v>
          </cell>
          <cell r="M179" t="e">
            <v>#DIV/0!</v>
          </cell>
          <cell r="Q179">
            <v>5.3176703359874677</v>
          </cell>
          <cell r="R179">
            <v>-26.909155137559981</v>
          </cell>
          <cell r="S179">
            <v>-2.7817526665866454</v>
          </cell>
          <cell r="T179">
            <v>0.36997731704193626</v>
          </cell>
          <cell r="U179">
            <v>-13.352390691332793</v>
          </cell>
          <cell r="V179">
            <v>16.872649249662054</v>
          </cell>
          <cell r="W179">
            <v>-12.461762838150857</v>
          </cell>
          <cell r="X179">
            <v>92.611505143570412</v>
          </cell>
          <cell r="Y179">
            <v>-20.007974041216482</v>
          </cell>
          <cell r="Z179">
            <v>-47.474007291619337</v>
          </cell>
          <cell r="AA179">
            <v>-41.665616328542413</v>
          </cell>
          <cell r="AB179">
            <v>6.5319006746456632</v>
          </cell>
          <cell r="AC179">
            <v>3.0428846669021459</v>
          </cell>
          <cell r="AD179">
            <v>3.0015216614183382</v>
          </cell>
          <cell r="AE179">
            <v>2.85884982001956</v>
          </cell>
          <cell r="AF179">
            <v>2.8736150628200008</v>
          </cell>
          <cell r="AG179">
            <v>2.8498800768385291</v>
          </cell>
        </row>
        <row r="180">
          <cell r="A180" t="str">
            <v>Q:\DATA\AFR\WETA\TOOLS\CBANKS_CURRENT\c626.BNK,TYPE=LAREMOS</v>
          </cell>
          <cell r="B180" t="str">
            <v>W626TM_R</v>
          </cell>
          <cell r="C180" t="str">
            <v>TM_R</v>
          </cell>
          <cell r="D180" t="str">
            <v>q:\data\afr\weo\summer2001\RBANKS\r626.bnk,type=laremos</v>
          </cell>
          <cell r="E180" t="str">
            <v>Volume of imports of goods and services (index)</v>
          </cell>
          <cell r="H180" t="str">
            <v xml:space="preserve"> </v>
          </cell>
          <cell r="I180" t="str">
            <v xml:space="preserve"> </v>
          </cell>
          <cell r="J180" t="str">
            <v xml:space="preserve"> </v>
          </cell>
          <cell r="K180" t="str">
            <v xml:space="preserve"> </v>
          </cell>
          <cell r="L180" t="str">
            <v xml:space="preserve"> </v>
          </cell>
          <cell r="M180">
            <v>0</v>
          </cell>
          <cell r="Q180">
            <v>100</v>
          </cell>
          <cell r="R180">
            <v>71.832171484209326</v>
          </cell>
          <cell r="S180">
            <v>71.020342086884227</v>
          </cell>
          <cell r="T180">
            <v>61.673082401380242</v>
          </cell>
          <cell r="U180">
            <v>9.7467219291710609</v>
          </cell>
          <cell r="V180">
            <v>5.071177845780201</v>
          </cell>
          <cell r="W180">
            <v>18.469299601420996</v>
          </cell>
          <cell r="X180">
            <v>44.209260113372373</v>
          </cell>
          <cell r="Y180">
            <v>43.368519031269152</v>
          </cell>
          <cell r="Z180">
            <v>39.800915808084291</v>
          </cell>
          <cell r="AA180">
            <v>33.256021166191928</v>
          </cell>
          <cell r="AB180">
            <v>36.665571904879094</v>
          </cell>
          <cell r="AC180">
            <v>42.945896989675241</v>
          </cell>
          <cell r="AD180">
            <v>45.398332143149517</v>
          </cell>
          <cell r="AE180">
            <v>48.098788051554358</v>
          </cell>
          <cell r="AF180">
            <v>50.924372808188259</v>
          </cell>
          <cell r="AG180">
            <v>53.645658722916721</v>
          </cell>
        </row>
        <row r="181">
          <cell r="A181" t="str">
            <v>Q:\DATA\AFR\WETA\TOOLS\CBANKS_CURRENT\c626.BNK,TYPE=LAREMOS</v>
          </cell>
          <cell r="B181" t="str">
            <v>W626TM_Rpch</v>
          </cell>
          <cell r="C181" t="str">
            <v>TM_Rpch</v>
          </cell>
          <cell r="D181" t="str">
            <v>q:\data\afr\weo\summer2001\RBANKS\r626.bnk,type=laremos</v>
          </cell>
          <cell r="E181" t="str">
            <v>Volume of imports of goods and services (Annual percent change)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e">
            <v>#DIV/0!</v>
          </cell>
          <cell r="Q181">
            <v>54.732429397269215</v>
          </cell>
          <cell r="R181">
            <v>-28.167828515790671</v>
          </cell>
          <cell r="S181">
            <v>-1.1301752133493048</v>
          </cell>
          <cell r="T181">
            <v>-13.161383641420398</v>
          </cell>
          <cell r="U181">
            <v>-84.196149195628763</v>
          </cell>
          <cell r="V181">
            <v>-47.970426543075753</v>
          </cell>
          <cell r="W181">
            <v>264.20137812341886</v>
          </cell>
          <cell r="X181">
            <v>139.36619724318615</v>
          </cell>
          <cell r="Y181">
            <v>-1.9017307232629177</v>
          </cell>
          <cell r="Z181">
            <v>-8.226250983144201</v>
          </cell>
          <cell r="AA181">
            <v>-16.444080516767844</v>
          </cell>
          <cell r="AB181">
            <v>10.252431346637803</v>
          </cell>
          <cell r="AC181">
            <v>17.128670735285656</v>
          </cell>
          <cell r="AD181">
            <v>5.7105226002471809</v>
          </cell>
          <cell r="AE181">
            <v>5.9483592919004069</v>
          </cell>
          <cell r="AF181">
            <v>5.8745446010101565</v>
          </cell>
          <cell r="AG181">
            <v>5.3437789503632427</v>
          </cell>
        </row>
        <row r="182">
          <cell r="A182" t="str">
            <v>Q:\DATA\AFR\WETA\TOOLS\CBANKS_CURRENT\c626.BNK,TYPE=LAREMOS</v>
          </cell>
          <cell r="B182" t="str">
            <v>W626TMG_R</v>
          </cell>
          <cell r="C182" t="str">
            <v>TMG_R</v>
          </cell>
          <cell r="D182" t="str">
            <v>q:\data\afr\weo\summer2001\RBANKS\r626.bnk,type=laremos</v>
          </cell>
          <cell r="E182" t="str">
            <v>Volume of imports of goods (index)</v>
          </cell>
          <cell r="H182" t="str">
            <v xml:space="preserve"> </v>
          </cell>
          <cell r="I182" t="str">
            <v xml:space="preserve"> </v>
          </cell>
          <cell r="J182" t="str">
            <v xml:space="preserve"> </v>
          </cell>
          <cell r="K182" t="str">
            <v xml:space="preserve"> </v>
          </cell>
          <cell r="L182" t="str">
            <v xml:space="preserve"> </v>
          </cell>
          <cell r="M182">
            <v>0</v>
          </cell>
          <cell r="Q182">
            <v>100</v>
          </cell>
          <cell r="R182">
            <v>75.584375979632327</v>
          </cell>
          <cell r="S182">
            <v>80.883878712389603</v>
          </cell>
          <cell r="T182">
            <v>69.133984227847321</v>
          </cell>
          <cell r="U182">
            <v>33.156430091364172</v>
          </cell>
          <cell r="V182">
            <v>38.682448347663581</v>
          </cell>
          <cell r="W182">
            <v>31.782749341186989</v>
          </cell>
          <cell r="X182">
            <v>28.954519411715239</v>
          </cell>
          <cell r="Y182">
            <v>33.189236842356863</v>
          </cell>
          <cell r="Z182">
            <v>28.417584889958938</v>
          </cell>
          <cell r="AA182">
            <v>20.979594922311975</v>
          </cell>
          <cell r="AB182">
            <v>25.148800305013118</v>
          </cell>
          <cell r="AC182">
            <v>31.161069468666238</v>
          </cell>
          <cell r="AD182">
            <v>33.388766596620563</v>
          </cell>
          <cell r="AE182">
            <v>35.762217588256853</v>
          </cell>
          <cell r="AF182">
            <v>38.232297778229608</v>
          </cell>
          <cell r="AG182">
            <v>40.58575387771328</v>
          </cell>
        </row>
        <row r="183">
          <cell r="A183" t="str">
            <v>Q:\DATA\AFR\WETA\TOOLS\CBANKS_CURRENT\c626.BNK,TYPE=LAREMOS</v>
          </cell>
          <cell r="B183" t="str">
            <v>W626TMG_Rpch</v>
          </cell>
          <cell r="C183" t="str">
            <v>TMG_Rpch</v>
          </cell>
          <cell r="D183" t="str">
            <v>q:\data\afr\weo\summer2001\RBANKS\r626.bnk,type=laremos</v>
          </cell>
          <cell r="E183" t="str">
            <v>Volume of imports of goods (Annual percent change)</v>
          </cell>
          <cell r="H183" t="str">
            <v xml:space="preserve"> </v>
          </cell>
          <cell r="I183" t="str">
            <v xml:space="preserve"> </v>
          </cell>
          <cell r="J183" t="str">
            <v xml:space="preserve"> </v>
          </cell>
          <cell r="K183" t="str">
            <v xml:space="preserve"> </v>
          </cell>
          <cell r="L183" t="str">
            <v xml:space="preserve"> </v>
          </cell>
          <cell r="M183" t="e">
            <v>#DIV/0!</v>
          </cell>
          <cell r="Q183">
            <v>34.829401827704885</v>
          </cell>
          <cell r="R183">
            <v>-24.415624020367677</v>
          </cell>
          <cell r="S183">
            <v>7.011373268710086</v>
          </cell>
          <cell r="T183">
            <v>-14.526868235786594</v>
          </cell>
          <cell r="U183">
            <v>-52.040330871009324</v>
          </cell>
          <cell r="V183">
            <v>16.666505534740004</v>
          </cell>
          <cell r="W183">
            <v>-17.836769132255125</v>
          </cell>
          <cell r="X183">
            <v>-8.8986320821738083</v>
          </cell>
          <cell r="Y183">
            <v>14.62541087429765</v>
          </cell>
          <cell r="Z183">
            <v>-14.37710657543121</v>
          </cell>
          <cell r="AA183">
            <v>-26.173899001090351</v>
          </cell>
          <cell r="AB183">
            <v>19.872668648464508</v>
          </cell>
          <cell r="AC183">
            <v>23.906783189393899</v>
          </cell>
          <cell r="AD183">
            <v>7.1489751986669292</v>
          </cell>
          <cell r="AE183">
            <v>7.1085315019588702</v>
          </cell>
          <cell r="AF183">
            <v>6.9069547599415415</v>
          </cell>
          <cell r="AG183">
            <v>6.1556752699906792</v>
          </cell>
        </row>
        <row r="184">
          <cell r="A184" t="str">
            <v>Q:\DATA\AFR\WETA\TOOLS\CBANKS_CURRENT\c626.BNK,TYPE=LAREMOS</v>
          </cell>
          <cell r="B184" t="str">
            <v>W626TMS_R</v>
          </cell>
          <cell r="C184" t="str">
            <v>TMS_R</v>
          </cell>
          <cell r="D184" t="str">
            <v>q:\data\afr\weo\summer2001\RBANKS\r626.bnk,type=laremos</v>
          </cell>
          <cell r="E184" t="str">
            <v>Volume of imports of services (index)</v>
          </cell>
          <cell r="H184" t="str">
            <v xml:space="preserve"> </v>
          </cell>
          <cell r="I184" t="str">
            <v xml:space="preserve"> </v>
          </cell>
          <cell r="J184" t="str">
            <v xml:space="preserve"> </v>
          </cell>
          <cell r="K184" t="str">
            <v xml:space="preserve"> </v>
          </cell>
          <cell r="L184" t="str">
            <v xml:space="preserve"> </v>
          </cell>
          <cell r="M184">
            <v>0</v>
          </cell>
          <cell r="Q184">
            <v>100</v>
          </cell>
          <cell r="R184">
            <v>79.970914072377099</v>
          </cell>
          <cell r="S184">
            <v>92.414907788694009</v>
          </cell>
          <cell r="T184">
            <v>77.856198091177177</v>
          </cell>
          <cell r="U184">
            <v>60.523695579894678</v>
          </cell>
          <cell r="V184">
            <v>77.975913984173317</v>
          </cell>
          <cell r="W184">
            <v>47.346920883693279</v>
          </cell>
          <cell r="X184">
            <v>77.297650677234031</v>
          </cell>
          <cell r="Y184">
            <v>65.447954618784692</v>
          </cell>
          <cell r="Z184">
            <v>64.492000809332282</v>
          </cell>
          <cell r="AA184">
            <v>59.884280159923257</v>
          </cell>
          <cell r="AB184">
            <v>61.646097250010605</v>
          </cell>
          <cell r="AC184">
            <v>68.507850704203619</v>
          </cell>
          <cell r="AD184">
            <v>71.447755275112641</v>
          </cell>
          <cell r="AE184">
            <v>74.857503239931489</v>
          </cell>
          <cell r="AF184">
            <v>78.454197396520158</v>
          </cell>
          <cell r="AG184">
            <v>81.973326868598008</v>
          </cell>
        </row>
        <row r="185">
          <cell r="A185" t="str">
            <v>Q:\DATA\AFR\WETA\TOOLS\CBANKS_CURRENT\c626.BNK,TYPE=LAREMOS</v>
          </cell>
          <cell r="B185" t="str">
            <v>W626TMS_Rpch</v>
          </cell>
          <cell r="C185" t="str">
            <v>TMS_Rpch</v>
          </cell>
          <cell r="D185" t="str">
            <v>q:\data\afr\weo\summer2001\RBANKS\r626.bnk,type=laremos</v>
          </cell>
          <cell r="E185" t="str">
            <v>Volume of imports of services (Annual percent change)</v>
          </cell>
          <cell r="H185" t="str">
            <v xml:space="preserve"> </v>
          </cell>
          <cell r="I185" t="str">
            <v xml:space="preserve"> </v>
          </cell>
          <cell r="J185" t="str">
            <v xml:space="preserve"> </v>
          </cell>
          <cell r="K185" t="str">
            <v xml:space="preserve"> </v>
          </cell>
          <cell r="L185" t="str">
            <v xml:space="preserve"> </v>
          </cell>
          <cell r="M185" t="e">
            <v>#DIV/0!</v>
          </cell>
          <cell r="Q185">
            <v>17.204825051964612</v>
          </cell>
          <cell r="R185">
            <v>-20.029085927622901</v>
          </cell>
          <cell r="S185">
            <v>15.560649594494524</v>
          </cell>
          <cell r="T185">
            <v>-15.753637639075734</v>
          </cell>
          <cell r="U185">
            <v>-22.262199974091278</v>
          </cell>
          <cell r="V185">
            <v>28.835348266598704</v>
          </cell>
          <cell r="W185">
            <v>-39.280069364363932</v>
          </cell>
          <cell r="X185">
            <v>63.258030795949935</v>
          </cell>
          <cell r="Y185">
            <v>-15.329956285384693</v>
          </cell>
          <cell r="Z185">
            <v>-1.4606320625611069</v>
          </cell>
          <cell r="AA185">
            <v>-7.1446390119474623</v>
          </cell>
          <cell r="AB185">
            <v>2.942036015766325</v>
          </cell>
          <cell r="AC185">
            <v>11.130880559015166</v>
          </cell>
          <cell r="AD185">
            <v>4.2913396650007929</v>
          </cell>
          <cell r="AE185">
            <v>4.7723654181848874</v>
          </cell>
          <cell r="AF185">
            <v>4.8047209710703642</v>
          </cell>
          <cell r="AG185">
            <v>4.4855846963695267</v>
          </cell>
        </row>
        <row r="187">
          <cell r="A187" t="str">
            <v>Q:\DATA\AFR\WETA\TOOLS\CBANKS_CURRENT\c626.BNK,TYPE=LAREMOS</v>
          </cell>
          <cell r="B187" t="str">
            <v>W626TXGO</v>
          </cell>
          <cell r="C187" t="str">
            <v>TXGO</v>
          </cell>
          <cell r="D187" t="str">
            <v>q:\data\afr\weo\summer2001\RBANKS\r626.bnk,type=laremos</v>
          </cell>
          <cell r="E187" t="str">
            <v>Value of oil exports (US$ million)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A188" t="str">
            <v>Q:\DATA\AFR\WETA\TOOLS\CBANKS_CURRENT\c626.BNK,TYPE=LAREMOS</v>
          </cell>
          <cell r="B188" t="str">
            <v>W626TMGO</v>
          </cell>
          <cell r="C188" t="str">
            <v>TMGO</v>
          </cell>
          <cell r="D188" t="str">
            <v>q:\data\afr\weo\summer2001\RBANKS\r626.bnk,type=laremos</v>
          </cell>
          <cell r="E188" t="str">
            <v>Value of oil imports (US$ million)</v>
          </cell>
          <cell r="G188">
            <v>33.604695191215448</v>
          </cell>
          <cell r="H188">
            <v>28.336952121591285</v>
          </cell>
          <cell r="I188">
            <v>25.257904506862236</v>
          </cell>
          <cell r="J188">
            <v>19.41951398729859</v>
          </cell>
          <cell r="K188">
            <v>18.537165873306481</v>
          </cell>
          <cell r="L188">
            <v>17.808999243199928</v>
          </cell>
          <cell r="M188">
            <v>21.633320242564249</v>
          </cell>
          <cell r="Q188">
            <v>22.941041338401927</v>
          </cell>
          <cell r="R188">
            <v>15.593384285992801</v>
          </cell>
          <cell r="S188">
            <v>15.662813102119463</v>
          </cell>
          <cell r="T188">
            <v>14.694992407119649</v>
          </cell>
          <cell r="U188">
            <v>10.947020893371757</v>
          </cell>
          <cell r="V188">
            <v>17.341201863354037</v>
          </cell>
          <cell r="W188">
            <v>13.115435011951623</v>
          </cell>
          <cell r="X188">
            <v>18.219153674832967</v>
          </cell>
          <cell r="Y188">
            <v>14.667254237288132</v>
          </cell>
          <cell r="Z188">
            <v>16.529064402383099</v>
          </cell>
          <cell r="AA188">
            <v>13.671061306812261</v>
          </cell>
          <cell r="AB188">
            <v>17.933515528261609</v>
          </cell>
          <cell r="AC188">
            <v>18.674963979593684</v>
          </cell>
          <cell r="AD188">
            <v>17.480964344628504</v>
          </cell>
          <cell r="AE188">
            <v>18.167801449428108</v>
          </cell>
          <cell r="AF188">
            <v>18.855515938533195</v>
          </cell>
          <cell r="AG188">
            <v>19.835189448113102</v>
          </cell>
        </row>
        <row r="190">
          <cell r="E190" t="str">
            <v>VII.  BALANCE OF PAYMENTS (Millions of US$)</v>
          </cell>
        </row>
        <row r="192">
          <cell r="A192" t="str">
            <v>Q:\DATA\AFR\WETA\TOOLS\CBANKS_CURRENT\c626.BNK,TYPE=LAREMOS</v>
          </cell>
          <cell r="B192" t="str">
            <v>W626BCA</v>
          </cell>
          <cell r="C192" t="str">
            <v>BCA</v>
          </cell>
          <cell r="D192" t="str">
            <v>q:\data\afr\weo\summer2001\RBANKS\r626.bnk,type=laremos</v>
          </cell>
          <cell r="E192" t="str">
            <v>Balance on current account</v>
          </cell>
          <cell r="G192">
            <v>-120.70676715413899</v>
          </cell>
          <cell r="H192">
            <v>-54.904462944679189</v>
          </cell>
          <cell r="I192">
            <v>-84.509071363598764</v>
          </cell>
          <cell r="J192">
            <v>-88.094400392782603</v>
          </cell>
          <cell r="K192">
            <v>-63.566317622630564</v>
          </cell>
          <cell r="L192">
            <v>-27.509690233475805</v>
          </cell>
          <cell r="M192">
            <v>-49.395719595342996</v>
          </cell>
          <cell r="Q192">
            <v>-88.932310506604466</v>
          </cell>
          <cell r="R192">
            <v>-40.721480674428832</v>
          </cell>
          <cell r="S192">
            <v>-102.88345545354947</v>
          </cell>
          <cell r="T192">
            <v>-33.385453891792721</v>
          </cell>
          <cell r="U192">
            <v>14.57257168587893</v>
          </cell>
          <cell r="V192">
            <v>-76.02083430174315</v>
          </cell>
          <cell r="W192">
            <v>-12.28028490317817</v>
          </cell>
          <cell r="X192">
            <v>-30.977002054488622</v>
          </cell>
          <cell r="Y192">
            <v>-37.875865626433459</v>
          </cell>
          <cell r="Z192">
            <v>-40.697791854022043</v>
          </cell>
          <cell r="AA192">
            <v>-37.846487164887286</v>
          </cell>
          <cell r="AB192">
            <v>-60.940904232401543</v>
          </cell>
          <cell r="AC192">
            <v>-88.574620672282009</v>
          </cell>
          <cell r="AD192">
            <v>-87.404888800154737</v>
          </cell>
          <cell r="AE192">
            <v>-88.534147238350045</v>
          </cell>
          <cell r="AF192">
            <v>-91.242331543755668</v>
          </cell>
          <cell r="AG192">
            <v>-96.798580161874412</v>
          </cell>
        </row>
        <row r="194">
          <cell r="A194" t="str">
            <v>Q:\DATA\AFR\WETA\TOOLS\CBANKS_CURRENT\c626.BNK,TYPE=LAREMOS</v>
          </cell>
          <cell r="B194" t="str">
            <v>W626BGS</v>
          </cell>
          <cell r="C194" t="str">
            <v>BGS</v>
          </cell>
          <cell r="D194" t="str">
            <v>q:\data\afr\weo\summer2001\RBANKS\r626.bnk,type=laremos</v>
          </cell>
          <cell r="E194" t="str">
            <v>Balance on goods &amp; services</v>
          </cell>
          <cell r="G194">
            <v>-126.4</v>
          </cell>
          <cell r="H194">
            <v>-67.299999999999983</v>
          </cell>
          <cell r="I194">
            <v>-90.199999999999989</v>
          </cell>
          <cell r="J194">
            <v>-89.59999999999998</v>
          </cell>
          <cell r="K194">
            <v>-77.300000000000011</v>
          </cell>
          <cell r="L194">
            <v>-29.899999999999977</v>
          </cell>
          <cell r="M194">
            <v>-53.099999999999994</v>
          </cell>
          <cell r="Q194">
            <v>-108.67196297724647</v>
          </cell>
          <cell r="R194">
            <v>-82.336607632193733</v>
          </cell>
          <cell r="S194">
            <v>-123.8336802448147</v>
          </cell>
          <cell r="T194">
            <v>-51.437311498799289</v>
          </cell>
          <cell r="U194">
            <v>13.333630763688731</v>
          </cell>
          <cell r="V194">
            <v>-77.066820276497708</v>
          </cell>
          <cell r="W194">
            <v>-25.490646722079433</v>
          </cell>
          <cell r="X194">
            <v>-32.208207983553223</v>
          </cell>
          <cell r="Y194">
            <v>-42.045986440677908</v>
          </cell>
          <cell r="Z194">
            <v>-58.389092583143167</v>
          </cell>
          <cell r="AA194">
            <v>-48.925882142600329</v>
          </cell>
          <cell r="AB194">
            <v>-73.202070739252221</v>
          </cell>
          <cell r="AC194">
            <v>-101.71855575537853</v>
          </cell>
          <cell r="AD194">
            <v>-101.30236372891756</v>
          </cell>
          <cell r="AE194">
            <v>-102.96815134624742</v>
          </cell>
          <cell r="AF194">
            <v>-106.45732334929272</v>
          </cell>
          <cell r="AG194">
            <v>-112.65324144236143</v>
          </cell>
        </row>
        <row r="195">
          <cell r="A195" t="str">
            <v>Q:\DATA\AFR\WETA\TOOLS\CBANKS_CURRENT\c626.BNK,TYPE=LAREMOS</v>
          </cell>
          <cell r="B195" t="str">
            <v>W626BXG</v>
          </cell>
          <cell r="C195" t="str">
            <v>BXG</v>
          </cell>
          <cell r="D195" t="str">
            <v>q:\data\afr\weo\summer2001\RBANKS\r626.bnk,type=laremos</v>
          </cell>
          <cell r="E195" t="str">
            <v>Exports of goods</v>
          </cell>
          <cell r="G195">
            <v>147.19999999999999</v>
          </cell>
          <cell r="H195">
            <v>117.7</v>
          </cell>
          <cell r="I195">
            <v>124.4</v>
          </cell>
          <cell r="J195">
            <v>123.4</v>
          </cell>
          <cell r="K195">
            <v>114.4</v>
          </cell>
          <cell r="L195">
            <v>131</v>
          </cell>
          <cell r="M195">
            <v>129.5</v>
          </cell>
          <cell r="Q195">
            <v>149.17880741189651</v>
          </cell>
          <cell r="R195">
            <v>124.24426568121798</v>
          </cell>
          <cell r="S195">
            <v>115.8924627904341</v>
          </cell>
          <cell r="T195">
            <v>132.3848819607289</v>
          </cell>
          <cell r="U195">
            <v>167.02849027377519</v>
          </cell>
          <cell r="V195">
            <v>186.23241835303546</v>
          </cell>
          <cell r="W195">
            <v>157.56232620427116</v>
          </cell>
          <cell r="X195">
            <v>159.54186911084463</v>
          </cell>
          <cell r="Y195">
            <v>160.83500338983055</v>
          </cell>
          <cell r="Z195">
            <v>155.34071919421638</v>
          </cell>
          <cell r="AA195">
            <v>148.62398355416366</v>
          </cell>
          <cell r="AB195">
            <v>147.64237111293724</v>
          </cell>
          <cell r="AC195">
            <v>161.73808346564238</v>
          </cell>
          <cell r="AD195">
            <v>178.51388484783382</v>
          </cell>
          <cell r="AE195">
            <v>196.82397173083842</v>
          </cell>
          <cell r="AF195">
            <v>214.47677380770082</v>
          </cell>
          <cell r="AG195">
            <v>229.28026782888733</v>
          </cell>
        </row>
        <row r="196">
          <cell r="A196" t="str">
            <v>Q:\DATA\AFR\WETA\TOOLS\CBANKS_CURRENT\c626.BNK,TYPE=LAREMOS</v>
          </cell>
          <cell r="B196" t="str">
            <v>W626BXS</v>
          </cell>
          <cell r="C196" t="str">
            <v>BXS</v>
          </cell>
          <cell r="D196" t="str">
            <v>q:\data\afr\weo\summer2001\RBANKS\r626.bnk,type=laremos</v>
          </cell>
          <cell r="E196" t="str">
            <v>Exports of services</v>
          </cell>
          <cell r="G196">
            <v>53.8</v>
          </cell>
          <cell r="H196">
            <v>51.7</v>
          </cell>
          <cell r="I196">
            <v>41.6</v>
          </cell>
          <cell r="J196">
            <v>35.700000000000003</v>
          </cell>
          <cell r="K196">
            <v>34.799999999999997</v>
          </cell>
          <cell r="L196">
            <v>46.8</v>
          </cell>
          <cell r="M196">
            <v>56</v>
          </cell>
          <cell r="Q196">
            <v>69.076083962316119</v>
          </cell>
          <cell r="R196">
            <v>50.488293365945296</v>
          </cell>
          <cell r="S196">
            <v>49.083833918924029</v>
          </cell>
          <cell r="T196">
            <v>49.265432970758575</v>
          </cell>
          <cell r="U196">
            <v>42.687319884726215</v>
          </cell>
          <cell r="V196">
            <v>49.889801642957316</v>
          </cell>
          <cell r="W196">
            <v>43.672652881788089</v>
          </cell>
          <cell r="X196">
            <v>84.118554051738911</v>
          </cell>
          <cell r="Y196">
            <v>67.288135593220346</v>
          </cell>
          <cell r="Z196">
            <v>35.34376119530021</v>
          </cell>
          <cell r="AA196">
            <v>20.617565259590172</v>
          </cell>
          <cell r="AB196">
            <v>21.964284143876853</v>
          </cell>
          <cell r="AC196">
            <v>22.632631978285694</v>
          </cell>
          <cell r="AD196">
            <v>23.311955329663039</v>
          </cell>
          <cell r="AE196">
            <v>23.978409122648149</v>
          </cell>
          <cell r="AF196">
            <v>24.667456299021165</v>
          </cell>
          <cell r="AG196">
            <v>25.370449221549819</v>
          </cell>
        </row>
        <row r="197">
          <cell r="A197" t="str">
            <v>Q:\DATA\AFR\WETA\TOOLS\CBANKS_CURRENT\c626.BNK,TYPE=LAREMOS</v>
          </cell>
          <cell r="B197" t="str">
            <v>W626BMG</v>
          </cell>
          <cell r="C197" t="str">
            <v>BMG</v>
          </cell>
          <cell r="D197" t="str">
            <v>q:\data\afr\weo\summer2001\RBANKS\r626.bnk,type=laremos</v>
          </cell>
          <cell r="E197" t="str">
            <v>Imports of goods (- sign)</v>
          </cell>
          <cell r="G197">
            <v>-185.1</v>
          </cell>
          <cell r="H197">
            <v>-144.6</v>
          </cell>
          <cell r="I197">
            <v>-149.69999999999999</v>
          </cell>
          <cell r="J197">
            <v>-145</v>
          </cell>
          <cell r="K197">
            <v>-140.1</v>
          </cell>
          <cell r="L197">
            <v>-122.69999999999999</v>
          </cell>
          <cell r="M197">
            <v>-134</v>
          </cell>
          <cell r="Q197">
            <v>-214.59550437992399</v>
          </cell>
          <cell r="R197">
            <v>-178.65333829602454</v>
          </cell>
          <cell r="S197">
            <v>-189.3225660206279</v>
          </cell>
          <cell r="T197">
            <v>-158.2526751659839</v>
          </cell>
          <cell r="U197">
            <v>-150.89658861671469</v>
          </cell>
          <cell r="V197">
            <v>-181.1513724704468</v>
          </cell>
          <cell r="W197">
            <v>-146.55244550582617</v>
          </cell>
          <cell r="X197">
            <v>-144.97947575809494</v>
          </cell>
          <cell r="Y197">
            <v>-159.34522033898304</v>
          </cell>
          <cell r="Z197">
            <v>-139.86839737856405</v>
          </cell>
          <cell r="AA197">
            <v>-116.76457094081995</v>
          </cell>
          <cell r="AB197">
            <v>-138.42255731785798</v>
          </cell>
          <cell r="AC197">
            <v>-170.08400276539481</v>
          </cell>
          <cell r="AD197">
            <v>-182.1447553747075</v>
          </cell>
          <cell r="AE197">
            <v>-197.01331140857238</v>
          </cell>
          <cell r="AF197">
            <v>-212.7540018951542</v>
          </cell>
          <cell r="AG197">
            <v>-228.49741748962248</v>
          </cell>
        </row>
        <row r="198">
          <cell r="A198" t="str">
            <v>Q:\DATA\AFR\WETA\TOOLS\CBANKS_CURRENT\c626.BNK,TYPE=LAREMOS</v>
          </cell>
          <cell r="B198" t="str">
            <v>W626BMS</v>
          </cell>
          <cell r="C198" t="str">
            <v>BMS</v>
          </cell>
          <cell r="D198" t="str">
            <v>q:\data\afr\weo\summer2001\RBANKS\r626.bnk,type=laremos</v>
          </cell>
          <cell r="E198" t="str">
            <v>Imports of services (- sign)</v>
          </cell>
          <cell r="G198">
            <v>-142.30000000000001</v>
          </cell>
          <cell r="H198">
            <v>-92.1</v>
          </cell>
          <cell r="I198">
            <v>-106.5</v>
          </cell>
          <cell r="J198">
            <v>-103.7</v>
          </cell>
          <cell r="K198">
            <v>-86.4</v>
          </cell>
          <cell r="L198">
            <v>-85</v>
          </cell>
          <cell r="M198">
            <v>-104.6</v>
          </cell>
          <cell r="Q198">
            <v>-112.3313499715351</v>
          </cell>
          <cell r="R198">
            <v>-78.415828383332467</v>
          </cell>
          <cell r="S198">
            <v>-99.487410933544908</v>
          </cell>
          <cell r="T198">
            <v>-74.834951264302873</v>
          </cell>
          <cell r="U198">
            <v>-45.485590778097972</v>
          </cell>
          <cell r="V198">
            <v>-132.03766780204367</v>
          </cell>
          <cell r="W198">
            <v>-80.173180302312502</v>
          </cell>
          <cell r="X198">
            <v>-130.88915538804181</v>
          </cell>
          <cell r="Y198">
            <v>-110.82390508474576</v>
          </cell>
          <cell r="Z198">
            <v>-109.20517559409569</v>
          </cell>
          <cell r="AA198">
            <v>-101.40286001553422</v>
          </cell>
          <cell r="AB198">
            <v>-104.38616867820834</v>
          </cell>
          <cell r="AC198">
            <v>-116.00526843391179</v>
          </cell>
          <cell r="AD198">
            <v>-120.98344853170693</v>
          </cell>
          <cell r="AE198">
            <v>-126.75722079116161</v>
          </cell>
          <cell r="AF198">
            <v>-132.8475515608605</v>
          </cell>
          <cell r="AG198">
            <v>-138.80654100317611</v>
          </cell>
        </row>
        <row r="200">
          <cell r="A200" t="str">
            <v>Q:\DATA\AFR\WETA\TOOLS\CBANKS_CURRENT\c626.BNK,TYPE=LAREMOS</v>
          </cell>
          <cell r="B200" t="str">
            <v>W626BI</v>
          </cell>
          <cell r="C200" t="str">
            <v>BI</v>
          </cell>
          <cell r="D200" t="str">
            <v>q:\data\afr\weo\summer2001\RBANKS\r626.bnk,type=laremos</v>
          </cell>
          <cell r="E200" t="str">
            <v>Income, net</v>
          </cell>
          <cell r="G200">
            <v>-7.7750818827512607</v>
          </cell>
          <cell r="H200">
            <v>-4.150163765502521</v>
          </cell>
          <cell r="I200">
            <v>-7.1999999999999993</v>
          </cell>
          <cell r="J200">
            <v>-10.700000000000001</v>
          </cell>
          <cell r="K200">
            <v>-9.6999999999999993</v>
          </cell>
          <cell r="L200">
            <v>-7.3</v>
          </cell>
          <cell r="M200">
            <v>-12.399999999999999</v>
          </cell>
          <cell r="Q200">
            <v>-22.438023690450997</v>
          </cell>
          <cell r="R200">
            <v>-16.118495275091597</v>
          </cell>
          <cell r="S200">
            <v>-15.523820318107976</v>
          </cell>
          <cell r="T200">
            <v>-18.858595846871022</v>
          </cell>
          <cell r="U200">
            <v>-18.635122478386169</v>
          </cell>
          <cell r="V200">
            <v>-19.193685433780804</v>
          </cell>
          <cell r="W200">
            <v>-18.003459819846782</v>
          </cell>
          <cell r="X200">
            <v>-15.780957853700528</v>
          </cell>
          <cell r="Y200">
            <v>-20.406150372196205</v>
          </cell>
          <cell r="Z200">
            <v>-21.11245038917632</v>
          </cell>
          <cell r="AA200">
            <v>-15.398173070365416</v>
          </cell>
          <cell r="AB200">
            <v>-13.870688980928129</v>
          </cell>
          <cell r="AC200">
            <v>-13.728352836024385</v>
          </cell>
          <cell r="AD200">
            <v>-14.075296270597974</v>
          </cell>
          <cell r="AE200">
            <v>-14.627520284295924</v>
          </cell>
          <cell r="AF200">
            <v>-14.965928383752527</v>
          </cell>
          <cell r="AG200">
            <v>-15.141604580885627</v>
          </cell>
        </row>
        <row r="201">
          <cell r="A201" t="str">
            <v>Q:\DATA\AFR\WETA\TOOLS\CBANKS_CURRENT\c626.BNK,TYPE=LAREMOS</v>
          </cell>
          <cell r="B201" t="str">
            <v>W626BIP</v>
          </cell>
          <cell r="C201" t="str">
            <v>BIP</v>
          </cell>
          <cell r="D201" t="str">
            <v>q:\data\afr\weo\summer2001\RBANKS\r626.bnk,type=laremos</v>
          </cell>
          <cell r="E201" t="str">
            <v>Income, net: Profit remittances</v>
          </cell>
          <cell r="G201" t="str">
            <v xml:space="preserve"> </v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 xml:space="preserve"> </v>
          </cell>
          <cell r="M201" t="str">
            <v xml:space="preserve"> </v>
          </cell>
          <cell r="Q201">
            <v>-2.105</v>
          </cell>
          <cell r="R201">
            <v>-1.694</v>
          </cell>
          <cell r="S201">
            <v>-2.2000000000000002</v>
          </cell>
          <cell r="T201">
            <v>-2.7</v>
          </cell>
          <cell r="U201">
            <v>-4</v>
          </cell>
          <cell r="V201">
            <v>-4.5</v>
          </cell>
          <cell r="W201">
            <v>-2</v>
          </cell>
          <cell r="X201">
            <v>-4.3</v>
          </cell>
          <cell r="Y201">
            <v>-5</v>
          </cell>
          <cell r="Z201">
            <v>-5</v>
          </cell>
          <cell r="AA201">
            <v>-1.5</v>
          </cell>
          <cell r="AB201">
            <v>-1.6</v>
          </cell>
          <cell r="AC201">
            <v>-1.7120000000000002</v>
          </cell>
          <cell r="AD201">
            <v>-1.8318400000000004</v>
          </cell>
          <cell r="AE201">
            <v>-1.9600688000000004</v>
          </cell>
          <cell r="AF201">
            <v>-2.0972736160000007</v>
          </cell>
          <cell r="AG201">
            <v>-2.0972736160000007</v>
          </cell>
        </row>
        <row r="202">
          <cell r="A202" t="str">
            <v>Q:\DATA\AFR\WETA\TOOLS\CBANKS_CURRENT\c626.BNK,TYPE=LAREMOS</v>
          </cell>
          <cell r="B202" t="str">
            <v>W626BXI</v>
          </cell>
          <cell r="C202" t="str">
            <v>BXI</v>
          </cell>
          <cell r="D202" t="str">
            <v>q:\data\afr\weo\summer2001\RBANKS\r626.bnk,type=laremos</v>
          </cell>
          <cell r="E202" t="str">
            <v>Income credits</v>
          </cell>
          <cell r="G202">
            <v>4.4000000000000004</v>
          </cell>
          <cell r="H202">
            <v>8</v>
          </cell>
          <cell r="I202">
            <v>5</v>
          </cell>
          <cell r="J202">
            <v>3.1</v>
          </cell>
          <cell r="K202">
            <v>2.7</v>
          </cell>
          <cell r="L202">
            <v>6.7</v>
          </cell>
          <cell r="M202">
            <v>2.8</v>
          </cell>
          <cell r="Q202">
            <v>0.6794850605108993</v>
          </cell>
          <cell r="R202">
            <v>5.3419825951330173</v>
          </cell>
          <cell r="S202">
            <v>7.1442064301635879</v>
          </cell>
          <cell r="T202">
            <v>4.4497810425201294</v>
          </cell>
          <cell r="U202">
            <v>4.6829971181556198</v>
          </cell>
          <cell r="V202">
            <v>5.2093768783810903</v>
          </cell>
          <cell r="W202">
            <v>3.1277353763580318</v>
          </cell>
          <cell r="X202">
            <v>2.741134144252185</v>
          </cell>
          <cell r="Y202">
            <v>0.22033898305084748</v>
          </cell>
          <cell r="Z202">
            <v>0.32526195405111014</v>
          </cell>
          <cell r="AA202">
            <v>1.2112079000716749</v>
          </cell>
          <cell r="AB202">
            <v>0.33900785497658997</v>
          </cell>
          <cell r="AC202">
            <v>0.34412538025161205</v>
          </cell>
          <cell r="AD202">
            <v>0.34955244426421722</v>
          </cell>
          <cell r="AE202">
            <v>0.35472043833005462</v>
          </cell>
          <cell r="AF202">
            <v>0.36016992991961949</v>
          </cell>
          <cell r="AG202">
            <v>0.36577860769008724</v>
          </cell>
        </row>
        <row r="203">
          <cell r="A203" t="str">
            <v>Q:\DATA\AFR\WETA\TOOLS\CBANKS_CURRENT\c626.BNK,TYPE=LAREMOS</v>
          </cell>
          <cell r="B203" t="str">
            <v>W626BMI</v>
          </cell>
          <cell r="C203" t="str">
            <v>BMI</v>
          </cell>
          <cell r="D203" t="str">
            <v>q:\data\afr\weo\summer2001\RBANKS\r626.bnk,type=laremos</v>
          </cell>
          <cell r="E203" t="str">
            <v>Income debits (- sign)</v>
          </cell>
          <cell r="G203">
            <v>-12.175081882751261</v>
          </cell>
          <cell r="H203">
            <v>-12.150163765502521</v>
          </cell>
          <cell r="I203">
            <v>-12.2</v>
          </cell>
          <cell r="J203">
            <v>-13.8</v>
          </cell>
          <cell r="K203">
            <v>-12.4</v>
          </cell>
          <cell r="L203">
            <v>-14</v>
          </cell>
          <cell r="M203">
            <v>-15.2</v>
          </cell>
          <cell r="Q203">
            <v>-23.117508750961896</v>
          </cell>
          <cell r="R203">
            <v>-21.460477870224615</v>
          </cell>
          <cell r="S203">
            <v>-22.668026748271565</v>
          </cell>
          <cell r="T203">
            <v>-23.308376889391152</v>
          </cell>
          <cell r="U203">
            <v>-23.318119596541788</v>
          </cell>
          <cell r="V203">
            <v>-24.403062312161893</v>
          </cell>
          <cell r="W203">
            <v>-21.131195196204814</v>
          </cell>
          <cell r="X203">
            <v>-18.522091997952714</v>
          </cell>
          <cell r="Y203">
            <v>-20.626489355247053</v>
          </cell>
          <cell r="Z203">
            <v>-21.437712343227432</v>
          </cell>
          <cell r="AA203">
            <v>-16.60938097043709</v>
          </cell>
          <cell r="AB203">
            <v>-14.209696835904719</v>
          </cell>
          <cell r="AC203">
            <v>-14.072478216275996</v>
          </cell>
          <cell r="AD203">
            <v>-14.424848714862192</v>
          </cell>
          <cell r="AE203">
            <v>-14.98224072262598</v>
          </cell>
          <cell r="AF203">
            <v>-15.326098313672146</v>
          </cell>
          <cell r="AG203">
            <v>-15.507383188575714</v>
          </cell>
        </row>
        <row r="204">
          <cell r="A204" t="str">
            <v>Q:\DATA\AFR\WETA\TOOLS\CBANKS_CURRENT\c626.BNK,TYPE=LAREMOS</v>
          </cell>
          <cell r="B204" t="str">
            <v>W626BMII</v>
          </cell>
          <cell r="C204" t="str">
            <v>BMII</v>
          </cell>
          <cell r="D204" t="str">
            <v>q:\data\afr\weo\summer2001\RBANKS\r626.bnk,type=laremos</v>
          </cell>
          <cell r="E204" t="str">
            <v>Investment income, debit: Interest (accrued; - sign)</v>
          </cell>
          <cell r="Q204">
            <v>-2.105</v>
          </cell>
          <cell r="R204">
            <v>-1.694</v>
          </cell>
          <cell r="S204">
            <v>-2.2000000000000002</v>
          </cell>
          <cell r="T204">
            <v>-2.7</v>
          </cell>
          <cell r="U204">
            <v>-4</v>
          </cell>
          <cell r="V204">
            <v>-4.5</v>
          </cell>
          <cell r="W204">
            <v>-2</v>
          </cell>
          <cell r="X204">
            <v>-4.3</v>
          </cell>
          <cell r="Y204">
            <v>-5</v>
          </cell>
          <cell r="Z204">
            <v>-5</v>
          </cell>
          <cell r="AA204">
            <v>-1.5</v>
          </cell>
          <cell r="AB204">
            <v>-1.6</v>
          </cell>
          <cell r="AC204">
            <v>-1.7120000000000002</v>
          </cell>
          <cell r="AD204">
            <v>-1.8318400000000004</v>
          </cell>
          <cell r="AE204">
            <v>-1.9600688000000004</v>
          </cell>
          <cell r="AF204">
            <v>-2.0972736160000007</v>
          </cell>
          <cell r="AG204">
            <v>-2.0972736160000007</v>
          </cell>
        </row>
        <row r="205">
          <cell r="A205" t="str">
            <v>Q:\DATA\AFR\WETA\TOOLS\CBANKS_CURRENT\c626.BNK,TYPE=LAREMOS</v>
          </cell>
          <cell r="B205" t="str">
            <v>W626BMII_G</v>
          </cell>
          <cell r="C205" t="str">
            <v>BMII_G</v>
          </cell>
          <cell r="D205" t="str">
            <v>q:\data\afr\weo\summer2001\RBANKS\r626.bnk,type=laremos</v>
          </cell>
          <cell r="E205" t="str">
            <v xml:space="preserve">  Investment income, debit: Interest (accrued; - sign)</v>
          </cell>
          <cell r="G205">
            <v>-5.1627394276929852</v>
          </cell>
          <cell r="H205">
            <v>-5.1521731130165973</v>
          </cell>
          <cell r="I205">
            <v>-5.173305742369374</v>
          </cell>
          <cell r="J205">
            <v>-6.0357948879441556</v>
          </cell>
          <cell r="K205">
            <v>-7.3233247894544125</v>
          </cell>
          <cell r="L205">
            <v>-9.1261185059876251</v>
          </cell>
          <cell r="M205">
            <v>-14.409471556453941</v>
          </cell>
          <cell r="Q205">
            <v>-15.386070630013553</v>
          </cell>
          <cell r="R205">
            <v>-15.455621522410862</v>
          </cell>
          <cell r="S205">
            <v>-15.479039904971987</v>
          </cell>
          <cell r="T205">
            <v>-16.11472689827659</v>
          </cell>
          <cell r="U205">
            <v>-17.11569864553314</v>
          </cell>
          <cell r="V205">
            <v>-17.222342599579243</v>
          </cell>
          <cell r="W205">
            <v>-16.386760809769029</v>
          </cell>
          <cell r="X205">
            <v>-10.512066665238994</v>
          </cell>
          <cell r="Y205">
            <v>-11.723514003228342</v>
          </cell>
          <cell r="Z205">
            <v>-13.135623761786636</v>
          </cell>
          <cell r="AA205">
            <v>-14.384132539553988</v>
          </cell>
          <cell r="AB205">
            <v>-11.843181058987675</v>
          </cell>
          <cell r="AC205">
            <v>-10.752577180192247</v>
          </cell>
          <cell r="AD205">
            <v>-11.104135354319322</v>
          </cell>
          <cell r="AE205">
            <v>-11.502975290913051</v>
          </cell>
          <cell r="AF205">
            <v>-11.659018472755303</v>
          </cell>
          <cell r="AG205">
            <v>-12.025034271802673</v>
          </cell>
        </row>
        <row r="206">
          <cell r="A206" t="str">
            <v>Q:\DATA\AFR\WETA\TOOLS\CBANKS_CURRENT\c626.BNK,TYPE=LAREMOS</v>
          </cell>
          <cell r="B206" t="str">
            <v>W626BMIIMU</v>
          </cell>
          <cell r="C206" t="str">
            <v>BMIIMU</v>
          </cell>
          <cell r="D206" t="str">
            <v>q:\data\afr\weo\summer2001\RBANKS\r626.bnk,type=laremos</v>
          </cell>
          <cell r="E206" t="str">
            <v>To multilateral creditors (scheduled; - sign)</v>
          </cell>
          <cell r="G206">
            <v>-2.8348767756699669</v>
          </cell>
          <cell r="H206">
            <v>-2.7044718193176571</v>
          </cell>
          <cell r="I206">
            <v>-2.9652817320222771</v>
          </cell>
          <cell r="J206">
            <v>-3.5867240914099257</v>
          </cell>
          <cell r="K206">
            <v>-4.0779021548608352</v>
          </cell>
          <cell r="L206">
            <v>-4.5100194324108163</v>
          </cell>
          <cell r="M206">
            <v>-6.3947277436951087</v>
          </cell>
          <cell r="Q206">
            <v>-9.0192111521537939</v>
          </cell>
          <cell r="R206">
            <v>-9.0750185554304856</v>
          </cell>
          <cell r="S206">
            <v>-11.701035446926729</v>
          </cell>
          <cell r="T206">
            <v>-11.170525739920892</v>
          </cell>
          <cell r="U206">
            <v>-6.5731043386353019</v>
          </cell>
          <cell r="V206">
            <v>-7.8129551713897394</v>
          </cell>
          <cell r="W206">
            <v>-6.8661928381262465</v>
          </cell>
          <cell r="X206">
            <v>-5.9448194985696388</v>
          </cell>
          <cell r="Y206">
            <v>-4.8596321833096781</v>
          </cell>
          <cell r="Z206">
            <v>-4.632176561325875</v>
          </cell>
          <cell r="AA206">
            <v>-5.281429796824165</v>
          </cell>
          <cell r="AB206">
            <v>-3.5035315160596707</v>
          </cell>
          <cell r="AC206">
            <v>-4.6199699654571633</v>
          </cell>
          <cell r="AD206">
            <v>-4.7277592306346659</v>
          </cell>
          <cell r="AE206">
            <v>-4.963875708783549</v>
          </cell>
          <cell r="AF206">
            <v>-4.8823080576508504</v>
          </cell>
          <cell r="AG206">
            <v>-4.957171936913924</v>
          </cell>
        </row>
        <row r="207">
          <cell r="A207" t="str">
            <v>Q:\DATA\AFR\WETA\TOOLS\CBANKS_CURRENT\c626.BNK,TYPE=LAREMOS</v>
          </cell>
          <cell r="B207" t="str">
            <v>W626BMIIBI</v>
          </cell>
          <cell r="C207" t="str">
            <v>BMIIBI</v>
          </cell>
          <cell r="D207" t="str">
            <v>q:\data\afr\weo\summer2001\RBANKS\r626.bnk,type=laremos</v>
          </cell>
          <cell r="E207" t="str">
            <v>To bilateral creditors (scheduled; - sign)</v>
          </cell>
          <cell r="G207">
            <v>-1.2480456860598796</v>
          </cell>
          <cell r="H207">
            <v>-1.2655756542774552</v>
          </cell>
          <cell r="I207">
            <v>-1.2305157178423041</v>
          </cell>
          <cell r="J207">
            <v>-1.6061090582253024</v>
          </cell>
          <cell r="K207">
            <v>-2.5421628015043551</v>
          </cell>
          <cell r="L207">
            <v>-3.9630833736851336</v>
          </cell>
          <cell r="M207">
            <v>-7.2077809193138433</v>
          </cell>
          <cell r="Q207">
            <v>-4.8218318393458111</v>
          </cell>
          <cell r="R207">
            <v>-4.8786717711490395</v>
          </cell>
          <cell r="S207">
            <v>-2.2999999999999998</v>
          </cell>
          <cell r="T207">
            <v>-3.2</v>
          </cell>
          <cell r="U207">
            <v>-8.7853940853705126</v>
          </cell>
          <cell r="V207">
            <v>-7.3445293402348319</v>
          </cell>
          <cell r="W207">
            <v>-7.3702499003966375</v>
          </cell>
          <cell r="X207">
            <v>-4.0532845146220691</v>
          </cell>
          <cell r="Y207">
            <v>-6.0452377521220546</v>
          </cell>
          <cell r="Z207">
            <v>-8.5034472004607622</v>
          </cell>
          <cell r="AA207">
            <v>-8.2576739752379567</v>
          </cell>
          <cell r="AB207">
            <v>-8.3396495429280062</v>
          </cell>
          <cell r="AC207">
            <v>-6.0245127866241708</v>
          </cell>
          <cell r="AD207">
            <v>-6.2735675283379093</v>
          </cell>
          <cell r="AE207">
            <v>-6.4411218939133592</v>
          </cell>
          <cell r="AF207">
            <v>-6.6822037583234337</v>
          </cell>
          <cell r="AG207">
            <v>-6.9752862386202903</v>
          </cell>
        </row>
        <row r="208">
          <cell r="A208" t="str">
            <v>Q:\DATA\AFR\WETA\TOOLS\CBANKS_CURRENT\c626.BNK,TYPE=LAREMOS</v>
          </cell>
          <cell r="B208" t="str">
            <v>W626BMIIBA</v>
          </cell>
          <cell r="C208" t="str">
            <v>BMIIBA</v>
          </cell>
          <cell r="D208" t="str">
            <v>q:\data\afr\weo\summer2001\RBANKS\r626.bnk,type=laremos</v>
          </cell>
          <cell r="E208" t="str">
            <v>To banks (scheduled; - sign)</v>
          </cell>
          <cell r="G208">
            <v>-1.0798169659631387</v>
          </cell>
          <cell r="H208">
            <v>-1.1821256394214845</v>
          </cell>
          <cell r="I208">
            <v>-0.97750829250479288</v>
          </cell>
          <cell r="J208">
            <v>-0.84296173830892773</v>
          </cell>
          <cell r="K208">
            <v>-0.70325983308922246</v>
          </cell>
          <cell r="L208">
            <v>-0.65301569989167374</v>
          </cell>
          <cell r="M208">
            <v>-0.80696289344498995</v>
          </cell>
          <cell r="Q208">
            <v>-1.5450276385139476</v>
          </cell>
          <cell r="R208">
            <v>-1.5019311958313395</v>
          </cell>
          <cell r="S208">
            <v>-1.5</v>
          </cell>
          <cell r="T208">
            <v>-1.6816932711776618</v>
          </cell>
          <cell r="U208">
            <v>-1.7539580925792506</v>
          </cell>
          <cell r="V208">
            <v>-2.0532325125065922</v>
          </cell>
          <cell r="W208">
            <v>-2.1503180712461472</v>
          </cell>
          <cell r="X208">
            <v>-0.51396265204728453</v>
          </cell>
          <cell r="Y208">
            <v>-0.81864406779661014</v>
          </cell>
          <cell r="Z208">
            <v>0</v>
          </cell>
          <cell r="AA208">
            <v>-0.84502876749186628</v>
          </cell>
          <cell r="AB208">
            <v>0</v>
          </cell>
          <cell r="AC208">
            <v>-0.10809442811091295</v>
          </cell>
          <cell r="AD208">
            <v>-0.10280859534674643</v>
          </cell>
          <cell r="AE208">
            <v>-9.7977688216142764E-2</v>
          </cell>
          <cell r="AF208">
            <v>-9.4506656781019466E-2</v>
          </cell>
          <cell r="AG208">
            <v>-9.2576096268458599E-2</v>
          </cell>
        </row>
        <row r="209">
          <cell r="A209" t="str">
            <v>Q:\DATA\AFR\WETA\TOOLS\CBANKS_CURRENT\c626.BNK,TYPE=LAREMOS</v>
          </cell>
          <cell r="B209" t="str">
            <v>W626BMII_P</v>
          </cell>
          <cell r="C209" t="str">
            <v>BMII_P</v>
          </cell>
          <cell r="D209" t="str">
            <v>q:\data\afr\weo\summer2001\RBANKS\r626.bnk,type=laremos</v>
          </cell>
          <cell r="E209" t="str">
            <v>Interest on nonpublic debt (scheduled; - sign)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1">
          <cell r="A211" t="str">
            <v>Q:\DATA\AFR\WETA\TOOLS\CBANKS_CURRENT\c626.BNK,TYPE=LAREMOS</v>
          </cell>
          <cell r="B211" t="str">
            <v>W626BTR</v>
          </cell>
          <cell r="C211" t="str">
            <v>BTR</v>
          </cell>
          <cell r="D211" t="str">
            <v>q:\data\afr\weo\summer2001\RBANKS\r626.bnk,type=laremos</v>
          </cell>
          <cell r="E211" t="str">
            <v>Current transfers, net</v>
          </cell>
          <cell r="G211">
            <v>13.468314728612274</v>
          </cell>
          <cell r="H211">
            <v>16.54570082082332</v>
          </cell>
          <cell r="I211">
            <v>12.890928636401224</v>
          </cell>
          <cell r="J211">
            <v>12.20559960721738</v>
          </cell>
          <cell r="K211">
            <v>23.433682377369447</v>
          </cell>
          <cell r="L211">
            <v>9.6903097665241695</v>
          </cell>
          <cell r="M211">
            <v>16.104280404657004</v>
          </cell>
          <cell r="Q211">
            <v>42.177676161092997</v>
          </cell>
          <cell r="R211">
            <v>57.73362223285649</v>
          </cell>
          <cell r="S211">
            <v>36.474045109373193</v>
          </cell>
          <cell r="T211">
            <v>36.910453453877594</v>
          </cell>
          <cell r="U211">
            <v>19.874063400576368</v>
          </cell>
          <cell r="V211">
            <v>20.239671408535365</v>
          </cell>
          <cell r="W211">
            <v>31.213821638748044</v>
          </cell>
          <cell r="X211">
            <v>17.012163782765121</v>
          </cell>
          <cell r="Y211">
            <v>24.576271186440678</v>
          </cell>
          <cell r="Z211">
            <v>38.803751118297427</v>
          </cell>
          <cell r="AA211">
            <v>26.477568048078478</v>
          </cell>
          <cell r="AB211">
            <v>26.131855487778811</v>
          </cell>
          <cell r="AC211">
            <v>26.872287919120922</v>
          </cell>
          <cell r="AD211">
            <v>27.972771199360821</v>
          </cell>
          <cell r="AE211">
            <v>29.061524392193263</v>
          </cell>
          <cell r="AF211">
            <v>30.180920189289566</v>
          </cell>
          <cell r="AG211">
            <v>30.996265861372699</v>
          </cell>
        </row>
        <row r="212">
          <cell r="A212" t="str">
            <v>Q:\DATA\AFR\WETA\TOOLS\CBANKS_CURRENT\c626.BNK,TYPE=LAREMOS</v>
          </cell>
          <cell r="B212" t="str">
            <v>W626BTRP</v>
          </cell>
          <cell r="C212" t="str">
            <v>BTRP</v>
          </cell>
          <cell r="D212" t="str">
            <v>q:\data\afr\weo\summer2001\RBANKS\r626.bnk,type=laremos</v>
          </cell>
          <cell r="E212" t="str">
            <v>Private current transfers, net (excl. capital transfers)</v>
          </cell>
          <cell r="G212">
            <v>-16.7</v>
          </cell>
          <cell r="H212">
            <v>-13.9</v>
          </cell>
          <cell r="I212">
            <v>-17</v>
          </cell>
          <cell r="J212">
            <v>-18</v>
          </cell>
          <cell r="K212">
            <v>-11.2</v>
          </cell>
          <cell r="L212">
            <v>-11.8</v>
          </cell>
          <cell r="M212">
            <v>-19.5</v>
          </cell>
          <cell r="Q212">
            <v>-14.1718362624649</v>
          </cell>
          <cell r="R212">
            <v>-15.1115949735028</v>
          </cell>
          <cell r="S212">
            <v>-13.5353999017719</v>
          </cell>
          <cell r="T212">
            <v>-13.071888684842502</v>
          </cell>
          <cell r="U212">
            <v>-11.646109510086456</v>
          </cell>
          <cell r="V212">
            <v>-12.619475055099175</v>
          </cell>
          <cell r="W212">
            <v>-9.0117875531315814</v>
          </cell>
          <cell r="X212">
            <v>-10.484838101764607</v>
          </cell>
          <cell r="Y212">
            <v>-12.711864406779663</v>
          </cell>
          <cell r="Z212">
            <v>-8.4568108053288622</v>
          </cell>
          <cell r="AA212">
            <v>-0.84502876749186628</v>
          </cell>
          <cell r="AB212">
            <v>-0.70626636453456249</v>
          </cell>
          <cell r="AC212">
            <v>-4.9781106553511556</v>
          </cell>
          <cell r="AD212">
            <v>-4.8686505787215495</v>
          </cell>
          <cell r="AE212">
            <v>-4.7487239413121776</v>
          </cell>
          <cell r="AF212">
            <v>-4.625812819494123</v>
          </cell>
          <cell r="AG212">
            <v>-4.4980899098352918</v>
          </cell>
        </row>
        <row r="213">
          <cell r="A213" t="str">
            <v>Q:\DATA\AFR\WETA\TOOLS\CBANKS_CURRENT\c626.BNK,TYPE=LAREMOS</v>
          </cell>
          <cell r="B213" t="str">
            <v>W626BTRG</v>
          </cell>
          <cell r="C213" t="str">
            <v>BTRG</v>
          </cell>
          <cell r="D213" t="str">
            <v>q:\data\afr\weo\summer2001\RBANKS\r626.bnk,type=laremos</v>
          </cell>
          <cell r="E213" t="str">
            <v>Official current transfers, net (excl. capital transfers)</v>
          </cell>
          <cell r="G213">
            <v>30.168314728612273</v>
          </cell>
          <cell r="H213">
            <v>30.445700820823323</v>
          </cell>
          <cell r="I213">
            <v>29.890928636401224</v>
          </cell>
          <cell r="J213">
            <v>30.20559960721738</v>
          </cell>
          <cell r="K213">
            <v>34.633682377369446</v>
          </cell>
          <cell r="L213">
            <v>21.49030976652417</v>
          </cell>
          <cell r="M213">
            <v>35.604280404657004</v>
          </cell>
          <cell r="Q213">
            <v>56.349512423557897</v>
          </cell>
          <cell r="R213">
            <v>72.845217206359294</v>
          </cell>
          <cell r="S213">
            <v>50.009445011145097</v>
          </cell>
          <cell r="T213">
            <v>49.982342138720099</v>
          </cell>
          <cell r="U213">
            <v>31.520172910662822</v>
          </cell>
          <cell r="V213">
            <v>32.859146463634538</v>
          </cell>
          <cell r="W213">
            <v>40.225609191879627</v>
          </cell>
          <cell r="X213">
            <v>27.497001884529727</v>
          </cell>
          <cell r="Y213">
            <v>37.288135593220339</v>
          </cell>
          <cell r="Z213">
            <v>47.260561923626291</v>
          </cell>
          <cell r="AA213">
            <v>27.322596815570343</v>
          </cell>
          <cell r="AB213">
            <v>26.838121852313375</v>
          </cell>
          <cell r="AC213">
            <v>31.850398574472077</v>
          </cell>
          <cell r="AD213">
            <v>32.841421778082371</v>
          </cell>
          <cell r="AE213">
            <v>33.810248333505442</v>
          </cell>
          <cell r="AF213">
            <v>34.806733008783688</v>
          </cell>
          <cell r="AG213">
            <v>35.494355771207992</v>
          </cell>
        </row>
        <row r="215">
          <cell r="A215" t="str">
            <v>Q:\DATA\AFR\WETA\TOOLS\CBANKS_CURRENT\c626.BNK,TYPE=LAREMOS</v>
          </cell>
          <cell r="B215" t="str">
            <v>W626BKFA</v>
          </cell>
          <cell r="C215" t="str">
            <v>BKFA</v>
          </cell>
          <cell r="D215" t="str">
            <v>q:\data\afr\weo\summer2001\RBANKS\r626.bnk,type=laremos</v>
          </cell>
          <cell r="E215" t="str">
            <v>Balance on capital and financial account</v>
          </cell>
          <cell r="G215" t="str">
            <v xml:space="preserve"> </v>
          </cell>
          <cell r="H215" t="str">
            <v/>
          </cell>
          <cell r="I215" t="str">
            <v/>
          </cell>
          <cell r="J215" t="str">
            <v/>
          </cell>
          <cell r="K215" t="str">
            <v/>
          </cell>
          <cell r="L215" t="str">
            <v xml:space="preserve"> </v>
          </cell>
          <cell r="M215">
            <v>49.395719595342996</v>
          </cell>
          <cell r="Q215">
            <v>16.833289074796163</v>
          </cell>
          <cell r="R215">
            <v>12.474544398362383</v>
          </cell>
          <cell r="S215">
            <v>17.008976426418666</v>
          </cell>
          <cell r="T215">
            <v>-49.851069565275957</v>
          </cell>
          <cell r="U215">
            <v>-59.684490858662244</v>
          </cell>
          <cell r="V215">
            <v>53.464724283483015</v>
          </cell>
          <cell r="W215">
            <v>1.9691884849441479</v>
          </cell>
          <cell r="X215">
            <v>18.087249740663033</v>
          </cell>
          <cell r="Y215">
            <v>67.845134066465533</v>
          </cell>
          <cell r="Z215">
            <v>37.692932923002758</v>
          </cell>
          <cell r="AA215">
            <v>23.541668482457261</v>
          </cell>
          <cell r="AB215">
            <v>60.940904232401543</v>
          </cell>
          <cell r="AC215">
            <v>88.574620672282009</v>
          </cell>
          <cell r="AD215">
            <v>87.404888800154737</v>
          </cell>
          <cell r="AE215">
            <v>88.534147238350045</v>
          </cell>
          <cell r="AF215">
            <v>91.242331543755668</v>
          </cell>
          <cell r="AG215">
            <v>96.798580161874412</v>
          </cell>
        </row>
        <row r="217">
          <cell r="A217" t="str">
            <v>Q:\DATA\AFR\WETA\TOOLS\CBANKS_CURRENT\c626.BNK,TYPE=LAREMOS</v>
          </cell>
          <cell r="B217" t="str">
            <v>W626BK</v>
          </cell>
          <cell r="C217" t="str">
            <v>BK</v>
          </cell>
          <cell r="D217" t="str">
            <v>q:\data\afr\weo\summer2001\RBANKS\r626.bnk,type=laremos</v>
          </cell>
          <cell r="E217" t="str">
            <v>Balance on capital account (incl. capital transfers)</v>
          </cell>
          <cell r="G217">
            <v>67.331685271387727</v>
          </cell>
          <cell r="H217">
            <v>43.054299179176681</v>
          </cell>
          <cell r="I217">
            <v>41.809071363598775</v>
          </cell>
          <cell r="J217">
            <v>43.594400392782617</v>
          </cell>
          <cell r="K217">
            <v>29.966317622630562</v>
          </cell>
          <cell r="L217">
            <v>33.309690233475827</v>
          </cell>
          <cell r="M217">
            <v>35.700000000000003</v>
          </cell>
          <cell r="Q217">
            <v>12.039740693809341</v>
          </cell>
          <cell r="R217">
            <v>1.7723897130501054</v>
          </cell>
          <cell r="S217">
            <v>40.602213910612413</v>
          </cell>
          <cell r="T217">
            <v>42.484814239299332</v>
          </cell>
          <cell r="U217">
            <v>39.749009480132614</v>
          </cell>
          <cell r="V217">
            <v>59.678646117714251</v>
          </cell>
          <cell r="W217">
            <v>26.548592551160603</v>
          </cell>
          <cell r="X217">
            <v>36.282336816857992</v>
          </cell>
          <cell r="Y217">
            <v>76.497458705084725</v>
          </cell>
          <cell r="Z217">
            <v>60.258867833262784</v>
          </cell>
          <cell r="AA217">
            <v>37.848445020765162</v>
          </cell>
          <cell r="AB217">
            <v>56.322464265135842</v>
          </cell>
          <cell r="AC217">
            <v>57.499201728992446</v>
          </cell>
          <cell r="AD217">
            <v>59.084382337712192</v>
          </cell>
          <cell r="AE217">
            <v>60.58389995799611</v>
          </cell>
          <cell r="AF217">
            <v>62.085822750827461</v>
          </cell>
          <cell r="AG217">
            <v>61.728939255273936</v>
          </cell>
        </row>
        <row r="218">
          <cell r="A218" t="str">
            <v>Q:\DATA\AFR\WETA\TOOLS\CBANKS_CURRENT\c626.BNK,TYPE=LAREMOS</v>
          </cell>
          <cell r="B218" t="str">
            <v>W626Bed</v>
          </cell>
          <cell r="C218" t="str">
            <v>Bed</v>
          </cell>
          <cell r="D218" t="str">
            <v>q:\data\afr\weo\summer2001\RBANKS\r626.bnk,type=laremos</v>
          </cell>
          <cell r="E218" t="str">
            <v>Debt forgiveness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50.709185993100931</v>
          </cell>
          <cell r="V218">
            <v>1.0010264022263706</v>
          </cell>
          <cell r="W218">
            <v>0</v>
          </cell>
          <cell r="X218">
            <v>0</v>
          </cell>
          <cell r="Y218">
            <v>3.4211875186440674</v>
          </cell>
          <cell r="Z218">
            <v>0.66111999247788722</v>
          </cell>
          <cell r="AA218">
            <v>0.64746191321489632</v>
          </cell>
          <cell r="AB218">
            <v>0.31412902481596078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</row>
        <row r="219">
          <cell r="A219" t="str">
            <v>Q:\DATA\AFR\WETA\TOOLS\CBANKS_CURRENT\c626.BNK,TYPE=LAREMOS</v>
          </cell>
          <cell r="B219" t="str">
            <v>W626BKFMU</v>
          </cell>
          <cell r="C219" t="str">
            <v>BKFMU</v>
          </cell>
          <cell r="D219" t="str">
            <v>q:\data\afr\weo\summer2001\RBANKS\r626.bnk,type=laremos</v>
          </cell>
          <cell r="E219" t="str">
            <v>By multilateral creditors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</row>
        <row r="220">
          <cell r="A220" t="str">
            <v>Q:\DATA\AFR\WETA\TOOLS\CBANKS_CURRENT\c626.BNK,TYPE=LAREMOS</v>
          </cell>
          <cell r="B220" t="str">
            <v>W626BKFBI</v>
          </cell>
          <cell r="C220" t="str">
            <v>BKFBI</v>
          </cell>
          <cell r="D220" t="str">
            <v>q:\data\afr\weo\summer2001\RBANKS\r626.bnk,type=laremos</v>
          </cell>
          <cell r="E220" t="str">
            <v>By bilateral creditors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50.709185993100931</v>
          </cell>
          <cell r="V220">
            <v>1.0010264022263706</v>
          </cell>
          <cell r="W220">
            <v>0</v>
          </cell>
          <cell r="X220">
            <v>0</v>
          </cell>
          <cell r="Y220">
            <v>3.4211875186440674</v>
          </cell>
          <cell r="Z220">
            <v>0.66111999247788722</v>
          </cell>
          <cell r="AA220">
            <v>0.64746191321489632</v>
          </cell>
          <cell r="AB220">
            <v>0.31412902481596078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</row>
        <row r="221">
          <cell r="A221" t="str">
            <v>Q:\DATA\AFR\WETA\TOOLS\CBANKS_CURRENT\c626.BNK,TYPE=LAREMOS</v>
          </cell>
          <cell r="B221" t="str">
            <v>W626BKFBA</v>
          </cell>
          <cell r="C221" t="str">
            <v>BKFBA</v>
          </cell>
          <cell r="D221" t="str">
            <v>q:\data\afr\weo\summer2001\RBANKS\r626.bnk,type=laremos</v>
          </cell>
          <cell r="E221" t="str">
            <v>By banks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</row>
        <row r="223">
          <cell r="A223" t="str">
            <v>Q:\DATA\AFR\WETA\TOOLS\CBANKS_CURRENT\c626.BNK,TYPE=LAREMOS</v>
          </cell>
          <cell r="B223" t="str">
            <v>W626BF</v>
          </cell>
          <cell r="C223" t="str">
            <v>BF</v>
          </cell>
          <cell r="D223" t="str">
            <v>q:\data\afr\weo\summer2001\RBANKS\r626.bnk,type=laremos</v>
          </cell>
          <cell r="E223" t="str">
            <v>Balance on financial account (incl. reserves)</v>
          </cell>
          <cell r="G223">
            <v>55.099999999999994</v>
          </cell>
          <cell r="H223">
            <v>-19.7</v>
          </cell>
          <cell r="I223">
            <v>16.2</v>
          </cell>
          <cell r="J223">
            <v>-20.9</v>
          </cell>
          <cell r="K223">
            <v>14.2</v>
          </cell>
          <cell r="L223">
            <v>-12.600000000000023</v>
          </cell>
          <cell r="M223">
            <v>13.695719595342993</v>
          </cell>
          <cell r="Q223">
            <v>4.7935483809868238</v>
          </cell>
          <cell r="R223">
            <v>10.702154685312278</v>
          </cell>
          <cell r="S223">
            <v>-23.593237484193747</v>
          </cell>
          <cell r="T223">
            <v>-92.335883804575289</v>
          </cell>
          <cell r="U223">
            <v>-99.433500338794857</v>
          </cell>
          <cell r="V223">
            <v>-6.2139218342312352</v>
          </cell>
          <cell r="W223">
            <v>-24.579404066216455</v>
          </cell>
          <cell r="X223">
            <v>-18.195087076194959</v>
          </cell>
          <cell r="Y223">
            <v>-8.6523246386191914</v>
          </cell>
          <cell r="Z223">
            <v>-22.565934910260022</v>
          </cell>
          <cell r="AA223">
            <v>-14.306776538307901</v>
          </cell>
          <cell r="AB223">
            <v>4.6184399672657008</v>
          </cell>
          <cell r="AC223">
            <v>31.075418943289563</v>
          </cell>
          <cell r="AD223">
            <v>28.320506462442545</v>
          </cell>
          <cell r="AE223">
            <v>27.950247280353931</v>
          </cell>
          <cell r="AF223">
            <v>29.156508792928211</v>
          </cell>
          <cell r="AG223">
            <v>35.069640906600469</v>
          </cell>
        </row>
        <row r="225">
          <cell r="A225" t="str">
            <v>Q:\DATA\AFR\WETA\TOOLS\CBANKS_CURRENT\c626.BNK,TYPE=LAREMOS</v>
          </cell>
          <cell r="B225" t="str">
            <v>W626BFD</v>
          </cell>
          <cell r="C225" t="str">
            <v>BFD</v>
          </cell>
          <cell r="D225" t="str">
            <v>q:\data\afr\weo\summer2001\RBANKS\r626.bnk,type=laremos</v>
          </cell>
          <cell r="E225" t="str">
            <v>Direct investment, net</v>
          </cell>
          <cell r="G225">
            <v>5.3</v>
          </cell>
          <cell r="H225">
            <v>5.8</v>
          </cell>
          <cell r="I225">
            <v>8.9</v>
          </cell>
          <cell r="J225">
            <v>4.0999999999999996</v>
          </cell>
          <cell r="K225">
            <v>4.8</v>
          </cell>
          <cell r="L225">
            <v>2.4</v>
          </cell>
          <cell r="M225">
            <v>6.8999999999999995</v>
          </cell>
          <cell r="Q225">
            <v>0.69784952160578861</v>
          </cell>
          <cell r="R225">
            <v>-8.3763137838747976</v>
          </cell>
          <cell r="S225">
            <v>3.7780044580452614</v>
          </cell>
          <cell r="T225">
            <v>-15.185760700663932</v>
          </cell>
          <cell r="U225">
            <v>-6.8443804034582136</v>
          </cell>
          <cell r="V225">
            <v>-2.0036064916850331</v>
          </cell>
          <cell r="W225">
            <v>9.4418511673808077</v>
          </cell>
          <cell r="X225">
            <v>0</v>
          </cell>
          <cell r="Y225">
            <v>5.9322033898305087</v>
          </cell>
          <cell r="Z225">
            <v>5.5294532188688716</v>
          </cell>
          <cell r="AA225">
            <v>4.365981965374643</v>
          </cell>
          <cell r="AB225">
            <v>4.9438645517419371</v>
          </cell>
          <cell r="AC225">
            <v>7.0953686649816916</v>
          </cell>
          <cell r="AD225">
            <v>7.1300855535791365</v>
          </cell>
          <cell r="AE225">
            <v>8.5860573560135247</v>
          </cell>
          <cell r="AF225">
            <v>12.064295249656219</v>
          </cell>
          <cell r="AG225">
            <v>12.105476289158192</v>
          </cell>
        </row>
        <row r="226">
          <cell r="Q226" t="str">
            <v/>
          </cell>
          <cell r="R226" t="str">
            <v/>
          </cell>
          <cell r="S226" t="str">
            <v xml:space="preserve"> </v>
          </cell>
          <cell r="T226" t="str">
            <v xml:space="preserve"> </v>
          </cell>
          <cell r="U226" t="str">
            <v xml:space="preserve"> </v>
          </cell>
          <cell r="V226" t="str">
            <v xml:space="preserve"> </v>
          </cell>
          <cell r="W226" t="str">
            <v xml:space="preserve"> </v>
          </cell>
          <cell r="X226" t="str">
            <v xml:space="preserve"> </v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E226" t="str">
            <v/>
          </cell>
          <cell r="AF226" t="str">
            <v/>
          </cell>
          <cell r="AG226" t="str">
            <v/>
          </cell>
        </row>
        <row r="227">
          <cell r="Q227">
            <v>0</v>
          </cell>
          <cell r="R227">
            <v>-3.5022420729870078</v>
          </cell>
          <cell r="S227">
            <v>-6.0448071328724176</v>
          </cell>
          <cell r="T227">
            <v>-5.2973583839525347</v>
          </cell>
          <cell r="U227">
            <v>-9.0057636887608066</v>
          </cell>
          <cell r="V227">
            <v>-3.0054097375275495</v>
          </cell>
          <cell r="W227">
            <v>0</v>
          </cell>
          <cell r="X227">
            <v>-1.7132088401576155</v>
          </cell>
          <cell r="Y227">
            <v>-0.84745762711864403</v>
          </cell>
          <cell r="Z227">
            <v>-0.81315488512777534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</row>
        <row r="228">
          <cell r="Q228">
            <v>0.69784952160578861</v>
          </cell>
          <cell r="R228">
            <v>-4.8740717108877893</v>
          </cell>
          <cell r="S228">
            <v>9.822811590917679</v>
          </cell>
          <cell r="T228">
            <v>-9.8884023167113977</v>
          </cell>
          <cell r="U228">
            <v>2.1613832853025934</v>
          </cell>
          <cell r="V228">
            <v>1.0018032458425163</v>
          </cell>
          <cell r="W228">
            <v>9.4418511673808077</v>
          </cell>
          <cell r="X228">
            <v>1.7132088401576155</v>
          </cell>
          <cell r="Y228">
            <v>6.7796610169491522</v>
          </cell>
          <cell r="Z228">
            <v>6.3426081039966471</v>
          </cell>
          <cell r="AA228">
            <v>4.365981965374643</v>
          </cell>
          <cell r="AB228">
            <v>4.9438645517419371</v>
          </cell>
          <cell r="AC228">
            <v>7.0953686649816916</v>
          </cell>
          <cell r="AD228">
            <v>7.1300855535791365</v>
          </cell>
          <cell r="AE228">
            <v>8.5860573560135247</v>
          </cell>
          <cell r="AF228">
            <v>12.064295249656219</v>
          </cell>
          <cell r="AG228">
            <v>12.105476289158192</v>
          </cell>
        </row>
        <row r="229">
          <cell r="Q229" t="str">
            <v/>
          </cell>
          <cell r="R229" t="str">
            <v/>
          </cell>
          <cell r="S229" t="str">
            <v xml:space="preserve"> </v>
          </cell>
          <cell r="T229" t="str">
            <v xml:space="preserve"> </v>
          </cell>
          <cell r="U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</row>
        <row r="231"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1.4083812791531106E-2</v>
          </cell>
          <cell r="AB231">
            <v>1.5537860019760374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 t="str">
            <v xml:space="preserve"> </v>
          </cell>
          <cell r="X232" t="str">
            <v xml:space="preserve"> </v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</row>
        <row r="233">
          <cell r="S233" t="str">
            <v/>
          </cell>
          <cell r="T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</row>
        <row r="234"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</row>
        <row r="235">
          <cell r="S235" t="str">
            <v/>
          </cell>
          <cell r="T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</row>
        <row r="236"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</row>
        <row r="237">
          <cell r="S237" t="str">
            <v/>
          </cell>
          <cell r="T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E237" t="str">
            <v/>
          </cell>
          <cell r="AF237" t="str">
            <v/>
          </cell>
          <cell r="AG237" t="str">
            <v/>
          </cell>
        </row>
        <row r="238">
          <cell r="S238" t="str">
            <v/>
          </cell>
          <cell r="T238" t="str">
            <v/>
          </cell>
          <cell r="U238" t="str">
            <v/>
          </cell>
          <cell r="V238" t="str">
            <v/>
          </cell>
          <cell r="W238" t="str">
            <v/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</row>
        <row r="239">
          <cell r="S239" t="str">
            <v/>
          </cell>
          <cell r="T239" t="str">
            <v/>
          </cell>
          <cell r="U239" t="str">
            <v/>
          </cell>
          <cell r="V239" t="str">
            <v/>
          </cell>
          <cell r="W239" t="str">
            <v/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</row>
        <row r="240"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</row>
        <row r="241">
          <cell r="S241" t="str">
            <v/>
          </cell>
          <cell r="T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</row>
        <row r="243">
          <cell r="S243">
            <v>-27.252942829125551</v>
          </cell>
          <cell r="T243">
            <v>-50.178908535407196</v>
          </cell>
          <cell r="U243">
            <v>-52.846022119158832</v>
          </cell>
          <cell r="V243">
            <v>-7.5004927295087214</v>
          </cell>
          <cell r="W243">
            <v>-13.867450102392818</v>
          </cell>
          <cell r="X243">
            <v>-36.49838390868598</v>
          </cell>
          <cell r="Y243">
            <v>-55.946826057788613</v>
          </cell>
          <cell r="Z243">
            <v>-22.143516537298549</v>
          </cell>
          <cell r="AA243">
            <v>-10.885362115378641</v>
          </cell>
          <cell r="AB243">
            <v>-41.989495987589919</v>
          </cell>
          <cell r="AC243">
            <v>31.075418943289563</v>
          </cell>
          <cell r="AD243">
            <v>28.320506462442545</v>
          </cell>
          <cell r="AE243">
            <v>28.658398321232578</v>
          </cell>
          <cell r="AF243">
            <v>28.556807652633271</v>
          </cell>
          <cell r="AG243">
            <v>34.458178236259613</v>
          </cell>
        </row>
        <row r="244"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</row>
        <row r="245">
          <cell r="S245" t="str">
            <v/>
          </cell>
          <cell r="T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E245" t="str">
            <v/>
          </cell>
          <cell r="AF245" t="str">
            <v/>
          </cell>
          <cell r="AG245" t="str">
            <v/>
          </cell>
        </row>
        <row r="246">
          <cell r="S246" t="str">
            <v/>
          </cell>
          <cell r="T246" t="str">
            <v/>
          </cell>
          <cell r="U246" t="str">
            <v/>
          </cell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E246" t="str">
            <v/>
          </cell>
          <cell r="AF246" t="str">
            <v/>
          </cell>
          <cell r="AG246" t="str">
            <v/>
          </cell>
        </row>
        <row r="247">
          <cell r="S247">
            <v>64.690770335109008</v>
          </cell>
          <cell r="T247">
            <v>13.066817347082921</v>
          </cell>
          <cell r="U247">
            <v>39.805295389048993</v>
          </cell>
          <cell r="V247">
            <v>7.3872971348427168</v>
          </cell>
          <cell r="W247">
            <v>-14.064872117675838</v>
          </cell>
          <cell r="X247">
            <v>-15.5902004454343</v>
          </cell>
          <cell r="Y247">
            <v>-16.145057068898396</v>
          </cell>
          <cell r="Z247">
            <v>-19.531721688481845</v>
          </cell>
          <cell r="AA247">
            <v>-7.9594125917369176</v>
          </cell>
          <cell r="AB247">
            <v>-10.009229322519879</v>
          </cell>
          <cell r="AC247">
            <v>-11.719531787898006</v>
          </cell>
          <cell r="AD247">
            <v>-9.0236933932233772</v>
          </cell>
          <cell r="AE247">
            <v>-5.7921378320247028</v>
          </cell>
          <cell r="AF247">
            <v>2.5799736951554024</v>
          </cell>
          <cell r="AG247">
            <v>4.5272241801346587</v>
          </cell>
        </row>
        <row r="248">
          <cell r="S248">
            <v>58.491065019456734</v>
          </cell>
          <cell r="T248">
            <v>3.884729481565194</v>
          </cell>
          <cell r="U248">
            <v>38.004142651296831</v>
          </cell>
          <cell r="V248">
            <v>6.8463233820877578</v>
          </cell>
          <cell r="W248">
            <v>-13.79119527224451</v>
          </cell>
          <cell r="X248">
            <v>-15.932842213465824</v>
          </cell>
          <cell r="Y248">
            <v>-16.653531645169583</v>
          </cell>
          <cell r="Z248">
            <v>-20.068403912666177</v>
          </cell>
          <cell r="AA248">
            <v>-9.0861176150594058</v>
          </cell>
          <cell r="AB248">
            <v>-11.139255505775179</v>
          </cell>
          <cell r="AC248">
            <v>-14.557679253890683</v>
          </cell>
          <cell r="AD248">
            <v>-11.875727614655032</v>
          </cell>
          <cell r="AE248">
            <v>-8.654156950695878</v>
          </cell>
          <cell r="AF248">
            <v>-0.2924775547627444</v>
          </cell>
          <cell r="AG248">
            <v>1.6449679208112797</v>
          </cell>
        </row>
        <row r="249">
          <cell r="S249">
            <v>-36.741093354490161</v>
          </cell>
          <cell r="T249">
            <v>-15.450628619861561</v>
          </cell>
          <cell r="U249">
            <v>-8.3069164265129682</v>
          </cell>
          <cell r="V249">
            <v>-37.908234822680825</v>
          </cell>
          <cell r="W249">
            <v>-32.411157837510103</v>
          </cell>
          <cell r="X249">
            <v>-48.723659414082583</v>
          </cell>
          <cell r="Y249">
            <v>-51.864406779661017</v>
          </cell>
          <cell r="Z249">
            <v>-27.322004140293249</v>
          </cell>
          <cell r="AA249">
            <v>-28.730978094723454</v>
          </cell>
          <cell r="AB249">
            <v>-19.351698388247012</v>
          </cell>
          <cell r="AC249">
            <v>2.8381474659926766</v>
          </cell>
          <cell r="AD249">
            <v>2.8520342214316545</v>
          </cell>
          <cell r="AE249">
            <v>2.8620191186711752</v>
          </cell>
          <cell r="AF249">
            <v>2.8724512499181469</v>
          </cell>
          <cell r="AG249">
            <v>5.0439484538159132</v>
          </cell>
        </row>
        <row r="250">
          <cell r="S250" t="str">
            <v/>
          </cell>
          <cell r="T250" t="str">
            <v/>
          </cell>
          <cell r="U250" t="str">
            <v/>
          </cell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</row>
        <row r="251">
          <cell r="S251">
            <v>3.8732110851559582</v>
          </cell>
          <cell r="T251">
            <v>65.501707240633891</v>
          </cell>
          <cell r="U251">
            <v>-11.974509924276049</v>
          </cell>
          <cell r="V251">
            <v>56.20548827344544</v>
          </cell>
          <cell r="W251">
            <v>10.484772565709932</v>
          </cell>
          <cell r="X251">
            <v>10.607349171081864</v>
          </cell>
          <cell r="Y251">
            <v>2.3170720984877562</v>
          </cell>
          <cell r="Z251">
            <v>-92.545668610575149</v>
          </cell>
          <cell r="AA251">
            <v>-49.039118113786344</v>
          </cell>
          <cell r="AB251">
            <v>33.159928943854197</v>
          </cell>
          <cell r="AC251">
            <v>-15.475914179214442</v>
          </cell>
          <cell r="AD251">
            <v>34.690565600449645</v>
          </cell>
          <cell r="AE251">
            <v>36.389532541724748</v>
          </cell>
          <cell r="AF251">
            <v>34.714101434430404</v>
          </cell>
          <cell r="AG251">
            <v>28.544692566116964</v>
          </cell>
        </row>
        <row r="252">
          <cell r="S252" t="str">
            <v/>
          </cell>
          <cell r="T252" t="str">
            <v/>
          </cell>
          <cell r="U252" t="str">
            <v/>
          </cell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E252" t="str">
            <v/>
          </cell>
          <cell r="AF252" t="str">
            <v/>
          </cell>
          <cell r="AG252" t="str">
            <v/>
          </cell>
        </row>
        <row r="253">
          <cell r="S253">
            <v>-6.361132117035595E-3</v>
          </cell>
          <cell r="T253">
            <v>-1.1969468628667528</v>
          </cell>
          <cell r="U253">
            <v>3.9835639057574781</v>
          </cell>
          <cell r="V253">
            <v>4.5963204880885087</v>
          </cell>
          <cell r="W253">
            <v>-5.70470872066835E-2</v>
          </cell>
          <cell r="X253">
            <v>10.139427324253916</v>
          </cell>
          <cell r="Y253">
            <v>2.6306655598492625</v>
          </cell>
          <cell r="Z253">
            <v>-2.7597277081413267</v>
          </cell>
          <cell r="AA253">
            <v>-4.0718817610571705</v>
          </cell>
          <cell r="AB253">
            <v>-4.4526503037649263</v>
          </cell>
          <cell r="AC253">
            <v>3.7037594357570924E-2</v>
          </cell>
          <cell r="AD253">
            <v>4.3835741072598466E-2</v>
          </cell>
          <cell r="AE253">
            <v>6.3693203959928724E-2</v>
          </cell>
          <cell r="AF253">
            <v>9.3317474996069905E-2</v>
          </cell>
          <cell r="AG253">
            <v>8.294831842624717E-2</v>
          </cell>
        </row>
        <row r="254">
          <cell r="S254">
            <v>-31.119792782164474</v>
          </cell>
          <cell r="T254">
            <v>-114.48366891317434</v>
          </cell>
          <cell r="U254">
            <v>-44.855076100640261</v>
          </cell>
          <cell r="V254">
            <v>-68.30230149104267</v>
          </cell>
          <cell r="W254">
            <v>-24.295175580896064</v>
          </cell>
          <cell r="X254">
            <v>-57.24516040402176</v>
          </cell>
          <cell r="Y254">
            <v>-60.894563716125631</v>
          </cell>
          <cell r="Z254">
            <v>73.161879781417923</v>
          </cell>
          <cell r="AA254">
            <v>42.225637759464874</v>
          </cell>
          <cell r="AB254">
            <v>-70.69677462767919</v>
          </cell>
          <cell r="AC254">
            <v>46.514295528146434</v>
          </cell>
          <cell r="AD254">
            <v>-6.4138948790796988</v>
          </cell>
          <cell r="AE254">
            <v>-7.7948274244520981</v>
          </cell>
          <cell r="AF254">
            <v>-6.2506112567932028</v>
          </cell>
          <cell r="AG254">
            <v>5.8305373517164014</v>
          </cell>
        </row>
        <row r="256">
          <cell r="S256">
            <v>-0.11829911311345408</v>
          </cell>
          <cell r="T256">
            <v>-26.971214568504166</v>
          </cell>
          <cell r="U256">
            <v>-39.743097816177809</v>
          </cell>
          <cell r="V256">
            <v>3.2901773869625197</v>
          </cell>
          <cell r="W256">
            <v>-20.153805131204447</v>
          </cell>
          <cell r="X256">
            <v>18.303296832491021</v>
          </cell>
          <cell r="Y256">
            <v>41.362298029338916</v>
          </cell>
          <cell r="Z256">
            <v>-5.9518715918303435</v>
          </cell>
          <cell r="AA256">
            <v>-7.8014802010954352</v>
          </cell>
          <cell r="AB256">
            <v>40.110285401137645</v>
          </cell>
          <cell r="AC256">
            <v>-7.0953686649816916</v>
          </cell>
          <cell r="AD256">
            <v>-7.1300855535791365</v>
          </cell>
          <cell r="AE256">
            <v>-9.29420839689217</v>
          </cell>
          <cell r="AF256">
            <v>-11.464594109361283</v>
          </cell>
          <cell r="AG256">
            <v>-11.494013618817331</v>
          </cell>
        </row>
        <row r="258">
          <cell r="S258">
            <v>85.874479027130803</v>
          </cell>
          <cell r="T258">
            <v>83.236523457068685</v>
          </cell>
          <cell r="U258">
            <v>45.111919172783317</v>
          </cell>
          <cell r="V258">
            <v>22.556110018260135</v>
          </cell>
          <cell r="W258">
            <v>10.311096418234024</v>
          </cell>
          <cell r="X258">
            <v>12.889752313825589</v>
          </cell>
          <cell r="Y258">
            <v>-29.969268440032078</v>
          </cell>
          <cell r="Z258">
            <v>3.004858931019279</v>
          </cell>
          <cell r="AA258">
            <v>14.304818682430026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</row>
        <row r="259">
          <cell r="V259">
            <v>0</v>
          </cell>
        </row>
        <row r="261">
          <cell r="S261">
            <v>79.647889984510186</v>
          </cell>
          <cell r="T261">
            <v>43.438338748410793</v>
          </cell>
          <cell r="U261">
            <v>69.512181351585014</v>
          </cell>
          <cell r="V261">
            <v>30.488879983971149</v>
          </cell>
          <cell r="W261">
            <v>9.3735948589071612</v>
          </cell>
          <cell r="X261">
            <v>4.625663868425562</v>
          </cell>
          <cell r="Y261">
            <v>11.924524828862289</v>
          </cell>
          <cell r="Z261">
            <v>13.46545269777446</v>
          </cell>
          <cell r="AA261">
            <v>13.250231613686026</v>
          </cell>
          <cell r="AB261">
            <v>10.113734340134934</v>
          </cell>
          <cell r="AC261">
            <v>12.31417534237522</v>
          </cell>
          <cell r="AD261">
            <v>16.174103154714423</v>
          </cell>
          <cell r="AE261">
            <v>20.45299359680962</v>
          </cell>
          <cell r="AF261">
            <v>25.071149275057564</v>
          </cell>
          <cell r="AG261">
            <v>28.639786406926138</v>
          </cell>
        </row>
        <row r="262">
          <cell r="S262">
            <v>49.080055914465973</v>
          </cell>
          <cell r="T262">
            <v>13.066817347082921</v>
          </cell>
          <cell r="U262">
            <v>51.662577605187323</v>
          </cell>
          <cell r="V262">
            <v>15.244439991985574</v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</row>
        <row r="263">
          <cell r="S263">
            <v>27.464619686535727</v>
          </cell>
          <cell r="T263">
            <v>27.605061104443024</v>
          </cell>
          <cell r="U263">
            <v>15.363922813984846</v>
          </cell>
          <cell r="V263">
            <v>12.926744570921398</v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</row>
        <row r="264">
          <cell r="S264">
            <v>3.1032143835084867</v>
          </cell>
          <cell r="T264">
            <v>2.7664602968848477</v>
          </cell>
          <cell r="U264">
            <v>2.4856809324128442</v>
          </cell>
          <cell r="V264">
            <v>2.317695421064176</v>
          </cell>
          <cell r="W264" t="str">
            <v/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</row>
        <row r="265"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 t="str">
            <v/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</row>
        <row r="267">
          <cell r="S267">
            <v>-23.556738565053461</v>
          </cell>
          <cell r="T267">
            <v>-24.818097212600644</v>
          </cell>
          <cell r="U267">
            <v>-20.490696530259363</v>
          </cell>
          <cell r="V267">
            <v>-23.642556601883388</v>
          </cell>
          <cell r="W267">
            <v>-29.343482633866387</v>
          </cell>
          <cell r="X267">
            <v>-31.118719081891385</v>
          </cell>
          <cell r="Y267">
            <v>-28.957796229585487</v>
          </cell>
          <cell r="Z267">
            <v>-25.760324667969357</v>
          </cell>
          <cell r="AA267">
            <v>-23.138174472449887</v>
          </cell>
          <cell r="AB267">
            <v>-21.252989845910111</v>
          </cell>
          <cell r="AC267">
            <v>-26.871854596265901</v>
          </cell>
          <cell r="AD267">
            <v>-28.049830769369457</v>
          </cell>
          <cell r="AE267">
            <v>-31.246311147719751</v>
          </cell>
          <cell r="AF267">
            <v>-29.647092814386223</v>
          </cell>
          <cell r="AG267">
            <v>-31.28319145662374</v>
          </cell>
        </row>
        <row r="268">
          <cell r="S268">
            <v>-8.0669202870678909</v>
          </cell>
          <cell r="T268">
            <v>-9.2897096399208934</v>
          </cell>
          <cell r="U268">
            <v>-11.840571155171252</v>
          </cell>
          <cell r="V268">
            <v>-9.96946078748819</v>
          </cell>
          <cell r="W268">
            <v>-15.443193420767784</v>
          </cell>
          <cell r="X268">
            <v>-17.7543761095992</v>
          </cell>
          <cell r="Y268">
            <v>-20.691315431873527</v>
          </cell>
          <cell r="Z268">
            <v>-13.876512013159378</v>
          </cell>
          <cell r="AA268">
            <v>-12.068875476929341</v>
          </cell>
          <cell r="AB268">
            <v>-9.5690199606839546</v>
          </cell>
          <cell r="AC268">
            <v>-12.422228875057291</v>
          </cell>
          <cell r="AD268">
            <v>-12.956766720619465</v>
          </cell>
          <cell r="AE268">
            <v>-15.767048206570767</v>
          </cell>
          <cell r="AF268">
            <v>-18.37101339040569</v>
          </cell>
          <cell r="AG268">
            <v>-19.196709359415898</v>
          </cell>
        </row>
        <row r="269">
          <cell r="S269">
            <v>-12.072361378719759</v>
          </cell>
          <cell r="T269">
            <v>-10.225432029005979</v>
          </cell>
          <cell r="U269">
            <v>-6.1283035978751439</v>
          </cell>
          <cell r="V269">
            <v>-11.695397922491834</v>
          </cell>
          <cell r="W269">
            <v>-12.727388446964342</v>
          </cell>
          <cell r="X269">
            <v>-12.336417668197614</v>
          </cell>
          <cell r="Y269">
            <v>-8.2664807977119565</v>
          </cell>
          <cell r="Z269">
            <v>-8.2210377902404321</v>
          </cell>
          <cell r="AA269">
            <v>-11.069298995520548</v>
          </cell>
          <cell r="AB269">
            <v>-9.8547400010816428</v>
          </cell>
          <cell r="AC269">
            <v>-14.295143842965329</v>
          </cell>
          <cell r="AD269">
            <v>-14.996374792818781</v>
          </cell>
          <cell r="AE269">
            <v>-15.417349545117748</v>
          </cell>
          <cell r="AF269">
            <v>-11.245460650402288</v>
          </cell>
          <cell r="AG269">
            <v>-12.05100586578015</v>
          </cell>
        </row>
        <row r="270">
          <cell r="S270">
            <v>-3.4174568992658076</v>
          </cell>
          <cell r="T270">
            <v>-5.2945425436737796</v>
          </cell>
          <cell r="U270">
            <v>-2.5756033861671499</v>
          </cell>
          <cell r="V270">
            <v>-3.8745742336205171</v>
          </cell>
          <cell r="W270">
            <v>-1.1729007661342619</v>
          </cell>
          <cell r="X270">
            <v>-1.0279253040945691</v>
          </cell>
          <cell r="Y270">
            <v>0</v>
          </cell>
          <cell r="Z270">
            <v>-3.6627748645695513</v>
          </cell>
          <cell r="AA270">
            <v>0</v>
          </cell>
          <cell r="AB270">
            <v>-1.8292298841445167</v>
          </cell>
          <cell r="AC270">
            <v>-0.15448187824328583</v>
          </cell>
          <cell r="AD270">
            <v>-9.6689255931212054E-2</v>
          </cell>
          <cell r="AE270">
            <v>-6.1913396031233067E-2</v>
          </cell>
          <cell r="AF270">
            <v>-3.061877357824928E-2</v>
          </cell>
          <cell r="AG270">
            <v>-3.5476231427691365E-2</v>
          </cell>
        </row>
        <row r="271"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</sheetData>
      <sheetData sheetId="20" refreshError="1">
        <row r="13">
          <cell r="A13" t="str">
            <v>GDP deflator (industrial countries)</v>
          </cell>
          <cell r="C13">
            <v>1.4</v>
          </cell>
          <cell r="D13">
            <v>1.1000000000000001</v>
          </cell>
          <cell r="E13">
            <v>1.4</v>
          </cell>
          <cell r="F13">
            <v>1</v>
          </cell>
          <cell r="G13">
            <v>0.4</v>
          </cell>
          <cell r="H13">
            <v>0.6</v>
          </cell>
          <cell r="I13">
            <v>1.1000000000000001</v>
          </cell>
          <cell r="J13">
            <v>1</v>
          </cell>
        </row>
        <row r="14">
          <cell r="A14" t="str">
            <v>Import prices</v>
          </cell>
          <cell r="C14">
            <v>2.9001522500572419</v>
          </cell>
          <cell r="D14">
            <v>-1.5368030351486706</v>
          </cell>
          <cell r="E14">
            <v>8.5896809350207715</v>
          </cell>
          <cell r="F14">
            <v>-4.1147928935070022</v>
          </cell>
          <cell r="G14">
            <v>2.5157652582417533</v>
          </cell>
          <cell r="H14">
            <v>13.078895168950311</v>
          </cell>
          <cell r="I14">
            <v>-1.1047103533377234</v>
          </cell>
          <cell r="J14">
            <v>-0.83429188880099758</v>
          </cell>
        </row>
        <row r="15">
          <cell r="A15" t="str">
            <v>Export prices 1/</v>
          </cell>
          <cell r="C15">
            <v>1.4</v>
          </cell>
          <cell r="D15">
            <v>-5.6512847968828606</v>
          </cell>
          <cell r="E15">
            <v>-4.5927716838677242</v>
          </cell>
          <cell r="F15">
            <v>12.900365714073336</v>
          </cell>
          <cell r="G15">
            <v>-4.8512333246456869</v>
          </cell>
          <cell r="H15">
            <v>-1.4139187385729945</v>
          </cell>
          <cell r="I15">
            <v>-0.3142602087808255</v>
          </cell>
          <cell r="J15">
            <v>4.5223441680676713</v>
          </cell>
        </row>
        <row r="16">
          <cell r="A16" t="str">
            <v>Of which</v>
          </cell>
        </row>
        <row r="17">
          <cell r="A17" t="str">
            <v>Diamonds</v>
          </cell>
          <cell r="C17">
            <v>-7.4</v>
          </cell>
          <cell r="D17">
            <v>-4.8491816006380972</v>
          </cell>
          <cell r="E17">
            <v>11.637347767253026</v>
          </cell>
          <cell r="F17">
            <v>0.60606060606060996</v>
          </cell>
          <cell r="G17">
            <v>6.8674698795180733</v>
          </cell>
          <cell r="H17">
            <v>7.4408117249154415</v>
          </cell>
          <cell r="I17">
            <v>0</v>
          </cell>
          <cell r="J17">
            <v>1.5298465576083942</v>
          </cell>
        </row>
        <row r="18">
          <cell r="A18" t="str">
            <v>Coffee</v>
          </cell>
          <cell r="C18">
            <v>66.8</v>
          </cell>
          <cell r="D18">
            <v>-43.617868199911534</v>
          </cell>
          <cell r="E18">
            <v>23.784122999686218</v>
          </cell>
          <cell r="F18">
            <v>2.9150823827629901</v>
          </cell>
          <cell r="G18">
            <v>-8.8669950738916263</v>
          </cell>
          <cell r="H18">
            <v>-28.864864864864881</v>
          </cell>
          <cell r="I18">
            <v>-16.626600181192963</v>
          </cell>
          <cell r="J18">
            <v>18.599737322195843</v>
          </cell>
        </row>
        <row r="19">
          <cell r="A19" t="str">
            <v>Cotton</v>
          </cell>
          <cell r="C19">
            <v>13.4</v>
          </cell>
          <cell r="D19">
            <v>-2.408766670112672</v>
          </cell>
          <cell r="E19">
            <v>-6.0699152542373014</v>
          </cell>
          <cell r="F19">
            <v>4.883275064847159</v>
          </cell>
          <cell r="G19">
            <v>-20.268817204301058</v>
          </cell>
          <cell r="H19">
            <v>-4.6527309507754522</v>
          </cell>
          <cell r="I19">
            <v>4.6912330928911228</v>
          </cell>
          <cell r="J19">
            <v>2.7500028413494082</v>
          </cell>
        </row>
        <row r="20">
          <cell r="A20" t="str">
            <v>Wood</v>
          </cell>
          <cell r="C20">
            <v>-25.9</v>
          </cell>
          <cell r="D20">
            <v>0.29957203994295245</v>
          </cell>
          <cell r="E20">
            <v>-32.584269662921351</v>
          </cell>
          <cell r="F20">
            <v>56.962025316455708</v>
          </cell>
          <cell r="G20">
            <v>-9.4758064516129341</v>
          </cell>
          <cell r="H20">
            <v>-6.2731997030437974</v>
          </cell>
          <cell r="I20">
            <v>-8.1957778203124665</v>
          </cell>
          <cell r="J20">
            <v>8.0709851313478289</v>
          </cell>
        </row>
        <row r="21">
          <cell r="A21" t="str">
            <v>Terms of trade</v>
          </cell>
          <cell r="C21">
            <v>5.2</v>
          </cell>
          <cell r="D21">
            <v>-4.1787001525076972</v>
          </cell>
          <cell r="E21">
            <v>-12.139691824655774</v>
          </cell>
          <cell r="F21">
            <v>17.745342708268662</v>
          </cell>
          <cell r="G21">
            <v>-7.1862103983028058</v>
          </cell>
          <cell r="H21">
            <v>-12.816550679832616</v>
          </cell>
          <cell r="I21">
            <v>0.799279872055636</v>
          </cell>
          <cell r="J21">
            <v>5.401702018667609</v>
          </cell>
        </row>
        <row r="22">
          <cell r="A22" t="str">
            <v>CFA francs per SDR  (period average)</v>
          </cell>
          <cell r="C22">
            <v>757.10974499999998</v>
          </cell>
          <cell r="D22">
            <v>742.65129585501904</v>
          </cell>
          <cell r="E22">
            <v>803.75489999999991</v>
          </cell>
          <cell r="F22">
            <v>800.29971468795497</v>
          </cell>
          <cell r="G22">
            <v>840.74743210768872</v>
          </cell>
          <cell r="H22">
            <v>936.38813492591248</v>
          </cell>
          <cell r="I22">
            <v>914.7002133221647</v>
          </cell>
          <cell r="J22">
            <v>911.74119308488559</v>
          </cell>
        </row>
        <row r="23">
          <cell r="A23" t="str">
            <v>U.S. dollars per SDR  (period average)</v>
          </cell>
          <cell r="C23">
            <v>1.51695</v>
          </cell>
          <cell r="D23">
            <v>1.4517604564649238</v>
          </cell>
          <cell r="E23">
            <v>1.377</v>
          </cell>
          <cell r="F23">
            <v>1.3564401943863644</v>
          </cell>
          <cell r="G23">
            <v>1.3673157631539994</v>
          </cell>
          <cell r="H23">
            <v>1.318791519250752</v>
          </cell>
          <cell r="I23">
            <v>1.292043988604068</v>
          </cell>
          <cell r="J23">
            <v>1.293827978397504</v>
          </cell>
        </row>
        <row r="25">
          <cell r="A25" t="str">
            <v>External trade</v>
          </cell>
        </row>
        <row r="26">
          <cell r="A26" t="str">
            <v xml:space="preserve">Export volume </v>
          </cell>
          <cell r="C26">
            <v>-2.1</v>
          </cell>
          <cell r="D26">
            <v>-8.089840218628785</v>
          </cell>
          <cell r="E26">
            <v>21.099046967919865</v>
          </cell>
          <cell r="F26">
            <v>-9.74466834029033</v>
          </cell>
          <cell r="G26">
            <v>5.790408209168052</v>
          </cell>
          <cell r="H26">
            <v>12.06526164735009</v>
          </cell>
          <cell r="I26">
            <v>-0.6401786975251289</v>
          </cell>
          <cell r="J26">
            <v>4.3243525481200917</v>
          </cell>
        </row>
        <row r="27">
          <cell r="A27" t="str">
            <v>Of which</v>
          </cell>
        </row>
        <row r="28">
          <cell r="A28" t="str">
            <v>Diamonds</v>
          </cell>
          <cell r="C28">
            <v>-8.8000000000000007</v>
          </cell>
          <cell r="D28">
            <v>0.6500747544666563</v>
          </cell>
          <cell r="E28">
            <v>-2.8723840787853949</v>
          </cell>
          <cell r="F28">
            <v>-11.301225179552166</v>
          </cell>
          <cell r="G28">
            <v>2.6763515122648185</v>
          </cell>
          <cell r="H28">
            <v>6.9263205748507417</v>
          </cell>
          <cell r="I28">
            <v>7.3752711496746226</v>
          </cell>
          <cell r="J28">
            <v>4.0000000000000258</v>
          </cell>
        </row>
        <row r="29">
          <cell r="A29" t="str">
            <v>Coffee</v>
          </cell>
          <cell r="C29">
            <v>71.099999999999994</v>
          </cell>
          <cell r="D29">
            <v>-59.859154929577471</v>
          </cell>
          <cell r="E29">
            <v>122.80701754385967</v>
          </cell>
          <cell r="F29">
            <v>-49.606299212598429</v>
          </cell>
          <cell r="G29">
            <v>82.8125</v>
          </cell>
          <cell r="H29">
            <v>4.2735042735042805</v>
          </cell>
          <cell r="I29">
            <v>-38.524590163934434</v>
          </cell>
          <cell r="J29">
            <v>8.0000000000000071</v>
          </cell>
        </row>
        <row r="30">
          <cell r="A30" t="str">
            <v>Cotton</v>
          </cell>
          <cell r="C30">
            <v>73</v>
          </cell>
          <cell r="D30">
            <v>21.739130434782616</v>
          </cell>
          <cell r="E30">
            <v>29.285714285714292</v>
          </cell>
          <cell r="F30">
            <v>-3.8674033149171616</v>
          </cell>
          <cell r="G30">
            <v>-24.137931034482751</v>
          </cell>
          <cell r="H30">
            <v>-14.848484848484844</v>
          </cell>
          <cell r="I30">
            <v>-6.5836298932384407</v>
          </cell>
          <cell r="J30">
            <v>2.750002841349386</v>
          </cell>
        </row>
        <row r="31">
          <cell r="A31" t="str">
            <v>Wood</v>
          </cell>
          <cell r="C31">
            <v>-15.3</v>
          </cell>
          <cell r="D31">
            <v>11.895551257253389</v>
          </cell>
          <cell r="E31">
            <v>41.313742437337943</v>
          </cell>
          <cell r="F31">
            <v>15.902140672782883</v>
          </cell>
          <cell r="G31">
            <v>9.2348284960422244</v>
          </cell>
          <cell r="H31">
            <v>52.304347826086953</v>
          </cell>
          <cell r="I31">
            <v>6.2581279538173717</v>
          </cell>
          <cell r="J31">
            <v>4.0000000000000036</v>
          </cell>
        </row>
        <row r="32">
          <cell r="A32" t="str">
            <v>Import volume</v>
          </cell>
          <cell r="C32">
            <v>10.4</v>
          </cell>
          <cell r="D32">
            <v>-15.786848727020775</v>
          </cell>
          <cell r="E32">
            <v>3.9500280818723255</v>
          </cell>
          <cell r="F32">
            <v>15.862587657761896</v>
          </cell>
          <cell r="G32">
            <v>-10.765125542822496</v>
          </cell>
          <cell r="H32">
            <v>-14.750280246129833</v>
          </cell>
          <cell r="I32">
            <v>19.520361498370331</v>
          </cell>
          <cell r="J32">
            <v>23.335653771235386</v>
          </cell>
        </row>
        <row r="34">
          <cell r="A34" t="str">
            <v>Activity and prices</v>
          </cell>
        </row>
        <row r="35">
          <cell r="A35" t="str">
            <v>Private consumption</v>
          </cell>
          <cell r="C35">
            <v>30.319782687287056</v>
          </cell>
          <cell r="D35">
            <v>0.54436247043676556</v>
          </cell>
          <cell r="E35">
            <v>3.9438728275064561</v>
          </cell>
          <cell r="F35">
            <v>-0.77052591368630408</v>
          </cell>
          <cell r="G35">
            <v>10.76095235632215</v>
          </cell>
          <cell r="H35">
            <v>10.296732077668969</v>
          </cell>
          <cell r="I35">
            <v>4.6734440681544864</v>
          </cell>
          <cell r="J35">
            <v>7.9886578911399608</v>
          </cell>
        </row>
        <row r="36">
          <cell r="A36" t="str">
            <v>Private investment</v>
          </cell>
          <cell r="C36">
            <v>-79.260548157649168</v>
          </cell>
          <cell r="D36">
            <v>109.13650965680213</v>
          </cell>
          <cell r="E36">
            <v>25.443240019666845</v>
          </cell>
          <cell r="F36">
            <v>93.561477010729504</v>
          </cell>
          <cell r="G36">
            <v>-26.18664584943695</v>
          </cell>
          <cell r="H36">
            <v>-3.2053654577395063</v>
          </cell>
          <cell r="I36">
            <v>15.253819642664169</v>
          </cell>
          <cell r="J36">
            <v>36.91112856208747</v>
          </cell>
        </row>
        <row r="37">
          <cell r="A37" t="str">
            <v>Public investment</v>
          </cell>
          <cell r="C37">
            <v>90.985680321872735</v>
          </cell>
          <cell r="D37">
            <v>-70.033515919654874</v>
          </cell>
          <cell r="E37">
            <v>55.073759214220885</v>
          </cell>
          <cell r="F37">
            <v>78.741753297689883</v>
          </cell>
          <cell r="G37">
            <v>3.8763228885661194</v>
          </cell>
          <cell r="H37">
            <v>-24.60212819795704</v>
          </cell>
          <cell r="I37">
            <v>40.550040625993567</v>
          </cell>
          <cell r="J37">
            <v>9.7991677336596759</v>
          </cell>
        </row>
        <row r="38">
          <cell r="A38" t="str">
            <v>Real GDP</v>
          </cell>
          <cell r="C38">
            <v>8.2940265819766665</v>
          </cell>
          <cell r="D38">
            <v>-3.8043044188685649</v>
          </cell>
          <cell r="E38">
            <v>3.6580830742138692</v>
          </cell>
          <cell r="F38">
            <v>4.6983143376979619</v>
          </cell>
          <cell r="G38">
            <v>3.5666007051113668</v>
          </cell>
          <cell r="H38">
            <v>2.3384084513673908</v>
          </cell>
          <cell r="I38">
            <v>3.3708478124313102</v>
          </cell>
          <cell r="J38">
            <v>4.9248602858983137</v>
          </cell>
        </row>
        <row r="39">
          <cell r="A39" t="str">
            <v>Consumer prices (end of period)</v>
          </cell>
          <cell r="C39">
            <v>5.0223214285714191</v>
          </cell>
          <cell r="D39">
            <v>4.4633368756641811</v>
          </cell>
          <cell r="E39">
            <v>0.50864699898269805</v>
          </cell>
          <cell r="F39">
            <v>-3.0010121457489936</v>
          </cell>
          <cell r="G39">
            <v>-5.5051442583607155</v>
          </cell>
          <cell r="H39">
            <v>8.0488862262403806</v>
          </cell>
          <cell r="I39">
            <v>3.5372002255459778</v>
          </cell>
          <cell r="J39">
            <v>2.4999999999998579</v>
          </cell>
        </row>
        <row r="41">
          <cell r="A41" t="str">
            <v>Fiscal (ratios in percent)</v>
          </cell>
        </row>
        <row r="42">
          <cell r="A42" t="str">
            <v>Revenue/GDP</v>
          </cell>
          <cell r="C42">
            <v>9.1964524931131102</v>
          </cell>
          <cell r="D42">
            <v>6.2127759509799665</v>
          </cell>
          <cell r="E42">
            <v>7.8884159898384834</v>
          </cell>
          <cell r="F42">
            <v>9.1214741130343402</v>
          </cell>
          <cell r="G42">
            <v>9.2285419341506714</v>
          </cell>
          <cell r="H42">
            <v>8.834401090371367</v>
          </cell>
          <cell r="I42">
            <v>10.017777094556282</v>
          </cell>
          <cell r="J42">
            <v>10.664306420331652</v>
          </cell>
        </row>
        <row r="43">
          <cell r="A43" t="str">
            <v>Current expenditures/GDP</v>
          </cell>
          <cell r="C43">
            <v>10.239845935380872</v>
          </cell>
          <cell r="D43">
            <v>8.849901024386865</v>
          </cell>
          <cell r="E43">
            <v>8.9658452817982663</v>
          </cell>
          <cell r="F43">
            <v>8.1276778668853975</v>
          </cell>
          <cell r="G43">
            <v>8.4160172427393256</v>
          </cell>
          <cell r="H43">
            <v>9.2097469256771554</v>
          </cell>
          <cell r="I43">
            <v>8.8580359541762697</v>
          </cell>
          <cell r="J43">
            <v>8.5930105208754437</v>
          </cell>
        </row>
        <row r="44">
          <cell r="A44" t="str">
            <v>Wages/GDP</v>
          </cell>
          <cell r="C44">
            <v>4.6404299102256079</v>
          </cell>
          <cell r="D44">
            <v>4.7232106172345762</v>
          </cell>
          <cell r="E44">
            <v>4.6693816878207253</v>
          </cell>
          <cell r="F44">
            <v>4.2818238032966729</v>
          </cell>
          <cell r="G44">
            <v>4.0785038680456962</v>
          </cell>
          <cell r="H44">
            <v>4.2168630712471922</v>
          </cell>
          <cell r="I44">
            <v>4.1699831373337419</v>
          </cell>
          <cell r="J44">
            <v>3.9666252243008766</v>
          </cell>
        </row>
        <row r="45">
          <cell r="A45" t="str">
            <v>Budgetary investment/GDP</v>
          </cell>
          <cell r="C45">
            <v>12.818678729613136</v>
          </cell>
          <cell r="D45">
            <v>4.8744183652431472</v>
          </cell>
          <cell r="E45">
            <v>7.0873213125675445</v>
          </cell>
          <cell r="F45">
            <v>11.701320691894445</v>
          </cell>
          <cell r="G45">
            <v>11.600099240149516</v>
          </cell>
          <cell r="H45">
            <v>8.2606742531345514</v>
          </cell>
          <cell r="I45">
            <v>10.97181827328825</v>
          </cell>
          <cell r="J45">
            <v>11.234774315790048</v>
          </cell>
        </row>
        <row r="47">
          <cell r="A47" t="str">
            <v>Monetary</v>
          </cell>
        </row>
        <row r="48">
          <cell r="A48" t="str">
            <v xml:space="preserve">   Velocity of broad money</v>
          </cell>
          <cell r="C48">
            <v>4.5610600394181748</v>
          </cell>
          <cell r="D48">
            <v>4.41680172739688</v>
          </cell>
          <cell r="E48">
            <v>4.7206066459274689</v>
          </cell>
          <cell r="F48">
            <v>5.6635414286416355</v>
          </cell>
          <cell r="G48">
            <v>6.4345348220339176</v>
          </cell>
          <cell r="H48">
            <v>6.1921427402590741</v>
          </cell>
          <cell r="I48">
            <v>6.521504646201187</v>
          </cell>
          <cell r="J48">
            <v>6.8980204565896139</v>
          </cell>
        </row>
        <row r="49">
          <cell r="A49" t="str">
            <v xml:space="preserve">   Net foreign assets of the banking</v>
          </cell>
        </row>
        <row r="50">
          <cell r="A50" t="str">
            <v xml:space="preserve">      system (in billions of CFA francs)</v>
          </cell>
          <cell r="C50">
            <v>99.402000000000001</v>
          </cell>
          <cell r="D50">
            <v>107.574</v>
          </cell>
          <cell r="E50">
            <v>97.460999999999999</v>
          </cell>
          <cell r="F50">
            <v>73.311999999999998</v>
          </cell>
          <cell r="G50">
            <v>75.385000000000005</v>
          </cell>
          <cell r="H50">
            <v>80.513999999999996</v>
          </cell>
          <cell r="I50">
            <v>52.230477549749935</v>
          </cell>
          <cell r="J50">
            <v>57.335950050551943</v>
          </cell>
        </row>
        <row r="52">
          <cell r="A52" t="str">
            <v>External financing (in billions of CFA francs)</v>
          </cell>
        </row>
        <row r="53">
          <cell r="A53" t="str">
            <v>Project assistance</v>
          </cell>
          <cell r="C53">
            <v>64.652000000000001</v>
          </cell>
          <cell r="D53">
            <v>24.139575000000001</v>
          </cell>
          <cell r="E53">
            <v>36.04</v>
          </cell>
          <cell r="F53">
            <v>61.655000000000001</v>
          </cell>
          <cell r="G53">
            <v>58.286999999999999</v>
          </cell>
          <cell r="H53">
            <v>46.314000000000007</v>
          </cell>
          <cell r="I53">
            <v>66.811000000000007</v>
          </cell>
          <cell r="J53">
            <v>72.640939636856814</v>
          </cell>
        </row>
        <row r="54">
          <cell r="A54" t="str">
            <v>Of which</v>
          </cell>
        </row>
        <row r="55">
          <cell r="A55" t="str">
            <v>Grants</v>
          </cell>
          <cell r="C55">
            <v>49.435000000000002</v>
          </cell>
          <cell r="D55">
            <v>21.266491666666667</v>
          </cell>
          <cell r="E55">
            <v>33.340000000000003</v>
          </cell>
          <cell r="F55">
            <v>61.113999999999997</v>
          </cell>
          <cell r="G55">
            <v>56.935000000000002</v>
          </cell>
          <cell r="H55">
            <v>45.614000000000004</v>
          </cell>
          <cell r="I55">
            <v>59.651000000000003</v>
          </cell>
          <cell r="J55">
            <v>63.963324756075288</v>
          </cell>
        </row>
        <row r="58">
          <cell r="A58" t="str">
            <v>Sources: C.A.R.authorities; and staff estimates and projections.</v>
          </cell>
        </row>
        <row r="59">
          <cell r="A59" t="str">
            <v xml:space="preserve">1/ In terms of CFA francs. </v>
          </cell>
        </row>
      </sheetData>
      <sheetData sheetId="21" refreshError="1">
        <row r="14">
          <cell r="A14" t="str">
            <v>CPI inflation (percent, end of period)</v>
          </cell>
          <cell r="B14" t="str">
            <v>PCPIC</v>
          </cell>
        </row>
        <row r="15">
          <cell r="A15" t="str">
            <v xml:space="preserve">  Original program 2/</v>
          </cell>
          <cell r="B15">
            <v>5</v>
          </cell>
          <cell r="C15">
            <v>7.1</v>
          </cell>
          <cell r="D15">
            <v>0</v>
          </cell>
          <cell r="E15">
            <v>2.6</v>
          </cell>
          <cell r="F15">
            <v>2.6</v>
          </cell>
          <cell r="G15">
            <v>2.6</v>
          </cell>
          <cell r="H15">
            <v>2.5</v>
          </cell>
          <cell r="I15">
            <v>2.5</v>
          </cell>
        </row>
        <row r="16">
          <cell r="A16" t="str">
            <v xml:space="preserve">                       review 3/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 xml:space="preserve">  Outcome</v>
          </cell>
        </row>
        <row r="19">
          <cell r="A19" t="str">
            <v>Gross domestic investment (% of GDP)</v>
          </cell>
          <cell r="B19" t="str">
            <v>NI_Y</v>
          </cell>
        </row>
        <row r="20">
          <cell r="A20" t="str">
            <v xml:space="preserve">  Original program 2/</v>
          </cell>
          <cell r="B20">
            <v>14.7</v>
          </cell>
          <cell r="C20">
            <v>3.4</v>
          </cell>
          <cell r="D20">
            <v>9</v>
          </cell>
          <cell r="E20">
            <v>12</v>
          </cell>
          <cell r="F20">
            <v>12.8</v>
          </cell>
          <cell r="G20">
            <v>13.2</v>
          </cell>
          <cell r="H20">
            <v>11.4</v>
          </cell>
          <cell r="I20">
            <v>11.4</v>
          </cell>
        </row>
        <row r="21">
          <cell r="A21" t="str">
            <v xml:space="preserve">                       review 3/</v>
          </cell>
          <cell r="B21">
            <v>6.4967130855527353</v>
          </cell>
          <cell r="C21">
            <v>4.9627784485758113</v>
          </cell>
          <cell r="D21">
            <v>6.4246669337448363</v>
          </cell>
          <cell r="E21">
            <v>12.63401077166893</v>
          </cell>
          <cell r="F21">
            <v>8.7000844727388884</v>
          </cell>
          <cell r="G21">
            <v>6.1973980413592029</v>
          </cell>
          <cell r="H21">
            <v>6.605904384079901</v>
          </cell>
          <cell r="I21">
            <v>6.2602966669457167</v>
          </cell>
        </row>
        <row r="22">
          <cell r="A22" t="str">
            <v xml:space="preserve">  Outcome</v>
          </cell>
        </row>
        <row r="24">
          <cell r="A24" t="str">
            <v xml:space="preserve">Gross national ( )/domestic </v>
          </cell>
          <cell r="B24" t="str">
            <v>NS_Y</v>
          </cell>
        </row>
        <row r="25">
          <cell r="A25" t="str">
            <v xml:space="preserve">   saving (  ) 4/</v>
          </cell>
        </row>
        <row r="26">
          <cell r="A26" t="str">
            <v xml:space="preserve">  (% of GDP)</v>
          </cell>
        </row>
        <row r="27">
          <cell r="A27" t="str">
            <v xml:space="preserve">  Original program 2/</v>
          </cell>
          <cell r="B27">
            <v>7.5</v>
          </cell>
          <cell r="C27">
            <v>-0.2</v>
          </cell>
          <cell r="D27">
            <v>6.7</v>
          </cell>
          <cell r="E27">
            <v>7.4</v>
          </cell>
          <cell r="F27">
            <v>8.6999999999999993</v>
          </cell>
          <cell r="G27">
            <v>9.4</v>
          </cell>
          <cell r="H27">
            <v>8.1</v>
          </cell>
          <cell r="I27">
            <v>8.6</v>
          </cell>
        </row>
        <row r="28">
          <cell r="A28" t="str">
            <v xml:space="preserve">                       review 3/</v>
          </cell>
          <cell r="B28">
            <v>7.1895602630964159</v>
          </cell>
          <cell r="C28">
            <v>6.2258956158252259</v>
          </cell>
          <cell r="D28">
            <v>6.550611763111104</v>
          </cell>
          <cell r="E28">
            <v>13.032289714369865</v>
          </cell>
          <cell r="F28">
            <v>10.380642240516233</v>
          </cell>
          <cell r="G28">
            <v>7.3452541710349957</v>
          </cell>
          <cell r="H28">
            <v>7.8028021614113197</v>
          </cell>
          <cell r="I28">
            <v>7.4513492425819061</v>
          </cell>
        </row>
        <row r="29">
          <cell r="A29" t="str">
            <v xml:space="preserve">  Outcome</v>
          </cell>
        </row>
        <row r="31">
          <cell r="A31" t="str">
            <v>Fiscal balance, including grants</v>
          </cell>
          <cell r="B31" t="str">
            <v>GPB_Y</v>
          </cell>
        </row>
        <row r="32">
          <cell r="A32" t="str">
            <v xml:space="preserve">  commitment basis (% of GDP) 5/</v>
          </cell>
        </row>
        <row r="33">
          <cell r="A33" t="str">
            <v xml:space="preserve"> Broadest coverage</v>
          </cell>
        </row>
        <row r="34">
          <cell r="A34" t="str">
            <v xml:space="preserve">  Define coverage: </v>
          </cell>
        </row>
        <row r="35">
          <cell r="A35" t="str">
            <v xml:space="preserve">  Original program 2/</v>
          </cell>
          <cell r="B35">
            <v>-11.2</v>
          </cell>
          <cell r="C35">
            <v>-4.9000000000000004</v>
          </cell>
          <cell r="D35">
            <v>-6.4</v>
          </cell>
          <cell r="E35">
            <v>-6.2</v>
          </cell>
          <cell r="F35">
            <v>-5.9</v>
          </cell>
          <cell r="G35">
            <v>-4.5999999999999996</v>
          </cell>
          <cell r="H35">
            <v>-4.3</v>
          </cell>
          <cell r="I35">
            <v>-3.9</v>
          </cell>
        </row>
        <row r="36">
          <cell r="A36" t="str">
            <v xml:space="preserve">                       review 3/</v>
          </cell>
          <cell r="B36">
            <v>-13.676547826924597</v>
          </cell>
          <cell r="C36">
            <v>-5.0065386624692687</v>
          </cell>
          <cell r="D36">
            <v>-7.3975027052149462</v>
          </cell>
          <cell r="E36">
            <v>-9.8979746805083995</v>
          </cell>
          <cell r="F36">
            <v>-9.2626157729245708</v>
          </cell>
          <cell r="G36">
            <v>-8.4609254280425326</v>
          </cell>
          <cell r="H36">
            <v>-9.8120771329082395</v>
          </cell>
          <cell r="I36">
            <v>-9.1634784163338416</v>
          </cell>
        </row>
        <row r="37">
          <cell r="A37" t="str">
            <v xml:space="preserve">  Outcome</v>
          </cell>
        </row>
        <row r="39">
          <cell r="A39" t="str">
            <v>Fiscal balance, including grants</v>
          </cell>
          <cell r="B39" t="str">
            <v>GCB_Y</v>
          </cell>
        </row>
        <row r="40">
          <cell r="A40" t="str">
            <v xml:space="preserve">  commitment basis 6/</v>
          </cell>
        </row>
        <row r="41">
          <cell r="A41" t="str">
            <v xml:space="preserve">  Define coverage:</v>
          </cell>
        </row>
        <row r="42">
          <cell r="A42" t="str">
            <v xml:space="preserve">  Original program 2/</v>
          </cell>
          <cell r="B42">
            <v>-11.2</v>
          </cell>
          <cell r="C42">
            <v>-4.9000000000000004</v>
          </cell>
          <cell r="D42">
            <v>-6.4</v>
          </cell>
          <cell r="E42">
            <v>-6.2</v>
          </cell>
          <cell r="F42">
            <v>-5.9</v>
          </cell>
          <cell r="G42">
            <v>-4.5999999999999996</v>
          </cell>
          <cell r="H42">
            <v>-4.3</v>
          </cell>
          <cell r="I42">
            <v>-3.9</v>
          </cell>
        </row>
        <row r="43">
          <cell r="A43" t="str">
            <v xml:space="preserve">                       review 3/</v>
          </cell>
          <cell r="B43">
            <v>-13.676547826924597</v>
          </cell>
          <cell r="C43">
            <v>-5.0065386624692687</v>
          </cell>
          <cell r="D43">
            <v>-7.3975027052149462</v>
          </cell>
          <cell r="E43">
            <v>-9.8979746805083995</v>
          </cell>
          <cell r="F43">
            <v>-9.2626157729245708</v>
          </cell>
          <cell r="G43">
            <v>-8.4609254280425326</v>
          </cell>
          <cell r="H43">
            <v>-9.8120771329082395</v>
          </cell>
          <cell r="I43">
            <v>-9.1634784163338416</v>
          </cell>
        </row>
        <row r="44">
          <cell r="A44" t="str">
            <v xml:space="preserve">  Outcome</v>
          </cell>
        </row>
        <row r="46">
          <cell r="A46" t="str">
            <v>Fiscal balance, including grants</v>
          </cell>
          <cell r="B46" t="str">
            <v>_x001E_1_CHECK_x001F_ (= 0)</v>
          </cell>
        </row>
        <row r="47">
          <cell r="A47" t="str">
            <v xml:space="preserve">  commitment basis  </v>
          </cell>
        </row>
        <row r="48">
          <cell r="A48" t="str">
            <v xml:space="preserve">  Original program </v>
          </cell>
          <cell r="B48">
            <v>0.17769582016157059</v>
          </cell>
          <cell r="C48">
            <v>2.3671218109953291</v>
          </cell>
          <cell r="D48">
            <v>0.77907837201479957</v>
          </cell>
          <cell r="E48">
            <v>0.79095869056897961</v>
          </cell>
          <cell r="F48">
            <v>2.1905313450123032E-2</v>
          </cell>
          <cell r="G48">
            <v>-3.5227730753730313E-2</v>
          </cell>
          <cell r="H48">
            <v>3.7274744236348134E-2</v>
          </cell>
          <cell r="I48">
            <v>4.8350696270954341E-2</v>
          </cell>
        </row>
        <row r="49">
          <cell r="A49" t="str">
            <v xml:space="preserve">                       review 3/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 xml:space="preserve">  Outcome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2">
          <cell r="A52" t="str">
            <v>A.  Revenues (% of GDP) (B+C+D)</v>
          </cell>
        </row>
        <row r="53">
          <cell r="A53" t="str">
            <v xml:space="preserve">  Original program 2/</v>
          </cell>
          <cell r="B53">
            <v>9.0446083596768521</v>
          </cell>
          <cell r="C53">
            <v>5.9647862019403517</v>
          </cell>
          <cell r="D53">
            <v>7.5681130171543893</v>
          </cell>
          <cell r="E53">
            <v>9.7116134060795023</v>
          </cell>
          <cell r="F53">
            <v>9.8306066309541027</v>
          </cell>
          <cell r="G53">
            <v>10.788660486363026</v>
          </cell>
          <cell r="H53">
            <v>10.748618328809076</v>
          </cell>
          <cell r="I53">
            <v>10.643503214596802</v>
          </cell>
        </row>
        <row r="54">
          <cell r="A54" t="str">
            <v>Date 1/</v>
          </cell>
          <cell r="B54">
            <v>9.1964524931131084</v>
          </cell>
          <cell r="C54">
            <v>6.2127759509799665</v>
          </cell>
          <cell r="D54">
            <v>7.8884159898384834</v>
          </cell>
          <cell r="E54">
            <v>9.1214741130343402</v>
          </cell>
          <cell r="F54">
            <v>9.2285419341506714</v>
          </cell>
          <cell r="G54">
            <v>8.834401090371367</v>
          </cell>
          <cell r="H54">
            <v>10.01777709455628</v>
          </cell>
          <cell r="I54">
            <v>10.66430642033165</v>
          </cell>
        </row>
        <row r="55">
          <cell r="A55" t="str">
            <v xml:space="preserve">  Outcome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7">
          <cell r="A57" t="str">
            <v>B.  Current tax revenues (% of GDP)</v>
          </cell>
          <cell r="B57" t="str">
            <v>GCRCT</v>
          </cell>
        </row>
        <row r="58">
          <cell r="A58" t="str">
            <v xml:space="preserve">  Original program 2/</v>
          </cell>
          <cell r="B58">
            <v>8.6582367404285208</v>
          </cell>
          <cell r="C58">
            <v>5.9108875314408911</v>
          </cell>
          <cell r="D58">
            <v>7.1308442650521355</v>
          </cell>
          <cell r="E58">
            <v>9.2907248636009356</v>
          </cell>
          <cell r="F58">
            <v>9.4107427247719695</v>
          </cell>
          <cell r="G58">
            <v>10.358726320032245</v>
          </cell>
          <cell r="H58">
            <v>10.34529087733441</v>
          </cell>
          <cell r="I58">
            <v>10.253340055457524</v>
          </cell>
        </row>
        <row r="59">
          <cell r="A59" t="str">
            <v xml:space="preserve">                       review 3/</v>
          </cell>
          <cell r="B59">
            <v>8.7976513967845804</v>
          </cell>
          <cell r="C59">
            <v>6.1634122917209497</v>
          </cell>
          <cell r="D59">
            <v>7.4353927327067995</v>
          </cell>
          <cell r="E59">
            <v>8.1353159107099167</v>
          </cell>
          <cell r="F59">
            <v>8.2725653456860204</v>
          </cell>
          <cell r="G59">
            <v>7.7949224564763844</v>
          </cell>
          <cell r="H59">
            <v>8.8253290365025077</v>
          </cell>
          <cell r="I59">
            <v>9.5236949473720642</v>
          </cell>
        </row>
        <row r="60">
          <cell r="A60" t="str">
            <v xml:space="preserve">  Outcome</v>
          </cell>
        </row>
        <row r="62">
          <cell r="A62" t="str">
            <v>C.   Current nontax revenues (% of GDP)</v>
          </cell>
          <cell r="B62" t="str">
            <v>GCRNT</v>
          </cell>
        </row>
        <row r="63">
          <cell r="A63" t="str">
            <v xml:space="preserve">  Original program 2/</v>
          </cell>
          <cell r="B63">
            <v>0.38637161924833163</v>
          </cell>
          <cell r="C63">
            <v>5.389867049946101E-2</v>
          </cell>
          <cell r="D63">
            <v>0.43726875210225358</v>
          </cell>
          <cell r="E63">
            <v>0.42088854247856589</v>
          </cell>
          <cell r="F63">
            <v>0.41986390618213404</v>
          </cell>
          <cell r="G63">
            <v>0.42993416633078063</v>
          </cell>
          <cell r="H63">
            <v>0.40332745147466603</v>
          </cell>
          <cell r="I63">
            <v>0.39016315913927641</v>
          </cell>
        </row>
        <row r="64">
          <cell r="A64" t="str">
            <v xml:space="preserve">                       review 3/</v>
          </cell>
          <cell r="B64">
            <v>0.39880109632852884</v>
          </cell>
          <cell r="C64">
            <v>4.9363659259016847E-2</v>
          </cell>
          <cell r="D64">
            <v>0.45302325713168351</v>
          </cell>
          <cell r="E64">
            <v>0.98615820232442353</v>
          </cell>
          <cell r="F64">
            <v>0.95597658846465028</v>
          </cell>
          <cell r="G64">
            <v>1.0394786338949826</v>
          </cell>
          <cell r="H64">
            <v>1.1924480580537729</v>
          </cell>
          <cell r="I64">
            <v>1.1406114729595864</v>
          </cell>
        </row>
        <row r="65">
          <cell r="A65" t="str">
            <v xml:space="preserve">  Outcome</v>
          </cell>
        </row>
        <row r="67">
          <cell r="A67" t="str">
            <v>D.  Capital Revenues (% of GDP)</v>
          </cell>
          <cell r="B67" t="str">
            <v>GCRKY</v>
          </cell>
        </row>
        <row r="68">
          <cell r="A68" t="str">
            <v xml:space="preserve">  Original program 2/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 t="str">
            <v xml:space="preserve">                       review 3/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 t="str">
            <v xml:space="preserve">  Outcome</v>
          </cell>
        </row>
        <row r="72">
          <cell r="A72" t="str">
            <v>E.  Grants (% of GDP)</v>
          </cell>
          <cell r="B72" t="str">
            <v>GCG_Y</v>
          </cell>
        </row>
        <row r="73">
          <cell r="A73" t="str">
            <v xml:space="preserve">  Original program 2/</v>
          </cell>
          <cell r="B73">
            <v>0.18247277836318931</v>
          </cell>
          <cell r="C73">
            <v>2.4078332734459211</v>
          </cell>
          <cell r="D73">
            <v>0.73629330642448698</v>
          </cell>
          <cell r="E73">
            <v>0.77957911145752146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 t="str">
            <v xml:space="preserve">                       review 3/</v>
          </cell>
          <cell r="B74">
            <v>0.18552434495630316</v>
          </cell>
          <cell r="C74">
            <v>2.5050047761807788</v>
          </cell>
          <cell r="D74">
            <v>0.76724789931238313</v>
          </cell>
          <cell r="E74">
            <v>0.80954976523710498</v>
          </cell>
          <cell r="F74">
            <v>1.5249587758136012</v>
          </cell>
          <cell r="G74">
            <v>0.17509466039780727</v>
          </cell>
          <cell r="H74">
            <v>0</v>
          </cell>
          <cell r="I74">
            <v>0</v>
          </cell>
        </row>
        <row r="75">
          <cell r="A75" t="str">
            <v xml:space="preserve">  Outcome</v>
          </cell>
        </row>
        <row r="77">
          <cell r="A77" t="str">
            <v>Total revenues and grants (B+C+D+E)</v>
          </cell>
          <cell r="B77" t="str">
            <v>GCR_Y</v>
          </cell>
        </row>
        <row r="78">
          <cell r="A78" t="str">
            <v xml:space="preserve">  Original program 2/</v>
          </cell>
          <cell r="B78">
            <v>9.2270811380400417</v>
          </cell>
          <cell r="C78">
            <v>8.3726194753862728</v>
          </cell>
          <cell r="D78">
            <v>8.3044063235788759</v>
          </cell>
          <cell r="E78">
            <v>10.491192517537023</v>
          </cell>
          <cell r="F78">
            <v>9.8306066309541027</v>
          </cell>
          <cell r="G78">
            <v>10.788660486363026</v>
          </cell>
          <cell r="H78">
            <v>10.748618328809076</v>
          </cell>
          <cell r="I78">
            <v>10.643503214596802</v>
          </cell>
        </row>
        <row r="79">
          <cell r="A79" t="str">
            <v xml:space="preserve">                       review 3/</v>
          </cell>
          <cell r="B79">
            <v>9.3819768380694111</v>
          </cell>
          <cell r="C79">
            <v>8.7177807271607453</v>
          </cell>
          <cell r="D79">
            <v>8.6556638891508673</v>
          </cell>
          <cell r="E79">
            <v>9.9310238782714446</v>
          </cell>
          <cell r="F79">
            <v>10.753500709964273</v>
          </cell>
          <cell r="G79">
            <v>9.0094957507691742</v>
          </cell>
          <cell r="H79">
            <v>10.01777709455628</v>
          </cell>
          <cell r="I79">
            <v>10.66430642033165</v>
          </cell>
        </row>
        <row r="80">
          <cell r="A80" t="str">
            <v xml:space="preserve">  Outcome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4">
          <cell r="A84" t="str">
            <v>Table 5.  Basic Data (concluded)</v>
          </cell>
        </row>
        <row r="87">
          <cell r="A87" t="str">
            <v>Date 1/</v>
          </cell>
          <cell r="B87" t="str">
            <v>t-3</v>
          </cell>
          <cell r="C87" t="str">
            <v>t-2</v>
          </cell>
          <cell r="D87" t="str">
            <v>t-1</v>
          </cell>
          <cell r="E87" t="str">
            <v>t</v>
          </cell>
          <cell r="F87" t="str">
            <v>t+1</v>
          </cell>
          <cell r="G87" t="str">
            <v>t+2</v>
          </cell>
          <cell r="H87" t="str">
            <v>t+3</v>
          </cell>
          <cell r="I87" t="str">
            <v>t+4</v>
          </cell>
        </row>
        <row r="88">
          <cell r="A88" t="str">
            <v>Please fill in the year 't'</v>
          </cell>
          <cell r="B88">
            <v>1995</v>
          </cell>
          <cell r="C88">
            <v>1996</v>
          </cell>
          <cell r="D88">
            <v>1997</v>
          </cell>
          <cell r="E88">
            <v>1998</v>
          </cell>
          <cell r="F88">
            <v>1999</v>
          </cell>
          <cell r="G88">
            <v>2000</v>
          </cell>
          <cell r="H88">
            <v>2001</v>
          </cell>
          <cell r="I88">
            <v>2002</v>
          </cell>
        </row>
        <row r="90">
          <cell r="A90" t="str">
            <v>F. Total expenditure and net lending</v>
          </cell>
          <cell r="B90" t="str">
            <v>GCENL</v>
          </cell>
        </row>
        <row r="91">
          <cell r="A91" t="str">
            <v xml:space="preserve">  (G+H+I)</v>
          </cell>
        </row>
        <row r="92">
          <cell r="A92" t="str">
            <v xml:space="preserve">  Original program 2/</v>
          </cell>
          <cell r="B92">
            <v>20.24938531787847</v>
          </cell>
          <cell r="C92">
            <v>10.905497664390943</v>
          </cell>
          <cell r="D92">
            <v>13.925327951564078</v>
          </cell>
          <cell r="E92">
            <v>15.900233826968044</v>
          </cell>
          <cell r="F92">
            <v>15.70870131750398</v>
          </cell>
          <cell r="G92">
            <v>15.423888217116756</v>
          </cell>
          <cell r="H92">
            <v>15.011343584572728</v>
          </cell>
          <cell r="I92">
            <v>14.495152518325847</v>
          </cell>
        </row>
        <row r="93">
          <cell r="A93" t="str">
            <v xml:space="preserve">                       review 3/</v>
          </cell>
          <cell r="B93">
            <v>23.058524664994007</v>
          </cell>
          <cell r="C93">
            <v>13.724319389630015</v>
          </cell>
          <cell r="D93">
            <v>16.053166594365813</v>
          </cell>
          <cell r="E93">
            <v>19.828998558779844</v>
          </cell>
          <cell r="F93">
            <v>20.01611648288884</v>
          </cell>
          <cell r="G93">
            <v>17.470421178811705</v>
          </cell>
          <cell r="H93">
            <v>19.829854227464516</v>
          </cell>
          <cell r="I93">
            <v>19.827784836665494</v>
          </cell>
        </row>
        <row r="94">
          <cell r="A94" t="str">
            <v xml:space="preserve">  Outcome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6">
          <cell r="A96" t="str">
            <v>G.  Current non-interest expenditure</v>
          </cell>
          <cell r="B96" t="str">
            <v>GCECY</v>
          </cell>
        </row>
        <row r="97">
          <cell r="A97" t="str">
            <v xml:space="preserve">  (% of GDP)</v>
          </cell>
        </row>
        <row r="98">
          <cell r="A98" t="str">
            <v xml:space="preserve">  Original program 2/</v>
          </cell>
          <cell r="B98">
            <v>7.8328064629434495</v>
          </cell>
          <cell r="C98">
            <v>6.6475026949335243</v>
          </cell>
          <cell r="D98">
            <v>7.4335687857383119</v>
          </cell>
          <cell r="E98">
            <v>6.4848012470771623</v>
          </cell>
          <cell r="F98">
            <v>6.0663095410453156</v>
          </cell>
          <cell r="G98">
            <v>5.696627703882843</v>
          </cell>
          <cell r="H98">
            <v>5.4827325434837411</v>
          </cell>
          <cell r="I98">
            <v>5.26129108536297</v>
          </cell>
        </row>
        <row r="99">
          <cell r="A99" t="str">
            <v xml:space="preserve">                       review 3/</v>
          </cell>
          <cell r="B99">
            <v>7.9670117644469043</v>
          </cell>
          <cell r="C99">
            <v>6.9059029720567739</v>
          </cell>
          <cell r="D99">
            <v>7.5946676483785822</v>
          </cell>
          <cell r="E99">
            <v>6.7826704985872217</v>
          </cell>
          <cell r="F99">
            <v>7.0137907427755524</v>
          </cell>
          <cell r="G99">
            <v>7.5290703971057127</v>
          </cell>
          <cell r="H99">
            <v>7.5165042253269281</v>
          </cell>
          <cell r="I99">
            <v>7.390548059882188</v>
          </cell>
        </row>
        <row r="100">
          <cell r="A100" t="str">
            <v xml:space="preserve">  Outcome</v>
          </cell>
        </row>
        <row r="102">
          <cell r="A102" t="str">
            <v>H.  Interest payments (% of GDP)</v>
          </cell>
          <cell r="B102" t="str">
            <v>GCIPY</v>
          </cell>
        </row>
        <row r="103">
          <cell r="A103" t="str">
            <v xml:space="preserve">  Original program 2/</v>
          </cell>
          <cell r="B103">
            <v>2.2479803301721111</v>
          </cell>
          <cell r="C103">
            <v>1.8864534674811355</v>
          </cell>
          <cell r="D103">
            <v>1.3286242852337706</v>
          </cell>
          <cell r="E103">
            <v>1.465315666406859</v>
          </cell>
          <cell r="F103">
            <v>1.114811061242218</v>
          </cell>
          <cell r="G103">
            <v>1.0345290877334408</v>
          </cell>
          <cell r="H103">
            <v>1.0335265944038317</v>
          </cell>
          <cell r="I103">
            <v>1.1704894774178294</v>
          </cell>
        </row>
        <row r="104">
          <cell r="A104" t="str">
            <v xml:space="preserve">                       review 3/</v>
          </cell>
          <cell r="B104">
            <v>2.2728341709339666</v>
          </cell>
          <cell r="C104">
            <v>1.9439980523300922</v>
          </cell>
          <cell r="D104">
            <v>1.3711776334196841</v>
          </cell>
          <cell r="E104">
            <v>1.3450073682981754</v>
          </cell>
          <cell r="F104">
            <v>1.4022264999637726</v>
          </cell>
          <cell r="G104">
            <v>1.6806765285714427</v>
          </cell>
          <cell r="H104">
            <v>1.34153172884934</v>
          </cell>
          <cell r="I104">
            <v>1.2024624609932557</v>
          </cell>
        </row>
        <row r="105">
          <cell r="A105" t="str">
            <v xml:space="preserve">  Outcome</v>
          </cell>
        </row>
        <row r="107">
          <cell r="A107" t="str">
            <v xml:space="preserve">I.  Capital expenditure &amp; net lending </v>
          </cell>
          <cell r="B107" t="str">
            <v>GCEKY</v>
          </cell>
        </row>
        <row r="108">
          <cell r="A108" t="str">
            <v xml:space="preserve">  (% of GDP)</v>
          </cell>
        </row>
        <row r="109">
          <cell r="A109" t="str">
            <v xml:space="preserve">  Original program 2/</v>
          </cell>
          <cell r="B109">
            <v>10.16859852476291</v>
          </cell>
          <cell r="C109">
            <v>2.3715415019762842</v>
          </cell>
          <cell r="D109">
            <v>5.1631348805919943</v>
          </cell>
          <cell r="E109">
            <v>7.9501169134840222</v>
          </cell>
          <cell r="F109">
            <v>8.5275807152164464</v>
          </cell>
          <cell r="G109">
            <v>8.6927314255004724</v>
          </cell>
          <cell r="H109">
            <v>8.4950844466851549</v>
          </cell>
          <cell r="I109">
            <v>8.0633719555450476</v>
          </cell>
        </row>
        <row r="110">
          <cell r="A110" t="str">
            <v xml:space="preserve">                       review 3/</v>
          </cell>
          <cell r="B110">
            <v>12.818678729613136</v>
          </cell>
          <cell r="C110">
            <v>4.8744183652431472</v>
          </cell>
          <cell r="D110">
            <v>7.0873213125675445</v>
          </cell>
          <cell r="E110">
            <v>11.701320691894445</v>
          </cell>
          <cell r="F110">
            <v>11.600099240149516</v>
          </cell>
          <cell r="G110">
            <v>8.2606742531345514</v>
          </cell>
          <cell r="H110">
            <v>10.97181827328825</v>
          </cell>
          <cell r="I110">
            <v>11.234774315790048</v>
          </cell>
        </row>
        <row r="111">
          <cell r="A111" t="str">
            <v xml:space="preserve">  Outcome</v>
          </cell>
        </row>
        <row r="113">
          <cell r="A113" t="str">
            <v>Current expenditure (G+H)</v>
          </cell>
        </row>
        <row r="114">
          <cell r="A114" t="str">
            <v xml:space="preserve">  Original program 2/</v>
          </cell>
          <cell r="B114">
            <v>10.080786793115561</v>
          </cell>
          <cell r="C114">
            <v>8.5339561624146594</v>
          </cell>
          <cell r="D114">
            <v>8.7621930709720832</v>
          </cell>
          <cell r="E114">
            <v>7.9501169134840213</v>
          </cell>
          <cell r="F114">
            <v>7.1811206022875336</v>
          </cell>
          <cell r="G114">
            <v>6.731156791616284</v>
          </cell>
          <cell r="H114">
            <v>6.5162591378875732</v>
          </cell>
          <cell r="I114">
            <v>6.4317805627807996</v>
          </cell>
        </row>
        <row r="115">
          <cell r="A115" t="str">
            <v xml:space="preserve">                       review 3/</v>
          </cell>
          <cell r="B115">
            <v>10.23984593538087</v>
          </cell>
          <cell r="C115">
            <v>8.8499010243868668</v>
          </cell>
          <cell r="D115">
            <v>8.9658452817982663</v>
          </cell>
          <cell r="E115">
            <v>8.1276778668853975</v>
          </cell>
          <cell r="F115">
            <v>8.4160172427393256</v>
          </cell>
          <cell r="G115">
            <v>9.2097469256771554</v>
          </cell>
          <cell r="H115">
            <v>8.8580359541762679</v>
          </cell>
          <cell r="I115">
            <v>8.5930105208754437</v>
          </cell>
        </row>
        <row r="116">
          <cell r="A116" t="str">
            <v xml:space="preserve">  Outcome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8">
          <cell r="A118" t="str">
            <v>Net Foreign Assets of the Banking</v>
          </cell>
          <cell r="B118" t="str">
            <v>FNFA</v>
          </cell>
        </row>
        <row r="119">
          <cell r="A119" t="str">
            <v xml:space="preserve">  System (billions) 5/</v>
          </cell>
        </row>
        <row r="120">
          <cell r="A120" t="str">
            <v xml:space="preserve">  Original program 2/</v>
          </cell>
          <cell r="B120">
            <v>98.6</v>
          </cell>
          <cell r="C120">
            <v>106</v>
          </cell>
          <cell r="D120">
            <v>96.7</v>
          </cell>
          <cell r="E120">
            <v>88.4</v>
          </cell>
          <cell r="F120">
            <v>92.5</v>
          </cell>
          <cell r="G120">
            <v>91</v>
          </cell>
          <cell r="H120">
            <v>95.2</v>
          </cell>
          <cell r="I120">
            <v>106</v>
          </cell>
        </row>
        <row r="121">
          <cell r="A121" t="str">
            <v xml:space="preserve">                       review 3/</v>
          </cell>
          <cell r="B121">
            <v>98.644000000000005</v>
          </cell>
          <cell r="C121">
            <v>106.033</v>
          </cell>
          <cell r="D121">
            <v>96.64</v>
          </cell>
          <cell r="E121">
            <v>72.459000000000003</v>
          </cell>
          <cell r="F121">
            <v>73.946999999999989</v>
          </cell>
          <cell r="G121">
            <v>79.506</v>
          </cell>
          <cell r="H121">
            <v>51.838477549749932</v>
          </cell>
          <cell r="I121">
            <v>56.94395005055194</v>
          </cell>
        </row>
        <row r="122">
          <cell r="A122" t="str">
            <v xml:space="preserve">  Outcome</v>
          </cell>
        </row>
        <row r="124">
          <cell r="A124" t="str">
            <v>Net Domestic Assets of the Banking</v>
          </cell>
          <cell r="B124" t="str">
            <v>FNDA</v>
          </cell>
        </row>
        <row r="125">
          <cell r="A125" t="str">
            <v xml:space="preserve">  System (billions) 5/</v>
          </cell>
        </row>
        <row r="126">
          <cell r="A126" t="str">
            <v xml:space="preserve">  Original program 2/</v>
          </cell>
          <cell r="B126">
            <v>21.6</v>
          </cell>
          <cell r="C126">
            <v>20</v>
          </cell>
          <cell r="D126">
            <v>19.7</v>
          </cell>
          <cell r="E126">
            <v>37.200000000000003</v>
          </cell>
          <cell r="F126">
            <v>49.7</v>
          </cell>
          <cell r="G126">
            <v>66.2</v>
          </cell>
          <cell r="H126">
            <v>78.7</v>
          </cell>
          <cell r="I126">
            <v>86.3</v>
          </cell>
        </row>
        <row r="127">
          <cell r="A127" t="str">
            <v xml:space="preserve">                       review 3/</v>
          </cell>
          <cell r="B127">
            <v>21.574999999999999</v>
          </cell>
          <cell r="C127">
            <v>20.031000000000006</v>
          </cell>
          <cell r="D127">
            <v>19.685999999999993</v>
          </cell>
          <cell r="E127">
            <v>25.079000000000008</v>
          </cell>
          <cell r="F127">
            <v>31.332999999999998</v>
          </cell>
          <cell r="G127">
            <v>31.406999999999996</v>
          </cell>
          <cell r="H127">
            <v>54.429688588128528</v>
          </cell>
          <cell r="I127">
            <v>57.006616107763634</v>
          </cell>
        </row>
        <row r="128">
          <cell r="A128" t="str">
            <v xml:space="preserve">  Outcome</v>
          </cell>
        </row>
        <row r="130">
          <cell r="A130" t="str">
            <v>Broad money (billions) 5/</v>
          </cell>
          <cell r="B130" t="str">
            <v>FMB</v>
          </cell>
        </row>
        <row r="131">
          <cell r="A131" t="str">
            <v xml:space="preserve">  Original program 2/</v>
          </cell>
          <cell r="B131">
            <v>120.2</v>
          </cell>
          <cell r="C131">
            <v>126.1</v>
          </cell>
          <cell r="D131">
            <v>116.4</v>
          </cell>
          <cell r="E131">
            <v>125.6</v>
          </cell>
          <cell r="F131">
            <v>142.19999999999999</v>
          </cell>
          <cell r="G131">
            <v>157.19999999999999</v>
          </cell>
          <cell r="H131">
            <v>173.9</v>
          </cell>
          <cell r="I131">
            <v>192.3</v>
          </cell>
        </row>
        <row r="132">
          <cell r="A132" t="str">
            <v xml:space="preserve">                       review 3/</v>
          </cell>
          <cell r="B132">
            <v>120.21899999999999</v>
          </cell>
          <cell r="C132">
            <v>126.06399999999999</v>
          </cell>
          <cell r="D132">
            <v>116.32599999999999</v>
          </cell>
          <cell r="E132">
            <v>97.537999999999997</v>
          </cell>
          <cell r="F132">
            <v>105.28</v>
          </cell>
          <cell r="G132">
            <v>110.913</v>
          </cell>
          <cell r="H132">
            <v>106.26816613787845</v>
          </cell>
          <cell r="I132">
            <v>113.95056615831557</v>
          </cell>
        </row>
        <row r="133">
          <cell r="A133" t="str">
            <v xml:space="preserve">  Outcome</v>
          </cell>
        </row>
        <row r="135">
          <cell r="A135" t="str">
            <v xml:space="preserve">Nominal interest rate (percent) </v>
          </cell>
          <cell r="B135" t="str">
            <v>FI</v>
          </cell>
        </row>
        <row r="136">
          <cell r="A136" t="str">
            <v>Central Bank Repurchase rate 6/</v>
          </cell>
        </row>
        <row r="137">
          <cell r="A137" t="str">
            <v xml:space="preserve">  Original program 2/</v>
          </cell>
          <cell r="B137">
            <v>10.8</v>
          </cell>
          <cell r="C137">
            <v>9.8000000000000007</v>
          </cell>
          <cell r="D137">
            <v>9.5</v>
          </cell>
          <cell r="E137">
            <v>9.5</v>
          </cell>
          <cell r="F137" t="str">
            <v>...</v>
          </cell>
          <cell r="G137" t="str">
            <v>...</v>
          </cell>
          <cell r="H137" t="str">
            <v>...</v>
          </cell>
          <cell r="I137" t="str">
            <v>...</v>
          </cell>
        </row>
        <row r="138">
          <cell r="A138" t="str">
            <v xml:space="preserve">                       review 3/</v>
          </cell>
          <cell r="B138">
            <v>10.8</v>
          </cell>
          <cell r="C138">
            <v>9.8000000000000007</v>
          </cell>
          <cell r="D138">
            <v>9.5</v>
          </cell>
          <cell r="E138">
            <v>9</v>
          </cell>
        </row>
        <row r="139">
          <cell r="A139" t="str">
            <v xml:space="preserve">  Outcome</v>
          </cell>
        </row>
        <row r="141">
          <cell r="A141" t="str">
            <v>GDP (domestic currency, billions)</v>
          </cell>
          <cell r="B141" t="str">
            <v>NGDP</v>
          </cell>
        </row>
        <row r="142">
          <cell r="A142" t="str">
            <v xml:space="preserve">  Original program 2/</v>
          </cell>
          <cell r="B142">
            <v>569.4</v>
          </cell>
          <cell r="C142">
            <v>556.6</v>
          </cell>
          <cell r="D142">
            <v>594.6</v>
          </cell>
          <cell r="E142">
            <v>641.5</v>
          </cell>
          <cell r="F142">
            <v>690.7</v>
          </cell>
          <cell r="G142">
            <v>744.3</v>
          </cell>
          <cell r="H142">
            <v>793.4</v>
          </cell>
          <cell r="I142">
            <v>845.8</v>
          </cell>
        </row>
        <row r="143">
          <cell r="A143" t="str">
            <v xml:space="preserve">                       review 3/</v>
          </cell>
          <cell r="B143">
            <v>560.0343180000001</v>
          </cell>
          <cell r="C143">
            <v>535.00895996027498</v>
          </cell>
          <cell r="D143">
            <v>570.61088129711618</v>
          </cell>
          <cell r="E143">
            <v>617.75078132908641</v>
          </cell>
          <cell r="F143">
            <v>647.29618639911041</v>
          </cell>
          <cell r="G143">
            <v>685.34357202764113</v>
          </cell>
          <cell r="H143">
            <v>725.23075043743518</v>
          </cell>
          <cell r="I143">
            <v>777.65955329033636</v>
          </cell>
        </row>
        <row r="144">
          <cell r="A144" t="str">
            <v xml:space="preserve">  Outcome</v>
          </cell>
        </row>
        <row r="147">
          <cell r="A147" t="str">
            <v>1/ t= 1998</v>
          </cell>
        </row>
        <row r="148">
          <cell r="A148" t="str">
            <v>2/  EBS/98/117, July 10, 1998.</v>
          </cell>
        </row>
        <row r="149">
          <cell r="A149" t="str">
            <v>3/ First review</v>
          </cell>
        </row>
        <row r="150">
          <cell r="A150" t="str">
            <v>4/ Gross Domestic saving.</v>
          </cell>
        </row>
        <row r="151">
          <cell r="A151" t="str">
            <v>5/ Valued at programmed exchange rate.</v>
          </cell>
        </row>
        <row r="152">
          <cell r="A152" t="str">
            <v>6/ TIPP</v>
          </cell>
        </row>
      </sheetData>
      <sheetData sheetId="22" refreshError="1">
        <row r="13">
          <cell r="A13" t="str">
            <v xml:space="preserve">  Outcome</v>
          </cell>
        </row>
        <row r="15">
          <cell r="A15" t="str">
            <v>B.  Merchandise imports (+ sign)</v>
          </cell>
          <cell r="B15" t="str">
            <v>BMT</v>
          </cell>
        </row>
        <row r="16">
          <cell r="A16" t="str">
            <v xml:space="preserve">  Original program 3/</v>
          </cell>
          <cell r="B16">
            <v>178.70379645397176</v>
          </cell>
          <cell r="C16">
            <v>125.51319648093842</v>
          </cell>
          <cell r="D16">
            <v>130.03255096796298</v>
          </cell>
          <cell r="E16">
            <v>154.58368376787217</v>
          </cell>
          <cell r="F16">
            <v>171.73766058147396</v>
          </cell>
          <cell r="G16">
            <v>189.69913309535951</v>
          </cell>
          <cell r="H16">
            <v>198.326359832636</v>
          </cell>
          <cell r="I16">
            <v>206.86192468619248</v>
          </cell>
        </row>
        <row r="17">
          <cell r="A17" t="str">
            <v xml:space="preserve">                       review 3/</v>
          </cell>
          <cell r="B17">
            <v>181.15137247044683</v>
          </cell>
          <cell r="C17">
            <v>146.55244550582617</v>
          </cell>
          <cell r="D17">
            <v>144.97947575809494</v>
          </cell>
          <cell r="E17">
            <v>159.34522033898304</v>
          </cell>
          <cell r="F17">
            <v>139.86839737856405</v>
          </cell>
          <cell r="G17">
            <v>116.76457094081995</v>
          </cell>
          <cell r="H17">
            <v>138.42255731785798</v>
          </cell>
          <cell r="I17">
            <v>170.08400276539481</v>
          </cell>
        </row>
        <row r="18">
          <cell r="A18" t="str">
            <v xml:space="preserve">  Outcome</v>
          </cell>
        </row>
        <row r="20">
          <cell r="A20" t="str">
            <v>Export volume (percentage change)</v>
          </cell>
          <cell r="B20" t="str">
            <v>TXR_C</v>
          </cell>
        </row>
        <row r="21">
          <cell r="A21" t="str">
            <v xml:space="preserve">  Original program 3/</v>
          </cell>
          <cell r="B21">
            <v>-2.1</v>
          </cell>
          <cell r="C21">
            <v>-5</v>
          </cell>
          <cell r="D21">
            <v>24.2</v>
          </cell>
          <cell r="E21">
            <v>7.2</v>
          </cell>
          <cell r="F21">
            <v>10.9</v>
          </cell>
          <cell r="G21">
            <v>9.9</v>
          </cell>
          <cell r="H21">
            <v>4</v>
          </cell>
          <cell r="I21">
            <v>4.2</v>
          </cell>
        </row>
        <row r="22">
          <cell r="A22" t="str">
            <v xml:space="preserve">                       review 3/</v>
          </cell>
          <cell r="B22">
            <v>-0.26279503530403758</v>
          </cell>
          <cell r="C22">
            <v>-51.81859339664004</v>
          </cell>
          <cell r="D22">
            <v>21.099046967919861</v>
          </cell>
          <cell r="E22">
            <v>-9.7446683402903034</v>
          </cell>
          <cell r="F22">
            <v>5.7904082091680351</v>
          </cell>
          <cell r="G22">
            <v>12.065261647350113</v>
          </cell>
          <cell r="H22">
            <v>2.8898667265463587</v>
          </cell>
          <cell r="I22">
            <v>4.0100251038106762</v>
          </cell>
        </row>
        <row r="23">
          <cell r="A23" t="str">
            <v xml:space="preserve">  Outcome</v>
          </cell>
        </row>
        <row r="25">
          <cell r="A25" t="str">
            <v>Import volume (percentage change)</v>
          </cell>
          <cell r="B25" t="str">
            <v>TMR_C</v>
          </cell>
        </row>
        <row r="26">
          <cell r="A26" t="str">
            <v xml:space="preserve">  Original program 3/</v>
          </cell>
          <cell r="B26">
            <v>10.4</v>
          </cell>
          <cell r="C26">
            <v>-28.2</v>
          </cell>
          <cell r="D26">
            <v>9.6</v>
          </cell>
          <cell r="E26">
            <v>21.9</v>
          </cell>
          <cell r="F26">
            <v>8.1</v>
          </cell>
          <cell r="G26">
            <v>8.4</v>
          </cell>
          <cell r="H26">
            <v>7.1</v>
          </cell>
          <cell r="I26">
            <v>2.8</v>
          </cell>
        </row>
        <row r="27">
          <cell r="A27" t="str">
            <v xml:space="preserve">                       review 3/</v>
          </cell>
          <cell r="B27">
            <v>4.877977147674244</v>
          </cell>
          <cell r="C27">
            <v>-56.554870785706576</v>
          </cell>
          <cell r="D27">
            <v>3.9500280818723468</v>
          </cell>
          <cell r="E27">
            <v>15.862587657761893</v>
          </cell>
          <cell r="F27">
            <v>-10.765125542822517</v>
          </cell>
          <cell r="G27">
            <v>-14.750280246129847</v>
          </cell>
          <cell r="H27">
            <v>20.478151909756463</v>
          </cell>
          <cell r="I27">
            <v>22.31727752066088</v>
          </cell>
        </row>
        <row r="28">
          <cell r="A28" t="str">
            <v xml:space="preserve">  Outcome</v>
          </cell>
        </row>
        <row r="30">
          <cell r="A30" t="str">
            <v>Export unit value (percentage change)</v>
          </cell>
          <cell r="B30" t="str">
            <v>TXP_C</v>
          </cell>
        </row>
        <row r="31">
          <cell r="A31" t="str">
            <v xml:space="preserve">  Original program 3/</v>
          </cell>
          <cell r="B31">
            <v>1.4</v>
          </cell>
          <cell r="C31">
            <v>-10.4</v>
          </cell>
          <cell r="D31">
            <v>8.1999999999999993</v>
          </cell>
          <cell r="E31">
            <v>-0.3</v>
          </cell>
          <cell r="F31">
            <v>2.8</v>
          </cell>
          <cell r="G31">
            <v>1.7</v>
          </cell>
          <cell r="H31">
            <v>3.9</v>
          </cell>
          <cell r="I31">
            <v>1.8</v>
          </cell>
        </row>
        <row r="32">
          <cell r="A32" t="str">
            <v xml:space="preserve">                       review 3/</v>
          </cell>
          <cell r="B32">
            <v>1.4</v>
          </cell>
          <cell r="C32">
            <v>79.978255115550482</v>
          </cell>
          <cell r="D32">
            <v>-4.5927716838677242</v>
          </cell>
          <cell r="E32">
            <v>12.900365714073336</v>
          </cell>
          <cell r="F32">
            <v>-4.8512333246456869</v>
          </cell>
          <cell r="G32">
            <v>-1.4139187385729945</v>
          </cell>
          <cell r="H32">
            <v>-3.7343753356709755</v>
          </cell>
          <cell r="I32">
            <v>4.8382198856515117</v>
          </cell>
        </row>
        <row r="33">
          <cell r="A33" t="str">
            <v xml:space="preserve">  Outcome</v>
          </cell>
        </row>
        <row r="35">
          <cell r="A35" t="str">
            <v>Import unit value (percent change)</v>
          </cell>
          <cell r="B35" t="str">
            <v>TMP_C</v>
          </cell>
        </row>
        <row r="36">
          <cell r="A36" t="str">
            <v xml:space="preserve">  Original program 3/</v>
          </cell>
          <cell r="B36">
            <v>-3.6</v>
          </cell>
          <cell r="C36">
            <v>0.2</v>
          </cell>
          <cell r="D36">
            <v>7.9</v>
          </cell>
          <cell r="E36">
            <v>-0.7</v>
          </cell>
          <cell r="F36">
            <v>2.2000000000000002</v>
          </cell>
          <cell r="G36">
            <v>1.3</v>
          </cell>
          <cell r="H36">
            <v>-0.9</v>
          </cell>
          <cell r="I36">
            <v>1.5</v>
          </cell>
        </row>
        <row r="37">
          <cell r="A37" t="str">
            <v xml:space="preserve">                       review 3/</v>
          </cell>
          <cell r="B37">
            <v>2.9001522500572419</v>
          </cell>
          <cell r="C37">
            <v>90.859050272870292</v>
          </cell>
          <cell r="D37">
            <v>8.5896809350207715</v>
          </cell>
          <cell r="E37">
            <v>-4.1147928935070022</v>
          </cell>
          <cell r="F37">
            <v>2.5157652582417533</v>
          </cell>
          <cell r="G37">
            <v>13.078895168950311</v>
          </cell>
          <cell r="H37">
            <v>-1.8909189617315434</v>
          </cell>
          <cell r="I37">
            <v>-8.6685258644365604E-3</v>
          </cell>
        </row>
        <row r="38">
          <cell r="A38" t="str">
            <v xml:space="preserve">  Outcome</v>
          </cell>
        </row>
        <row r="40">
          <cell r="A40" t="str">
            <v>C.  Noninterest services (net) and</v>
          </cell>
          <cell r="B40" t="str">
            <v>BS_O</v>
          </cell>
        </row>
        <row r="41">
          <cell r="A41" t="str">
            <v xml:space="preserve">      Private Transfers</v>
          </cell>
        </row>
        <row r="42">
          <cell r="A42" t="str">
            <v xml:space="preserve">  Original program 3/</v>
          </cell>
          <cell r="B42">
            <v>-96.764499649404002</v>
          </cell>
          <cell r="C42">
            <v>-73.118279569892479</v>
          </cell>
          <cell r="D42">
            <v>-81.034778139455184</v>
          </cell>
          <cell r="E42">
            <v>-86.963835155592946</v>
          </cell>
          <cell r="F42">
            <v>-95.334685598377291</v>
          </cell>
          <cell r="G42">
            <v>-105.38840727519974</v>
          </cell>
          <cell r="H42">
            <v>-104.10041841004184</v>
          </cell>
          <cell r="I42">
            <v>-106.27615062761504</v>
          </cell>
        </row>
        <row r="43">
          <cell r="A43" t="str">
            <v xml:space="preserve">                       review 3/</v>
          </cell>
          <cell r="B43">
            <v>-98.116609897816062</v>
          </cell>
          <cell r="C43">
            <v>-46.294248817745498</v>
          </cell>
          <cell r="D43">
            <v>-61.88110330649306</v>
          </cell>
          <cell r="E43">
            <v>-64.501871186440667</v>
          </cell>
          <cell r="F43">
            <v>-90.124512101351002</v>
          </cell>
          <cell r="G43">
            <v>-82.531687542093877</v>
          </cell>
          <cell r="H43">
            <v>-85.04919541040006</v>
          </cell>
          <cell r="I43">
            <v>-100.43607596161539</v>
          </cell>
        </row>
        <row r="44">
          <cell r="A44" t="str">
            <v xml:space="preserve">  Outcome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6">
          <cell r="A46" t="str">
            <v xml:space="preserve">D.  Services, Credit and Private </v>
          </cell>
          <cell r="B46" t="str">
            <v>BXS_O</v>
          </cell>
        </row>
        <row r="47">
          <cell r="A47" t="str">
            <v xml:space="preserve">    Transfers (excl. interest receipts)</v>
          </cell>
        </row>
        <row r="48">
          <cell r="A48" t="str">
            <v xml:space="preserve">  Original program 3/</v>
          </cell>
          <cell r="B48">
            <v>42.472202744665942</v>
          </cell>
          <cell r="C48">
            <v>38.123167155425222</v>
          </cell>
          <cell r="D48">
            <v>31.523042658900124</v>
          </cell>
          <cell r="E48">
            <v>33.641715727502103</v>
          </cell>
          <cell r="F48">
            <v>34.820824881676806</v>
          </cell>
          <cell r="G48">
            <v>36.375998640149582</v>
          </cell>
          <cell r="H48">
            <v>37.154811715481181</v>
          </cell>
          <cell r="I48">
            <v>38.32635983263598</v>
          </cell>
          <cell r="K48" t="str">
            <v>this should be: services (credit) +income (credit)</v>
          </cell>
        </row>
        <row r="49">
          <cell r="A49" t="str">
            <v xml:space="preserve">                       review 3/</v>
          </cell>
          <cell r="B49">
            <v>42.937287116810261</v>
          </cell>
          <cell r="C49">
            <v>37.788600705014545</v>
          </cell>
          <cell r="D49">
            <v>76.374850094226503</v>
          </cell>
          <cell r="E49">
            <v>54.796610169491537</v>
          </cell>
          <cell r="F49">
            <v>27.212212344022454</v>
          </cell>
          <cell r="G49">
            <v>20.983744392169978</v>
          </cell>
          <cell r="H49">
            <v>21.597025634318882</v>
          </cell>
          <cell r="I49">
            <v>17.998646703186154</v>
          </cell>
          <cell r="K49" t="str">
            <v xml:space="preserve"> - interest received + private transfers (net)</v>
          </cell>
        </row>
        <row r="50">
          <cell r="A50" t="str">
            <v xml:space="preserve">  Outcome</v>
          </cell>
        </row>
        <row r="52">
          <cell r="A52" t="str">
            <v xml:space="preserve">E.  Services, Debit </v>
          </cell>
          <cell r="B52" t="str">
            <v>BMS_O</v>
          </cell>
        </row>
        <row r="53">
          <cell r="A53" t="str">
            <v xml:space="preserve">   (excl. interest payments) (+ sign)</v>
          </cell>
        </row>
        <row r="54">
          <cell r="A54" t="str">
            <v xml:space="preserve">  Original program 3/</v>
          </cell>
          <cell r="B54">
            <v>139.23670239406994</v>
          </cell>
          <cell r="C54">
            <v>111.2414467253177</v>
          </cell>
          <cell r="D54">
            <v>112.55782079835531</v>
          </cell>
          <cell r="E54">
            <v>120.60555088309505</v>
          </cell>
          <cell r="F54">
            <v>130.15551048005409</v>
          </cell>
          <cell r="G54">
            <v>141.76440591534933</v>
          </cell>
          <cell r="H54">
            <v>141.25523012552301</v>
          </cell>
          <cell r="I54">
            <v>144.60251046025101</v>
          </cell>
          <cell r="K54" t="str">
            <v>this should be: services (debit) + income (debit)</v>
          </cell>
        </row>
        <row r="55">
          <cell r="A55" t="str">
            <v xml:space="preserve">                       review 3/</v>
          </cell>
          <cell r="B55">
            <v>141.05389701462633</v>
          </cell>
          <cell r="C55">
            <v>84.082849522760043</v>
          </cell>
          <cell r="D55">
            <v>138.25595340071956</v>
          </cell>
          <cell r="E55">
            <v>119.29848135593221</v>
          </cell>
          <cell r="F55">
            <v>117.33672444537345</v>
          </cell>
          <cell r="G55">
            <v>103.51543193426386</v>
          </cell>
          <cell r="H55">
            <v>106.64622104471894</v>
          </cell>
          <cell r="I55">
            <v>118.43472266480154</v>
          </cell>
          <cell r="K55" t="str">
            <v>- interest due</v>
          </cell>
        </row>
        <row r="56">
          <cell r="A56" t="str">
            <v xml:space="preserve">  Outcome</v>
          </cell>
          <cell r="K56" t="str">
            <v>+adjustment for rounding</v>
          </cell>
        </row>
        <row r="58">
          <cell r="A58" t="str">
            <v>F.  Scheduled Net Interest Payments (+)</v>
          </cell>
          <cell r="B58" t="str">
            <v>BS_I</v>
          </cell>
        </row>
        <row r="59">
          <cell r="A59" t="str">
            <v xml:space="preserve">  Original program 3/</v>
          </cell>
          <cell r="B59">
            <v>17.229289792647503</v>
          </cell>
          <cell r="C59">
            <v>17.595307917888565</v>
          </cell>
          <cell r="D59">
            <v>11.649820113071783</v>
          </cell>
          <cell r="E59">
            <v>13.120269133725818</v>
          </cell>
          <cell r="F59">
            <v>10.987153482082489</v>
          </cell>
          <cell r="G59">
            <v>11.048784633690296</v>
          </cell>
          <cell r="H59">
            <v>13.89121338912134</v>
          </cell>
          <cell r="I59">
            <v>13.723849372384937</v>
          </cell>
          <cell r="K59" t="str">
            <v>Income debit interest - income credit interest</v>
          </cell>
        </row>
        <row r="60">
          <cell r="A60" t="str">
            <v xml:space="preserve">                       review 3/</v>
          </cell>
          <cell r="B60">
            <v>16.38913651464836</v>
          </cell>
          <cell r="C60">
            <v>17.221525975757274</v>
          </cell>
          <cell r="D60">
            <v>11.155293985274971</v>
          </cell>
          <cell r="E60">
            <v>12.151913084060611</v>
          </cell>
          <cell r="F60">
            <v>13.306163491949679</v>
          </cell>
          <cell r="G60">
            <v>14.496809051707428</v>
          </cell>
          <cell r="H60">
            <v>11.949644469394119</v>
          </cell>
          <cell r="I60">
            <v>11.643023985386266</v>
          </cell>
        </row>
        <row r="61">
          <cell r="A61" t="str">
            <v xml:space="preserve">  Outcome</v>
          </cell>
        </row>
        <row r="63">
          <cell r="A63" t="str">
            <v>G.  Current account (excl. official</v>
          </cell>
          <cell r="B63" t="str">
            <v>BCAX</v>
          </cell>
        </row>
        <row r="64">
          <cell r="A64" t="str">
            <v xml:space="preserve">    transfers) (A-B+C-F)</v>
          </cell>
        </row>
        <row r="65">
          <cell r="A65" t="str">
            <v xml:space="preserve">  Original program 3/</v>
          </cell>
          <cell r="B65">
            <v>-113.79344886306723</v>
          </cell>
          <cell r="C65">
            <v>-70.576735092864141</v>
          </cell>
          <cell r="D65">
            <v>-49.511735480555075</v>
          </cell>
          <cell r="E65">
            <v>-73.00252312867957</v>
          </cell>
          <cell r="F65">
            <v>-69.97971602434076</v>
          </cell>
          <cell r="G65">
            <v>-72.242053374128858</v>
          </cell>
          <cell r="H65">
            <v>-67.447698744769866</v>
          </cell>
          <cell r="I65">
            <v>-62.761506276150627</v>
          </cell>
        </row>
        <row r="66">
          <cell r="A66" t="str">
            <v xml:space="preserve">                       review 3/</v>
          </cell>
          <cell r="B66">
            <v>-109.42470052987579</v>
          </cell>
          <cell r="C66">
            <v>-52.505894095057791</v>
          </cell>
          <cell r="D66">
            <v>-58.474003939018353</v>
          </cell>
          <cell r="E66">
            <v>-75.164001219653798</v>
          </cell>
          <cell r="F66">
            <v>-87.958353777648341</v>
          </cell>
          <cell r="G66">
            <v>-65.169083980457629</v>
          </cell>
          <cell r="H66">
            <v>-87.779026084714914</v>
          </cell>
          <cell r="I66">
            <v>-120.42501924675409</v>
          </cell>
          <cell r="K66" t="str">
            <v>should be: current account (5th manual)</v>
          </cell>
        </row>
        <row r="67">
          <cell r="A67" t="str">
            <v xml:space="preserve">  Outcome</v>
          </cell>
          <cell r="K67" t="str">
            <v>-current official transfers</v>
          </cell>
        </row>
        <row r="69">
          <cell r="A69" t="str">
            <v>Current account (excl. official</v>
          </cell>
          <cell r="C69" t="str">
            <v>_x001E_1_CHECK_x001F_ (= 0)</v>
          </cell>
        </row>
        <row r="70">
          <cell r="A70" t="str">
            <v xml:space="preserve">    transfers)</v>
          </cell>
        </row>
        <row r="71">
          <cell r="A71" t="str">
            <v xml:space="preserve">  Original program 3/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 xml:space="preserve">                       review 3/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 t="str">
            <v xml:space="preserve">  Outcome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6">
          <cell r="A76" t="str">
            <v>Table 6.  Balance of payments and debt (continued)</v>
          </cell>
        </row>
        <row r="79">
          <cell r="A79" t="str">
            <v>Date 2/</v>
          </cell>
          <cell r="B79" t="str">
            <v>t-3</v>
          </cell>
          <cell r="C79" t="str">
            <v>t-2</v>
          </cell>
          <cell r="D79" t="str">
            <v>t-1</v>
          </cell>
          <cell r="E79" t="str">
            <v>t</v>
          </cell>
          <cell r="F79" t="str">
            <v>t+1</v>
          </cell>
          <cell r="G79" t="str">
            <v>t+2</v>
          </cell>
          <cell r="H79" t="str">
            <v>t+3</v>
          </cell>
          <cell r="I79" t="str">
            <v>t+4</v>
          </cell>
        </row>
        <row r="80">
          <cell r="A80" t="str">
            <v>Please fill in the year 't'</v>
          </cell>
          <cell r="B80">
            <v>1995</v>
          </cell>
          <cell r="C80">
            <v>1996</v>
          </cell>
          <cell r="D80">
            <v>1997</v>
          </cell>
          <cell r="E80">
            <v>1998</v>
          </cell>
          <cell r="F80">
            <v>1999</v>
          </cell>
          <cell r="G80">
            <v>2000</v>
          </cell>
          <cell r="H80">
            <v>2001</v>
          </cell>
          <cell r="I80">
            <v>2002</v>
          </cell>
        </row>
        <row r="82">
          <cell r="A82" t="str">
            <v>H.  Official transfers (net) 5/</v>
          </cell>
          <cell r="B82" t="str">
            <v>BTRG</v>
          </cell>
        </row>
        <row r="83">
          <cell r="A83" t="str">
            <v xml:space="preserve">  Original program 3/</v>
          </cell>
          <cell r="B83">
            <v>104.4776119402985</v>
          </cell>
          <cell r="C83">
            <v>24.242424242424242</v>
          </cell>
          <cell r="D83">
            <v>46.599280452287132</v>
          </cell>
          <cell r="E83">
            <v>56.518082422203534</v>
          </cell>
          <cell r="F83">
            <v>61.69709263015551</v>
          </cell>
          <cell r="G83">
            <v>55.753867074621795</v>
          </cell>
          <cell r="H83">
            <v>59.581589958159</v>
          </cell>
          <cell r="I83">
            <v>59.916317991631793</v>
          </cell>
        </row>
        <row r="84">
          <cell r="A84" t="str">
            <v xml:space="preserve">                       review 3/</v>
          </cell>
          <cell r="B84">
            <v>40.93691099449245</v>
          </cell>
          <cell r="C84">
            <v>40.225609191879627</v>
          </cell>
          <cell r="D84">
            <v>27.497001884529727</v>
          </cell>
          <cell r="E84">
            <v>40.709323111864407</v>
          </cell>
          <cell r="F84">
            <v>47.921681916104184</v>
          </cell>
          <cell r="G84">
            <v>27.97005872878524</v>
          </cell>
          <cell r="H84">
            <v>27.152250877129333</v>
          </cell>
          <cell r="I84">
            <v>31.850398574472077</v>
          </cell>
          <cell r="K84" t="str">
            <v>including project grants, current transfers and debt cancellation see footnote 5/</v>
          </cell>
        </row>
        <row r="85">
          <cell r="A85" t="str">
            <v xml:space="preserve">  Outcome</v>
          </cell>
        </row>
        <row r="87">
          <cell r="A87" t="str">
            <v>I.  Official borrowing from multilat.</v>
          </cell>
          <cell r="B87" t="str">
            <v>BK_MB</v>
          </cell>
        </row>
        <row r="88">
          <cell r="A88" t="str">
            <v xml:space="preserve">   and bilateral lenders (excl. Fund)</v>
          </cell>
        </row>
        <row r="89">
          <cell r="A89" t="str">
            <v xml:space="preserve">  Original program 3/</v>
          </cell>
          <cell r="B89">
            <v>30.451768005609537</v>
          </cell>
          <cell r="C89">
            <v>5.6170087976539591</v>
          </cell>
          <cell r="D89">
            <v>5.2785923753665687</v>
          </cell>
          <cell r="E89">
            <v>16.989066442388559</v>
          </cell>
          <cell r="F89">
            <v>13.86071670047329</v>
          </cell>
          <cell r="G89">
            <v>13.938466768655449</v>
          </cell>
          <cell r="H89">
            <v>9.3723849372384933</v>
          </cell>
          <cell r="I89">
            <v>9.3723849372384933</v>
          </cell>
          <cell r="K89" t="str">
            <v>(excluding the future financing gaps)</v>
          </cell>
        </row>
        <row r="90">
          <cell r="A90" t="str">
            <v xml:space="preserve">                       review 3/</v>
          </cell>
          <cell r="B90">
            <v>30.488879983971149</v>
          </cell>
          <cell r="C90">
            <v>5.6164027380570758</v>
          </cell>
          <cell r="D90">
            <v>4.625663868425562</v>
          </cell>
          <cell r="E90">
            <v>0.91694915254237286</v>
          </cell>
          <cell r="F90">
            <v>2.1987708093855045</v>
          </cell>
          <cell r="G90">
            <v>0.98586689540717731</v>
          </cell>
          <cell r="H90">
            <v>10.113734340134934</v>
          </cell>
          <cell r="I90">
            <v>12.31417534237522</v>
          </cell>
          <cell r="K90" t="str">
            <v>project loans only; program loans are part of financing gap</v>
          </cell>
        </row>
        <row r="91">
          <cell r="A91" t="str">
            <v xml:space="preserve">  Outcome</v>
          </cell>
        </row>
        <row r="93">
          <cell r="A93" t="str">
            <v>J.  Public commercial borrowing, MLT</v>
          </cell>
          <cell r="B93" t="str">
            <v>BK_PF</v>
          </cell>
        </row>
        <row r="94">
          <cell r="A94" t="str">
            <v xml:space="preserve">  Original program 3/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 t="str">
            <v xml:space="preserve">                       review 3/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 xml:space="preserve">  Outcome</v>
          </cell>
        </row>
        <row r="98">
          <cell r="A98" t="str">
            <v xml:space="preserve">K.  Other net inflows (including </v>
          </cell>
          <cell r="B98" t="str">
            <v>BKMEO</v>
          </cell>
        </row>
        <row r="99">
          <cell r="A99" t="str">
            <v xml:space="preserve">    errors and omissions) 6/</v>
          </cell>
        </row>
        <row r="100">
          <cell r="A100" t="str">
            <v xml:space="preserve">  Original program 3/</v>
          </cell>
          <cell r="B100">
            <v>-19.232695582490233</v>
          </cell>
          <cell r="C100">
            <v>26.101955034213102</v>
          </cell>
          <cell r="D100">
            <v>-37.976631831420242</v>
          </cell>
          <cell r="E100">
            <v>-3.7323801513877211</v>
          </cell>
          <cell r="F100">
            <v>3.0966869506423134E-2</v>
          </cell>
          <cell r="G100">
            <v>4.7594764575896651</v>
          </cell>
          <cell r="H100">
            <v>2.8778242677824264</v>
          </cell>
          <cell r="I100">
            <v>8.168200836820084</v>
          </cell>
          <cell r="K100" t="str">
            <v>adjustments for rounding</v>
          </cell>
        </row>
        <row r="101">
          <cell r="A101" t="str">
            <v xml:space="preserve">                       review 3/</v>
          </cell>
          <cell r="B101">
            <v>-16.814757543350769</v>
          </cell>
          <cell r="C101">
            <v>-12.931887097326596</v>
          </cell>
          <cell r="D101">
            <v>-35.491265332225467</v>
          </cell>
          <cell r="E101">
            <v>-75.392997253591403</v>
          </cell>
          <cell r="F101">
            <v>-18.251009766220765</v>
          </cell>
          <cell r="G101">
            <v>-8.9193886108047682</v>
          </cell>
          <cell r="H101">
            <v>-43.302731539005322</v>
          </cell>
          <cell r="I101">
            <v>23.626199406437316</v>
          </cell>
          <cell r="K101" t="str">
            <v>finc.acc. - public sector net+errors&amp;omissions</v>
          </cell>
        </row>
        <row r="102">
          <cell r="A102" t="str">
            <v xml:space="preserve">  Outcome</v>
          </cell>
        </row>
        <row r="104">
          <cell r="A104" t="str">
            <v xml:space="preserve">L.  Scheduled principal payments </v>
          </cell>
          <cell r="B104" t="str">
            <v>BK_SP</v>
          </cell>
        </row>
        <row r="105">
          <cell r="A105" t="str">
            <v xml:space="preserve">    (excl. Fund) (+ sign)</v>
          </cell>
        </row>
        <row r="106">
          <cell r="A106" t="str">
            <v xml:space="preserve">  Original program 3/</v>
          </cell>
          <cell r="B106">
            <v>23.640188320144247</v>
          </cell>
          <cell r="C106">
            <v>23.264907135874878</v>
          </cell>
          <cell r="D106">
            <v>20.55850608189138</v>
          </cell>
          <cell r="E106">
            <v>16.989066442388559</v>
          </cell>
          <cell r="F106">
            <v>18.08654496281271</v>
          </cell>
          <cell r="G106">
            <v>20.39775624681285</v>
          </cell>
          <cell r="H106">
            <v>23.598326359832637</v>
          </cell>
          <cell r="I106">
            <v>22.928870292887026</v>
          </cell>
        </row>
        <row r="107">
          <cell r="A107" t="str">
            <v xml:space="preserve">                       review 3/</v>
          </cell>
          <cell r="B107">
            <v>23.642556601883392</v>
          </cell>
          <cell r="C107">
            <v>23.164790131151673</v>
          </cell>
          <cell r="D107">
            <v>20.558506081891384</v>
          </cell>
          <cell r="E107">
            <v>17.570480797711959</v>
          </cell>
          <cell r="F107">
            <v>22.267174722051678</v>
          </cell>
          <cell r="G107">
            <v>22.33634922874543</v>
          </cell>
          <cell r="H107">
            <v>21.252989845910111</v>
          </cell>
          <cell r="I107">
            <v>26.871854596265901</v>
          </cell>
        </row>
        <row r="108">
          <cell r="A108" t="str">
            <v xml:space="preserve">  Outcome</v>
          </cell>
        </row>
        <row r="110">
          <cell r="A110" t="str">
            <v>M.  Overall balance (G+H+I+J+K-L)</v>
          </cell>
          <cell r="B110" t="str">
            <v>BO</v>
          </cell>
        </row>
        <row r="111">
          <cell r="A111" t="str">
            <v xml:space="preserve">  Original program 3/</v>
          </cell>
          <cell r="B111">
            <v>-21.736952819793668</v>
          </cell>
          <cell r="C111">
            <v>-37.927663734115342</v>
          </cell>
          <cell r="D111">
            <v>-56.193249957169769</v>
          </cell>
          <cell r="E111">
            <v>-20.185029436501264</v>
          </cell>
          <cell r="F111">
            <v>-12.508451656524679</v>
          </cell>
          <cell r="G111">
            <v>-18.187999320074791</v>
          </cell>
          <cell r="H111">
            <v>-19.246861924686193</v>
          </cell>
          <cell r="I111">
            <v>-8.2008368200836834</v>
          </cell>
        </row>
        <row r="112">
          <cell r="A112" t="str">
            <v xml:space="preserve">                       review 3/</v>
          </cell>
          <cell r="B112">
            <v>-21.713997689834077</v>
          </cell>
          <cell r="C112">
            <v>-42.410660288657724</v>
          </cell>
          <cell r="D112">
            <v>-53.619201085531969</v>
          </cell>
          <cell r="E112">
            <v>-61.901207006550393</v>
          </cell>
          <cell r="F112">
            <v>-34.811641441838745</v>
          </cell>
          <cell r="G112">
            <v>-31.957970623248869</v>
          </cell>
          <cell r="H112">
            <v>-59.060427012046205</v>
          </cell>
          <cell r="I112">
            <v>-22.006898790742937</v>
          </cell>
          <cell r="K112" t="str">
            <v>overall balance (5th manual) - program grants -program loans</v>
          </cell>
        </row>
        <row r="113">
          <cell r="A113" t="str">
            <v xml:space="preserve">  Outcome</v>
          </cell>
        </row>
        <row r="115">
          <cell r="A115" t="str">
            <v>Overall balance</v>
          </cell>
          <cell r="B115" t="str">
            <v>_x001E_1_CHECK_x001F_ (= 0)</v>
          </cell>
        </row>
        <row r="116">
          <cell r="A116" t="str">
            <v xml:space="preserve">  Original program 3/</v>
          </cell>
          <cell r="B116">
            <v>0</v>
          </cell>
          <cell r="C116">
            <v>4.7409579667629487E-2</v>
          </cell>
          <cell r="D116">
            <v>2.4249390956775585E-2</v>
          </cell>
          <cell r="E116">
            <v>-3.1791421362495242E-2</v>
          </cell>
          <cell r="F116">
            <v>3.096686950643246E-2</v>
          </cell>
          <cell r="G116">
            <v>0</v>
          </cell>
          <cell r="H116">
            <v>3.2635983263610058E-2</v>
          </cell>
          <cell r="I116">
            <v>-3.26359832635994E-2</v>
          </cell>
        </row>
        <row r="117">
          <cell r="A117" t="str">
            <v xml:space="preserve">                       review 3/</v>
          </cell>
          <cell r="B117">
            <v>-56.742226006812288</v>
          </cell>
          <cell r="C117">
            <v>-0.34989910494162757</v>
          </cell>
          <cell r="D117">
            <v>-28.781908514647938</v>
          </cell>
          <cell r="E117">
            <v>-64.59999999999998</v>
          </cell>
          <cell r="F117">
            <v>-43.544444098592351</v>
          </cell>
          <cell r="G117">
            <v>-35.510925572566535</v>
          </cell>
          <cell r="H117">
            <v>-56.00833524031988</v>
          </cell>
          <cell r="I117">
            <v>-57.499201728992432</v>
          </cell>
        </row>
        <row r="118">
          <cell r="A118" t="str">
            <v xml:space="preserve">  Outcome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1">
          <cell r="A121" t="str">
            <v>Table 6. Balance of payments and debt (concluded)</v>
          </cell>
        </row>
        <row r="123">
          <cell r="A123" t="str">
            <v>Date 2/</v>
          </cell>
          <cell r="B123" t="str">
            <v>t-3</v>
          </cell>
          <cell r="C123" t="str">
            <v>t-2</v>
          </cell>
          <cell r="D123" t="str">
            <v>t-1</v>
          </cell>
          <cell r="E123" t="str">
            <v>t</v>
          </cell>
          <cell r="F123" t="str">
            <v>t+1</v>
          </cell>
          <cell r="G123" t="str">
            <v>t+2</v>
          </cell>
          <cell r="H123" t="str">
            <v>t+3</v>
          </cell>
          <cell r="I123" t="str">
            <v>t+4</v>
          </cell>
        </row>
        <row r="124">
          <cell r="A124" t="str">
            <v>Please fill in the year 't'</v>
          </cell>
          <cell r="B124">
            <v>1995</v>
          </cell>
          <cell r="C124">
            <v>1996</v>
          </cell>
          <cell r="D124">
            <v>1997</v>
          </cell>
          <cell r="E124">
            <v>1998</v>
          </cell>
          <cell r="F124">
            <v>1999</v>
          </cell>
          <cell r="G124">
            <v>2000</v>
          </cell>
          <cell r="H124">
            <v>2001</v>
          </cell>
          <cell r="I124">
            <v>2002</v>
          </cell>
        </row>
        <row r="126">
          <cell r="A126" t="str">
            <v>N.  Change in gross reserves (- incr.,</v>
          </cell>
          <cell r="B126" t="str">
            <v>BAFA</v>
          </cell>
        </row>
        <row r="127">
          <cell r="A127" t="str">
            <v xml:space="preserve">    including valuation changes)</v>
          </cell>
        </row>
        <row r="128">
          <cell r="A128" t="str">
            <v xml:space="preserve">  Original program 3/</v>
          </cell>
          <cell r="B128">
            <v>-4</v>
          </cell>
          <cell r="C128">
            <v>-13.880742913000976</v>
          </cell>
          <cell r="D128">
            <v>25.698132602364225</v>
          </cell>
          <cell r="E128">
            <v>7.0647603027754418</v>
          </cell>
          <cell r="F128">
            <v>-25.693035835023661</v>
          </cell>
          <cell r="G128">
            <v>-19.957793642699304</v>
          </cell>
          <cell r="H128">
            <v>-7.1292887029288696</v>
          </cell>
          <cell r="I128">
            <v>-18.07531380753138</v>
          </cell>
        </row>
        <row r="129">
          <cell r="A129" t="str">
            <v xml:space="preserve">                       review 3/</v>
          </cell>
          <cell r="B129">
            <v>-4.0873572430374807</v>
          </cell>
          <cell r="C129">
            <v>-13.975112628489732</v>
          </cell>
          <cell r="D129">
            <v>25.771800582491018</v>
          </cell>
          <cell r="E129">
            <v>43.166101694915262</v>
          </cell>
          <cell r="F129">
            <v>-11.962375667726837</v>
          </cell>
          <cell r="G129">
            <v>-6.9996549573909776</v>
          </cell>
          <cell r="H129">
            <v>14.269405629056285</v>
          </cell>
          <cell r="I129">
            <v>-7.0953686649816916</v>
          </cell>
        </row>
        <row r="130">
          <cell r="A130" t="str">
            <v xml:space="preserve">  Outcome</v>
          </cell>
        </row>
        <row r="132">
          <cell r="A132" t="str">
            <v>O.  Valuation change</v>
          </cell>
          <cell r="B132" t="str">
            <v>BAVC</v>
          </cell>
        </row>
        <row r="133">
          <cell r="A133" t="str">
            <v xml:space="preserve">  Original program 3/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 t="str">
            <v xml:space="preserve">                       review 3/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 xml:space="preserve">  Outcome</v>
          </cell>
        </row>
        <row r="137">
          <cell r="A137" t="str">
            <v>P.  Use of Fund credit, net</v>
          </cell>
          <cell r="B137" t="str">
            <v>BAFLI</v>
          </cell>
        </row>
        <row r="138">
          <cell r="A138" t="str">
            <v xml:space="preserve">  Original program 3/</v>
          </cell>
          <cell r="B138">
            <v>-7.4126014224181116</v>
          </cell>
          <cell r="C138">
            <v>-6.2561094819159333</v>
          </cell>
          <cell r="D138">
            <v>-7.8807606647250292</v>
          </cell>
          <cell r="E138">
            <v>-15.643397813288479</v>
          </cell>
          <cell r="F138">
            <v>-3.5496957403651117</v>
          </cell>
          <cell r="G138">
            <v>-0.84990651028386888</v>
          </cell>
          <cell r="H138">
            <v>0</v>
          </cell>
          <cell r="I138">
            <v>0</v>
          </cell>
        </row>
        <row r="139">
          <cell r="A139" t="str">
            <v xml:space="preserve">                       review 3/</v>
          </cell>
          <cell r="B139">
            <v>-7.3775346300000004</v>
          </cell>
          <cell r="C139">
            <v>-6.1786925027147159</v>
          </cell>
          <cell r="D139">
            <v>-7.46850375</v>
          </cell>
          <cell r="E139">
            <v>-1.803803665576349</v>
          </cell>
          <cell r="F139">
            <v>-5.1652529737836357</v>
          </cell>
          <cell r="G139">
            <v>-0.9258971609294816</v>
          </cell>
          <cell r="H139">
            <v>0</v>
          </cell>
          <cell r="I139">
            <v>0</v>
          </cell>
          <cell r="K139" t="str">
            <v>see tables: Fund disbursement part of resid. Financing gap</v>
          </cell>
        </row>
        <row r="140">
          <cell r="A140" t="str">
            <v xml:space="preserve">  Outcome</v>
          </cell>
        </row>
        <row r="142">
          <cell r="A142" t="str">
            <v>Q.  Other BOP support  (program fin.)</v>
          </cell>
          <cell r="B142" t="str">
            <v>BEF_O</v>
          </cell>
        </row>
        <row r="143">
          <cell r="A143" t="str">
            <v xml:space="preserve">  Original program 3/</v>
          </cell>
          <cell r="B143">
            <v>2.0815386156465991</v>
          </cell>
          <cell r="C143">
            <v>29.958944281524925</v>
          </cell>
          <cell r="D143">
            <v>7.5004283022100386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K143" t="str">
            <v>program grants + loans</v>
          </cell>
        </row>
        <row r="144">
          <cell r="A144" t="str">
            <v xml:space="preserve">                       review 3/</v>
          </cell>
          <cell r="B144">
            <v>2.0817471448607492</v>
          </cell>
          <cell r="C144">
            <v>29.95588556706905</v>
          </cell>
          <cell r="D144">
            <v>7.5004283022100404</v>
          </cell>
          <cell r="E144">
            <v>8.4762711864406786</v>
          </cell>
          <cell r="F144">
            <v>16.05330374219254</v>
          </cell>
          <cell r="G144">
            <v>13.95442225326258</v>
          </cell>
          <cell r="H144">
            <v>0</v>
          </cell>
          <cell r="I144">
            <v>0</v>
          </cell>
        </row>
        <row r="145">
          <cell r="A145" t="str">
            <v xml:space="preserve">  Outcome</v>
          </cell>
        </row>
        <row r="147">
          <cell r="A147" t="str">
            <v xml:space="preserve">R.  Change in external arrears </v>
          </cell>
          <cell r="B147" t="str">
            <v>BAR</v>
          </cell>
        </row>
        <row r="148">
          <cell r="A148" t="str">
            <v xml:space="preserve">    (+ increase)</v>
          </cell>
        </row>
        <row r="149">
          <cell r="A149" t="str">
            <v xml:space="preserve">  Original program 3/</v>
          </cell>
          <cell r="B149">
            <v>24.269339994351153</v>
          </cell>
          <cell r="C149">
            <v>25.415444770283482</v>
          </cell>
          <cell r="D149">
            <v>27.753983210553361</v>
          </cell>
          <cell r="E149">
            <v>-139.10849453322118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 t="str">
            <v xml:space="preserve">                       review 3/</v>
          </cell>
          <cell r="B150">
            <v>24.271771304709233</v>
          </cell>
          <cell r="C150">
            <v>25.37569179496516</v>
          </cell>
          <cell r="D150">
            <v>27.815475950830908</v>
          </cell>
          <cell r="E150">
            <v>-114.03983057567162</v>
          </cell>
          <cell r="F150">
            <v>0.86152015708208829</v>
          </cell>
          <cell r="G150">
            <v>8.271799963964666</v>
          </cell>
          <cell r="H150">
            <v>-35.64803724333256</v>
          </cell>
          <cell r="I150">
            <v>0</v>
          </cell>
        </row>
        <row r="151">
          <cell r="A151" t="str">
            <v xml:space="preserve">  Outcome</v>
          </cell>
        </row>
        <row r="153">
          <cell r="A153" t="str">
            <v xml:space="preserve">S.  Rescheduling contracted before </v>
          </cell>
          <cell r="B153" t="str">
            <v>BDRPT</v>
          </cell>
        </row>
        <row r="154">
          <cell r="A154" t="str">
            <v xml:space="preserve">    program 7/</v>
          </cell>
        </row>
        <row r="155">
          <cell r="A155" t="str">
            <v xml:space="preserve">  Original program 3/</v>
          </cell>
          <cell r="B155">
            <v>6.7746924224157432</v>
          </cell>
          <cell r="C155">
            <v>2.7370478983382207</v>
          </cell>
          <cell r="D155">
            <v>3.0837759122837074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 xml:space="preserve">                       review 3/</v>
          </cell>
          <cell r="B156">
            <v>6.7753711133015795</v>
          </cell>
          <cell r="C156">
            <v>7.2328880578279486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 xml:space="preserve">  Outcome</v>
          </cell>
        </row>
        <row r="158">
          <cell r="A158" t="str">
            <v>T.  Projected new rescheduling</v>
          </cell>
          <cell r="B158" t="str">
            <v>BDRPR</v>
          </cell>
        </row>
        <row r="159">
          <cell r="A159" t="str">
            <v xml:space="preserve">  Original program 3/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 xml:space="preserve">                       review 3/</v>
          </cell>
          <cell r="B160">
            <v>0</v>
          </cell>
          <cell r="C160">
            <v>0</v>
          </cell>
          <cell r="D160">
            <v>0</v>
          </cell>
          <cell r="E160">
            <v>126.10246836644242</v>
          </cell>
          <cell r="F160">
            <v>23.848689134394455</v>
          </cell>
          <cell r="G160">
            <v>17.526562137743696</v>
          </cell>
          <cell r="H160">
            <v>8.5164429790228322</v>
          </cell>
          <cell r="I160">
            <v>0</v>
          </cell>
        </row>
        <row r="161">
          <cell r="A161" t="str">
            <v xml:space="preserve">  Outcome</v>
          </cell>
        </row>
        <row r="163">
          <cell r="A163" t="str">
            <v xml:space="preserve">U. Programmed financing gap </v>
          </cell>
          <cell r="B163" t="str">
            <v>BEF_G</v>
          </cell>
        </row>
        <row r="164">
          <cell r="A164" t="str">
            <v xml:space="preserve">    (-M-N-O-P-Q-R-S-T)</v>
          </cell>
        </row>
        <row r="165">
          <cell r="A165" t="str">
            <v xml:space="preserve">  Original program 3/</v>
          </cell>
          <cell r="B165">
            <v>0</v>
          </cell>
          <cell r="C165">
            <v>0</v>
          </cell>
          <cell r="D165">
            <v>0</v>
          </cell>
          <cell r="E165">
            <v>167.87216148023549</v>
          </cell>
          <cell r="F165">
            <v>41.734279918864097</v>
          </cell>
          <cell r="G165">
            <v>39.044705082440935</v>
          </cell>
          <cell r="H165">
            <v>26.343096234309623</v>
          </cell>
          <cell r="I165">
            <v>26.25941422594142</v>
          </cell>
        </row>
        <row r="166">
          <cell r="A166" t="str">
            <v xml:space="preserve">                       review 3/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6.6664693733614047E-3</v>
          </cell>
          <cell r="H166">
            <v>71.922615647299637</v>
          </cell>
          <cell r="I166">
            <v>29.102267455724629</v>
          </cell>
        </row>
        <row r="167">
          <cell r="A167" t="str">
            <v xml:space="preserve">  Outcome</v>
          </cell>
        </row>
        <row r="169">
          <cell r="A169" t="str">
            <v>Programmed financing gap</v>
          </cell>
          <cell r="B169" t="str">
            <v>_x001E_1_CHECK_x001F_ (= 0)</v>
          </cell>
        </row>
        <row r="170">
          <cell r="A170" t="str">
            <v xml:space="preserve">  Original program 3/</v>
          </cell>
          <cell r="B170">
            <v>2.398320979828128E-2</v>
          </cell>
          <cell r="C170">
            <v>-4.6920821114378786E-2</v>
          </cell>
          <cell r="D170">
            <v>3.7690594483466455E-2</v>
          </cell>
          <cell r="E170">
            <v>0</v>
          </cell>
          <cell r="F170">
            <v>1.6903313049354551E-2</v>
          </cell>
          <cell r="G170">
            <v>-4.9005609382973603E-2</v>
          </cell>
          <cell r="H170">
            <v>3.3054393305437912E-2</v>
          </cell>
          <cell r="I170">
            <v>1.6736401673643542E-2</v>
          </cell>
        </row>
        <row r="171">
          <cell r="A171" t="str">
            <v xml:space="preserve">                       review 3/</v>
          </cell>
          <cell r="B171">
            <v>4.9999999999998934E-2</v>
          </cell>
          <cell r="C171">
            <v>1.865174681370263E-14</v>
          </cell>
          <cell r="D171">
            <v>7.1054273576010019E-15</v>
          </cell>
          <cell r="E171">
            <v>0</v>
          </cell>
          <cell r="F171">
            <v>11.175757049680136</v>
          </cell>
          <cell r="G171">
            <v>0.12407191722502658</v>
          </cell>
          <cell r="H171">
            <v>0</v>
          </cell>
          <cell r="I171">
            <v>0</v>
          </cell>
        </row>
        <row r="172">
          <cell r="A172" t="str">
            <v xml:space="preserve">  Outcome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4">
          <cell r="A174" t="str">
            <v>Gross reserves</v>
          </cell>
          <cell r="B174" t="str">
            <v>FAFA</v>
          </cell>
        </row>
        <row r="175">
          <cell r="A175" t="str">
            <v xml:space="preserve">  Original program 3/</v>
          </cell>
          <cell r="B175">
            <v>233.39677451667836</v>
          </cell>
          <cell r="C175">
            <v>241.73998044965788</v>
          </cell>
          <cell r="D175">
            <v>186.1401404831249</v>
          </cell>
          <cell r="E175">
            <v>175.69386038687972</v>
          </cell>
          <cell r="F175">
            <v>202.25659229208927</v>
          </cell>
          <cell r="G175">
            <v>223.44892061873199</v>
          </cell>
          <cell r="H175">
            <v>227.11297071129704</v>
          </cell>
          <cell r="I175">
            <v>245.18828451882845</v>
          </cell>
          <cell r="K175">
            <v>116.503</v>
          </cell>
          <cell r="L175">
            <v>123.652</v>
          </cell>
          <cell r="M175">
            <v>108.655</v>
          </cell>
          <cell r="Q175">
            <v>143.255</v>
          </cell>
          <cell r="R175">
            <v>152.255</v>
          </cell>
        </row>
        <row r="176">
          <cell r="A176" t="str">
            <v xml:space="preserve">                       review 3/</v>
          </cell>
          <cell r="B176">
            <v>233.42616710078144</v>
          </cell>
          <cell r="C176">
            <v>241.71920922338961</v>
          </cell>
          <cell r="D176">
            <v>186.06989892067844</v>
          </cell>
          <cell r="E176">
            <v>140.91694915254234</v>
          </cell>
          <cell r="F176">
            <v>147.47539627654353</v>
          </cell>
          <cell r="G176">
            <v>134.71307773227417</v>
          </cell>
          <cell r="H176">
            <v>120.84076243913458</v>
          </cell>
          <cell r="I176">
            <v>128.49570744908544</v>
          </cell>
        </row>
        <row r="177">
          <cell r="A177" t="str">
            <v xml:space="preserve">  Outcome</v>
          </cell>
        </row>
        <row r="179">
          <cell r="A179" t="str">
            <v>Cancellation of Stock of Debt 9/</v>
          </cell>
          <cell r="B179" t="str">
            <v>D_R</v>
          </cell>
        </row>
        <row r="180">
          <cell r="A180" t="str">
            <v xml:space="preserve">  Original program 3/</v>
          </cell>
          <cell r="B180">
            <v>0.90153260542922975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 xml:space="preserve">                       review 3/</v>
          </cell>
          <cell r="B181">
            <v>0.80467296604123728</v>
          </cell>
          <cell r="C181">
            <v>0</v>
          </cell>
          <cell r="D181">
            <v>0</v>
          </cell>
          <cell r="E181">
            <v>3.4211875186440674</v>
          </cell>
          <cell r="F181">
            <v>0.66111999247788722</v>
          </cell>
          <cell r="G181">
            <v>0.64746191321489632</v>
          </cell>
          <cell r="H181">
            <v>0.31412902481596078</v>
          </cell>
          <cell r="I181">
            <v>0</v>
          </cell>
        </row>
        <row r="182">
          <cell r="A182" t="str">
            <v xml:space="preserve">  Outcome</v>
          </cell>
        </row>
        <row r="183">
          <cell r="K183">
            <v>-0.53</v>
          </cell>
          <cell r="L183">
            <v>-0.52311300000000005</v>
          </cell>
          <cell r="M183">
            <v>-0.48569899999999999</v>
          </cell>
          <cell r="Q183">
            <v>0</v>
          </cell>
          <cell r="R183">
            <v>0</v>
          </cell>
        </row>
        <row r="184">
          <cell r="A184" t="str">
            <v>Scheduled Debt service</v>
          </cell>
          <cell r="B184" t="str">
            <v>DS</v>
          </cell>
          <cell r="K184">
            <v>-3.7</v>
          </cell>
          <cell r="L184">
            <v>-3.1477861184</v>
          </cell>
          <cell r="M184">
            <v>-3.1609312000000003</v>
          </cell>
          <cell r="Q184">
            <v>-0.48823260937226842</v>
          </cell>
          <cell r="R184">
            <v>0</v>
          </cell>
          <cell r="S184">
            <v>0</v>
          </cell>
        </row>
        <row r="185">
          <cell r="A185" t="str">
            <v xml:space="preserve">  Original program 3/</v>
          </cell>
          <cell r="B185">
            <v>49.34388460382651</v>
          </cell>
          <cell r="C185">
            <v>48.035190615835774</v>
          </cell>
          <cell r="D185">
            <v>38.46153846153846</v>
          </cell>
          <cell r="E185">
            <v>45.954583683767865</v>
          </cell>
          <cell r="F185">
            <v>32.555780933062877</v>
          </cell>
          <cell r="G185">
            <v>47.458779534251235</v>
          </cell>
          <cell r="H185">
            <v>38.2928870292887</v>
          </cell>
          <cell r="I185">
            <v>36.65271966527196</v>
          </cell>
        </row>
        <row r="186">
          <cell r="A186" t="str">
            <v xml:space="preserve">                       review 3/</v>
          </cell>
          <cell r="B186">
            <v>40.031693116531756</v>
          </cell>
          <cell r="C186">
            <v>40.38631610690895</v>
          </cell>
          <cell r="D186">
            <v>35.400717567166353</v>
          </cell>
          <cell r="E186">
            <v>48.533583814613749</v>
          </cell>
          <cell r="F186">
            <v>50.133541946887505</v>
          </cell>
          <cell r="G186">
            <v>36.833158280452857</v>
          </cell>
          <cell r="H186">
            <v>59.043514087385596</v>
          </cell>
          <cell r="I186">
            <v>38.514878581652169</v>
          </cell>
          <cell r="K186" t="str">
            <v>debt service + Fund repayments and interest</v>
          </cell>
        </row>
        <row r="187">
          <cell r="A187" t="str">
            <v xml:space="preserve">  Outcome</v>
          </cell>
        </row>
        <row r="189">
          <cell r="A189" t="str">
            <v>External debt (including Fund) 10/</v>
          </cell>
          <cell r="B189" t="str">
            <v>DL</v>
          </cell>
        </row>
        <row r="190">
          <cell r="A190" t="str">
            <v xml:space="preserve">  Original program 3/</v>
          </cell>
          <cell r="B190">
            <v>887.70910547931487</v>
          </cell>
          <cell r="C190">
            <v>916.71554252199405</v>
          </cell>
          <cell r="D190">
            <v>847.18177145794061</v>
          </cell>
          <cell r="E190">
            <v>836.50126156433976</v>
          </cell>
          <cell r="F190">
            <v>862.57606490872206</v>
          </cell>
          <cell r="G190">
            <v>890.70202277749456</v>
          </cell>
          <cell r="H190">
            <v>880.50209205020928</v>
          </cell>
          <cell r="I190">
            <v>912.8</v>
          </cell>
        </row>
        <row r="191">
          <cell r="A191" t="str">
            <v xml:space="preserve">                       review 3/</v>
          </cell>
          <cell r="B191" t="e">
            <v>#REF!</v>
          </cell>
          <cell r="C191" t="e">
            <v>#REF!</v>
          </cell>
          <cell r="D191" t="e">
            <v>#REF!</v>
          </cell>
          <cell r="E191" t="e">
            <v>#REF!</v>
          </cell>
          <cell r="F191" t="e">
            <v>#REF!</v>
          </cell>
          <cell r="G191" t="e">
            <v>#REF!</v>
          </cell>
          <cell r="H191" t="e">
            <v>#REF!</v>
          </cell>
          <cell r="I191" t="e">
            <v>#REF!</v>
          </cell>
        </row>
        <row r="192">
          <cell r="A192" t="str">
            <v xml:space="preserve">  Outcome</v>
          </cell>
        </row>
        <row r="194">
          <cell r="A194" t="str">
            <v>GDP (in millions of U.S. dollars/SDRs)</v>
          </cell>
          <cell r="B194" t="str">
            <v>NGDPD</v>
          </cell>
        </row>
        <row r="195">
          <cell r="A195" t="str">
            <v xml:space="preserve">  Original program 3/</v>
          </cell>
          <cell r="B195">
            <v>1140.739256736452</v>
          </cell>
          <cell r="C195">
            <v>1088.1720430107528</v>
          </cell>
          <cell r="D195">
            <v>1018.6739763577179</v>
          </cell>
          <cell r="E195">
            <v>1079.0580319596299</v>
          </cell>
          <cell r="F195">
            <v>1167.5118323191348</v>
          </cell>
          <cell r="G195">
            <v>1265.1708312085671</v>
          </cell>
          <cell r="H195">
            <v>1327.8661087866108</v>
          </cell>
          <cell r="I195">
            <v>1415.5648535564853</v>
          </cell>
        </row>
        <row r="196">
          <cell r="A196" t="str">
            <v xml:space="preserve">                       review 3/</v>
          </cell>
          <cell r="B196">
            <v>1122.0883951112005</v>
          </cell>
          <cell r="C196">
            <v>1045.8540317101686</v>
          </cell>
          <cell r="D196">
            <v>977.5756061283472</v>
          </cell>
          <cell r="E196">
            <v>1047.035222591672</v>
          </cell>
          <cell r="F196">
            <v>1052.7041121900313</v>
          </cell>
          <cell r="G196">
            <v>965.22505663165111</v>
          </cell>
          <cell r="H196">
            <v>1024.4121711202399</v>
          </cell>
          <cell r="I196">
            <v>1103.5562452879826</v>
          </cell>
        </row>
        <row r="197">
          <cell r="A197" t="str">
            <v xml:space="preserve">  Outcome</v>
          </cell>
        </row>
        <row r="199">
          <cell r="A199" t="str">
            <v xml:space="preserve">Exchange rate vis-a-vis numeraire </v>
          </cell>
          <cell r="B199" t="str">
            <v>ENDA</v>
          </cell>
        </row>
        <row r="200">
          <cell r="A200" t="str">
            <v xml:space="preserve">   (average)</v>
          </cell>
        </row>
        <row r="201">
          <cell r="A201" t="str">
            <v xml:space="preserve">  Original program 3/</v>
          </cell>
          <cell r="B201">
            <v>499.15</v>
          </cell>
          <cell r="C201">
            <v>511.5</v>
          </cell>
          <cell r="D201">
            <v>583.70000000000005</v>
          </cell>
          <cell r="E201">
            <v>594.5</v>
          </cell>
          <cell r="F201">
            <v>591.6</v>
          </cell>
          <cell r="G201">
            <v>588.29999999999995</v>
          </cell>
          <cell r="H201">
            <v>597.5</v>
          </cell>
          <cell r="I201">
            <v>597.5</v>
          </cell>
        </row>
        <row r="202">
          <cell r="A202" t="str">
            <v xml:space="preserve">                       review 3/</v>
          </cell>
          <cell r="B202">
            <v>499.09999999999997</v>
          </cell>
          <cell r="C202">
            <v>511.55222788158534</v>
          </cell>
          <cell r="D202">
            <v>583.69999999999993</v>
          </cell>
          <cell r="E202">
            <v>590</v>
          </cell>
          <cell r="F202">
            <v>614.8890071802648</v>
          </cell>
          <cell r="G202">
            <v>710.03499890407602</v>
          </cell>
          <cell r="H202">
            <v>707.94819788636778</v>
          </cell>
          <cell r="I202">
            <v>704.6850186484146</v>
          </cell>
        </row>
        <row r="203">
          <cell r="A203" t="str">
            <v xml:space="preserve">  Outcome</v>
          </cell>
        </row>
        <row r="206">
          <cell r="A206" t="str">
            <v xml:space="preserve">1/ in U.S. dollars </v>
          </cell>
        </row>
        <row r="207">
          <cell r="A207" t="str">
            <v>2/ Data should be reported for three pre-program years, and for five years beginning with the</v>
          </cell>
        </row>
        <row r="208">
          <cell r="A208" t="str">
            <v xml:space="preserve">   first program year.  The year 't' is the first year of the program.  For SBAs and EFFs</v>
          </cell>
        </row>
        <row r="209">
          <cell r="A209" t="str">
            <v xml:space="preserve">   the first program year is unchanged for each MONA report.  In contrast, annual </v>
          </cell>
        </row>
        <row r="210">
          <cell r="A210" t="str">
            <v xml:space="preserve">   arrangements under the ESAF are treated as separate programs in the MONA database.  </v>
          </cell>
        </row>
        <row r="211">
          <cell r="A211" t="str">
            <v xml:space="preserve">   Thus, the year 't' will shift for each annual arrangement.  For example, for a three-year</v>
          </cell>
        </row>
        <row r="212">
          <cell r="A212" t="str">
            <v xml:space="preserve">   ESAF beginning in 1990, 't' = 1990, when reporting data for the first annual</v>
          </cell>
        </row>
        <row r="213">
          <cell r="A213" t="str">
            <v xml:space="preserve">   arrangement, 't' = 1991 when reporting data for the second annual arrangement, and so on.</v>
          </cell>
        </row>
        <row r="214">
          <cell r="A214" t="str">
            <v>3/ Data should be as reported in the staff report of the request of the current arrangement</v>
          </cell>
        </row>
        <row r="215">
          <cell r="A215" t="str">
            <v xml:space="preserve">   (annual arrangement for ESAF) for the "original program".</v>
          </cell>
        </row>
        <row r="216">
          <cell r="A216" t="str">
            <v>4/ Data should be as reported in the staff report of each program review.  Please indicate</v>
          </cell>
        </row>
        <row r="217">
          <cell r="A217" t="str">
            <v xml:space="preserve">   the number of the review (i.e., first review, second review, etc.)</v>
          </cell>
        </row>
        <row r="218">
          <cell r="A218" t="str">
            <v>5/ Including transfers for debt cancellation of current maturities at face value.</v>
          </cell>
        </row>
        <row r="219">
          <cell r="A219" t="str">
            <v>6/ Do not include valuation changes, which should be provided in N and O.</v>
          </cell>
        </row>
        <row r="220">
          <cell r="A220" t="str">
            <v>7/ Interest and principal</v>
          </cell>
        </row>
        <row r="221">
          <cell r="A221" t="str">
            <v>8/ Please define</v>
          </cell>
        </row>
        <row r="222">
          <cell r="A222" t="str">
            <v>9/ Face value of debt canceled.</v>
          </cell>
        </row>
        <row r="223">
          <cell r="A223" t="str">
            <v>10/ Please describe coverage in terms of maturities and debtor.</v>
          </cell>
        </row>
      </sheetData>
      <sheetData sheetId="23" refreshError="1">
        <row r="13">
          <cell r="A13" t="str">
            <v>Current government expenditures</v>
          </cell>
          <cell r="B13" t="str">
            <v>CURGOVEX</v>
          </cell>
          <cell r="C13">
            <v>9.7468801476596916</v>
          </cell>
          <cell r="D13">
            <v>11.907852005972067</v>
          </cell>
          <cell r="E13">
            <v>12.97557226340974</v>
          </cell>
          <cell r="F13">
            <v>11.469993683045583</v>
          </cell>
          <cell r="G13">
            <v>13.003377974626556</v>
          </cell>
          <cell r="H13">
            <v>13.238164084118967</v>
          </cell>
          <cell r="I13">
            <v>14.050921466281119</v>
          </cell>
          <cell r="J13">
            <v>12.497775442764562</v>
          </cell>
          <cell r="K13">
            <v>12.049386941660636</v>
          </cell>
          <cell r="L13">
            <v>10.239845935380872</v>
          </cell>
          <cell r="M13">
            <v>8.849901024386865</v>
          </cell>
          <cell r="Q13">
            <v>9.2097469256771554</v>
          </cell>
          <cell r="R13">
            <v>8.8580359541762697</v>
          </cell>
          <cell r="S13">
            <v>8.5930105208754437</v>
          </cell>
          <cell r="T13">
            <v>8.3842048750394067</v>
          </cell>
          <cell r="U13">
            <v>8.2079451489323887</v>
          </cell>
          <cell r="V13">
            <v>8.0308766038614277</v>
          </cell>
        </row>
        <row r="14">
          <cell r="A14" t="str">
            <v>Government revenues</v>
          </cell>
          <cell r="B14" t="str">
            <v>GOVREV</v>
          </cell>
          <cell r="C14">
            <v>10.10772867531624</v>
          </cell>
          <cell r="D14">
            <v>10.4741825638705</v>
          </cell>
          <cell r="E14">
            <v>10.633250816985127</v>
          </cell>
          <cell r="F14">
            <v>10.065873678696562</v>
          </cell>
          <cell r="G14">
            <v>10.670014521141828</v>
          </cell>
          <cell r="H14">
            <v>9.1594979907513991</v>
          </cell>
          <cell r="I14">
            <v>8.889193297278501</v>
          </cell>
          <cell r="J14">
            <v>7.7135158503791628</v>
          </cell>
          <cell r="K14">
            <v>7.4672973172714503</v>
          </cell>
          <cell r="L14">
            <v>9.1964524931131102</v>
          </cell>
          <cell r="M14">
            <v>6.2127759509799665</v>
          </cell>
          <cell r="Q14">
            <v>8.834401090371367</v>
          </cell>
          <cell r="R14">
            <v>10.017777094556282</v>
          </cell>
          <cell r="S14">
            <v>10.664306420331652</v>
          </cell>
          <cell r="T14">
            <v>11.384173529806592</v>
          </cell>
          <cell r="U14">
            <v>11.795625459674657</v>
          </cell>
          <cell r="V14">
            <v>12.069099622041184</v>
          </cell>
        </row>
        <row r="15">
          <cell r="A15" t="str">
            <v>Overall balance, commitment basis</v>
          </cell>
          <cell r="B15" t="str">
            <v>BAL</v>
          </cell>
          <cell r="C15">
            <v>-10.053696776904454</v>
          </cell>
          <cell r="D15">
            <v>-11.346396257510392</v>
          </cell>
          <cell r="E15">
            <v>-10.690788011077727</v>
          </cell>
          <cell r="F15">
            <v>-9.6568614464538136</v>
          </cell>
          <cell r="G15">
            <v>-11.535930295552431</v>
          </cell>
          <cell r="H15">
            <v>-13.822007302147684</v>
          </cell>
          <cell r="I15">
            <v>-14.64179571254107</v>
          </cell>
          <cell r="J15">
            <v>-13.498093565135633</v>
          </cell>
          <cell r="K15">
            <v>-14.886470041843287</v>
          </cell>
          <cell r="L15">
            <v>-13.8620721718809</v>
          </cell>
          <cell r="M15">
            <v>-7.5115434386500466</v>
          </cell>
          <cell r="Q15">
            <v>-8.6360200884403415</v>
          </cell>
          <cell r="R15">
            <v>-9.8120771329082377</v>
          </cell>
          <cell r="S15">
            <v>-9.1634784163338416</v>
          </cell>
          <cell r="T15">
            <v>-8.4186127619670934</v>
          </cell>
          <cell r="U15">
            <v>-7.9327920770432527</v>
          </cell>
          <cell r="V15">
            <v>-7.5801727621699886</v>
          </cell>
        </row>
        <row r="16">
          <cell r="A16" t="str">
            <v>Narrow primary budget balance</v>
          </cell>
          <cell r="B16" t="str">
            <v>PRIBAL</v>
          </cell>
          <cell r="C16">
            <v>0.95117795209824874</v>
          </cell>
          <cell r="D16">
            <v>-1.14070140866027</v>
          </cell>
          <cell r="E16">
            <v>-0.25112053212532121</v>
          </cell>
          <cell r="F16">
            <v>9.389346550899489E-3</v>
          </cell>
          <cell r="G16">
            <v>-2.1029605993347587</v>
          </cell>
          <cell r="H16">
            <v>-3.9839159144605318</v>
          </cell>
          <cell r="I16">
            <v>-4.4035015160415938</v>
          </cell>
          <cell r="J16">
            <v>-3.9835990244247279</v>
          </cell>
          <cell r="K16">
            <v>-3.4507638544295101</v>
          </cell>
          <cell r="L16">
            <v>-4.4945459931618463E-2</v>
          </cell>
          <cell r="M16">
            <v>-1.0555508578932931</v>
          </cell>
          <cell r="Q16">
            <v>-0.19756514181552476</v>
          </cell>
          <cell r="R16">
            <v>0.74183285757738981</v>
          </cell>
          <cell r="S16">
            <v>1.3799532810698076</v>
          </cell>
          <cell r="T16">
            <v>1.8919802006219468</v>
          </cell>
          <cell r="U16">
            <v>2.0936841061037734</v>
          </cell>
          <cell r="V16">
            <v>2.169294834163896</v>
          </cell>
        </row>
        <row r="17">
          <cell r="A17" t="str">
            <v xml:space="preserve">Tax revenue </v>
          </cell>
          <cell r="B17" t="str">
            <v>TXREV</v>
          </cell>
          <cell r="C17">
            <v>9.3238536911056187</v>
          </cell>
          <cell r="D17">
            <v>9.2071383715064865</v>
          </cell>
          <cell r="E17">
            <v>9.3200815166258799</v>
          </cell>
          <cell r="F17">
            <v>8.9675672203086627</v>
          </cell>
          <cell r="G17">
            <v>10.436333027733381</v>
          </cell>
          <cell r="H17">
            <v>8.4229417822741883</v>
          </cell>
          <cell r="I17">
            <v>8.1892588914324556</v>
          </cell>
          <cell r="J17">
            <v>7.2015291625768443</v>
          </cell>
          <cell r="K17">
            <v>6.7820982505780378</v>
          </cell>
          <cell r="L17">
            <v>8.7976513967845804</v>
          </cell>
          <cell r="M17">
            <v>6.1634122917209497</v>
          </cell>
          <cell r="Q17">
            <v>7.7949224564763844</v>
          </cell>
          <cell r="R17">
            <v>8.8253290365025077</v>
          </cell>
          <cell r="S17">
            <v>9.5236949473720642</v>
          </cell>
          <cell r="T17">
            <v>10.298210518647524</v>
          </cell>
          <cell r="U17">
            <v>10.713482429503031</v>
          </cell>
          <cell r="V17">
            <v>10.992449517427723</v>
          </cell>
        </row>
        <row r="18">
          <cell r="A18" t="str">
            <v xml:space="preserve">Non-tax revenue </v>
          </cell>
          <cell r="B18" t="str">
            <v>NTXREV</v>
          </cell>
          <cell r="C18">
            <v>0.78387498421062141</v>
          </cell>
          <cell r="D18">
            <v>1.267044192364015</v>
          </cell>
          <cell r="E18">
            <v>1.3131693003592457</v>
          </cell>
          <cell r="F18">
            <v>1.0983064583878988</v>
          </cell>
          <cell r="G18">
            <v>0.23368149340844854</v>
          </cell>
          <cell r="H18">
            <v>0.73655620847721182</v>
          </cell>
          <cell r="I18">
            <v>0.69993440584604605</v>
          </cell>
          <cell r="J18">
            <v>0.51198668780231815</v>
          </cell>
          <cell r="K18">
            <v>0.68519906669341313</v>
          </cell>
          <cell r="L18">
            <v>0.39880109632852884</v>
          </cell>
          <cell r="M18">
            <v>4.9363659259016847E-2</v>
          </cell>
          <cell r="Q18">
            <v>1.0394786338949826</v>
          </cell>
          <cell r="R18">
            <v>1.1924480580537729</v>
          </cell>
          <cell r="S18">
            <v>1.1406114729595864</v>
          </cell>
          <cell r="T18">
            <v>1.0859630111590681</v>
          </cell>
          <cell r="U18">
            <v>1.0821430301716255</v>
          </cell>
          <cell r="V18">
            <v>1.0766501046134598</v>
          </cell>
        </row>
        <row r="19">
          <cell r="A19" t="str">
            <v xml:space="preserve">Government wage bill </v>
          </cell>
          <cell r="B19" t="str">
            <v>WB</v>
          </cell>
          <cell r="C19">
            <v>6.4137100786504408</v>
          </cell>
          <cell r="D19">
            <v>6.9855892017728669</v>
          </cell>
          <cell r="E19">
            <v>6.636900065191317</v>
          </cell>
          <cell r="F19">
            <v>6.1772016782221524</v>
          </cell>
          <cell r="G19">
            <v>5.8864822515399551</v>
          </cell>
          <cell r="H19">
            <v>6.3609377839704369</v>
          </cell>
          <cell r="I19">
            <v>6.4277002268135206</v>
          </cell>
          <cell r="J19">
            <v>6.2536876364595431</v>
          </cell>
          <cell r="K19">
            <v>5.4161343792560999</v>
          </cell>
          <cell r="L19">
            <v>4.6404299102256079</v>
          </cell>
          <cell r="M19">
            <v>4.7232106172345762</v>
          </cell>
          <cell r="Q19">
            <v>4.2168630712471922</v>
          </cell>
          <cell r="R19">
            <v>4.1699831373337419</v>
          </cell>
          <cell r="S19">
            <v>3.9666252243008766</v>
          </cell>
          <cell r="T19">
            <v>3.7581557358152331</v>
          </cell>
          <cell r="U19">
            <v>3.5369022165854349</v>
          </cell>
          <cell r="V19">
            <v>3.3360514517326716</v>
          </cell>
        </row>
        <row r="20">
          <cell r="A20" t="str">
            <v xml:space="preserve">Capital expenditures </v>
          </cell>
          <cell r="B20" t="str">
            <v>CAPEXP</v>
          </cell>
          <cell r="C20">
            <v>10.414545304561004</v>
          </cell>
          <cell r="D20">
            <v>9.9127268154088242</v>
          </cell>
          <cell r="E20">
            <v>8.3484665646531155</v>
          </cell>
          <cell r="F20">
            <v>8.252741442104794</v>
          </cell>
          <cell r="G20">
            <v>9.2025668420677071</v>
          </cell>
          <cell r="H20">
            <v>9.7433412087801159</v>
          </cell>
          <cell r="I20">
            <v>9.4800675435384498</v>
          </cell>
          <cell r="J20">
            <v>8.7138339727502352</v>
          </cell>
          <cell r="K20">
            <v>10.3043804174541</v>
          </cell>
          <cell r="L20">
            <v>12.818678729613136</v>
          </cell>
          <cell r="M20">
            <v>4.8744183652431472</v>
          </cell>
          <cell r="Q20">
            <v>8.2606742531345514</v>
          </cell>
          <cell r="R20">
            <v>10.97181827328825</v>
          </cell>
          <cell r="S20">
            <v>11.234774315790048</v>
          </cell>
          <cell r="T20">
            <v>11.418581416734277</v>
          </cell>
          <cell r="U20">
            <v>11.520472387785521</v>
          </cell>
          <cell r="V20">
            <v>11.618395780349744</v>
          </cell>
        </row>
        <row r="21">
          <cell r="A21" t="str">
            <v xml:space="preserve">Money </v>
          </cell>
          <cell r="B21" t="str">
            <v>BLANK3</v>
          </cell>
        </row>
        <row r="22">
          <cell r="A22" t="str">
            <v>Broad money  (in percent of GDP)</v>
          </cell>
          <cell r="B22" t="str">
            <v>BRDMONY</v>
          </cell>
          <cell r="C22">
            <v>14.990758379971078</v>
          </cell>
          <cell r="D22">
            <v>16.648987597558669</v>
          </cell>
          <cell r="E22">
            <v>15.939813575339418</v>
          </cell>
          <cell r="F22">
            <v>15.929767687799284</v>
          </cell>
          <cell r="G22">
            <v>15.080160110341915</v>
          </cell>
          <cell r="H22">
            <v>14.764948203792333</v>
          </cell>
          <cell r="I22">
            <v>15.07717191727234</v>
          </cell>
          <cell r="J22">
            <v>17.563073877802939</v>
          </cell>
          <cell r="K22">
            <v>24.343887580898887</v>
          </cell>
          <cell r="L22">
            <v>21.466363066700488</v>
          </cell>
          <cell r="M22">
            <v>23.562969863039378</v>
          </cell>
          <cell r="Q22">
            <v>16.183561723918334</v>
          </cell>
          <cell r="R22">
            <v>14.653014378359028</v>
          </cell>
          <cell r="S22">
            <v>14.653014378359028</v>
          </cell>
          <cell r="T22">
            <v>14.653014378359028</v>
          </cell>
          <cell r="U22">
            <v>14.653014378359028</v>
          </cell>
          <cell r="V22">
            <v>14.653014378359028</v>
          </cell>
        </row>
        <row r="23">
          <cell r="A23" t="str">
            <v>Net foreign assets (in percent of GDP)</v>
          </cell>
          <cell r="B23" t="str">
            <v>NFA_GDP</v>
          </cell>
          <cell r="C23">
            <v>2.9598962670041944</v>
          </cell>
          <cell r="D23">
            <v>4.5269034426268684</v>
          </cell>
          <cell r="E23">
            <v>4.5332958568313879</v>
          </cell>
          <cell r="F23">
            <v>4.8162406044762474</v>
          </cell>
          <cell r="G23">
            <v>4.5054799347252334</v>
          </cell>
          <cell r="H23">
            <v>3.9758385331475541</v>
          </cell>
          <cell r="I23">
            <v>4.2572976789152994</v>
          </cell>
          <cell r="J23">
            <v>6.5353754795626777</v>
          </cell>
          <cell r="K23">
            <v>19.426713261610903</v>
          </cell>
          <cell r="L23">
            <v>17.613920581202667</v>
          </cell>
          <cell r="M23">
            <v>19.818920417309098</v>
          </cell>
          <cell r="Q23">
            <v>11.600896724656721</v>
          </cell>
          <cell r="R23">
            <v>7.147859838883373</v>
          </cell>
          <cell r="S23">
            <v>7.322478044488463</v>
          </cell>
          <cell r="T23">
            <v>7.4086096100383276</v>
          </cell>
          <cell r="U23">
            <v>7.5599816527741917</v>
          </cell>
          <cell r="V23">
            <v>7.8116244057135438</v>
          </cell>
        </row>
        <row r="24">
          <cell r="A24" t="str">
            <v>Net domestic assets (in percent of GDP)</v>
          </cell>
          <cell r="B24" t="str">
            <v>NDA_GDP</v>
          </cell>
          <cell r="C24">
            <v>12.030862112966883</v>
          </cell>
          <cell r="D24">
            <v>12.122358745702309</v>
          </cell>
          <cell r="E24">
            <v>11.408873085250411</v>
          </cell>
          <cell r="F24">
            <v>11.118468844665614</v>
          </cell>
          <cell r="G24">
            <v>10.574680175616683</v>
          </cell>
          <cell r="H24">
            <v>10.789109670644779</v>
          </cell>
          <cell r="I24">
            <v>10.819874238357038</v>
          </cell>
          <cell r="J24">
            <v>11.027698398240267</v>
          </cell>
          <cell r="K24">
            <v>4.9171743192879855</v>
          </cell>
          <cell r="L24">
            <v>3.8524424854978259</v>
          </cell>
          <cell r="M24">
            <v>3.7440494457302789</v>
          </cell>
          <cell r="Q24">
            <v>4.5826649992616106</v>
          </cell>
          <cell r="R24">
            <v>7.5051545394756563</v>
          </cell>
          <cell r="S24">
            <v>7.3305363338705645</v>
          </cell>
          <cell r="T24">
            <v>7.2444047683206989</v>
          </cell>
          <cell r="U24">
            <v>7.0930327255848376</v>
          </cell>
          <cell r="V24">
            <v>6.8413899726454828</v>
          </cell>
        </row>
        <row r="25">
          <cell r="A25" t="str">
            <v>Broad money growth (percentage change)</v>
          </cell>
          <cell r="B25" t="str">
            <v>MONEY</v>
          </cell>
          <cell r="D25">
            <v>4.2646856513963494</v>
          </cell>
          <cell r="E25">
            <v>0.45355587808417752</v>
          </cell>
          <cell r="F25">
            <v>5.8499023100792913</v>
          </cell>
          <cell r="G25">
            <v>-5.2675663099115759</v>
          </cell>
          <cell r="H25">
            <v>-4.2243835347283714</v>
          </cell>
          <cell r="I25">
            <v>-2.1540670838034681</v>
          </cell>
          <cell r="J25">
            <v>12.859489114861788</v>
          </cell>
          <cell r="K25">
            <v>78.482521596433102</v>
          </cell>
          <cell r="L25">
            <v>4.2762102195352591</v>
          </cell>
          <cell r="M25">
            <v>4.8619602558663821</v>
          </cell>
          <cell r="Q25">
            <v>5.3504939209726432</v>
          </cell>
          <cell r="R25">
            <v>-4.1878173542520214</v>
          </cell>
          <cell r="S25">
            <v>7.2292581114738796</v>
          </cell>
          <cell r="T25">
            <v>7.65806457217586</v>
          </cell>
          <cell r="U25">
            <v>8.3806850117633669</v>
          </cell>
          <cell r="V25">
            <v>8.1410257939341868</v>
          </cell>
        </row>
        <row r="26">
          <cell r="A26" t="str">
            <v>Net foreign assets (percentage change over beginning of period broad money)</v>
          </cell>
          <cell r="B26" t="str">
            <v>NFA</v>
          </cell>
          <cell r="D26">
            <v>8.6050350804787517</v>
          </cell>
          <cell r="E26">
            <v>1.3788098693758986</v>
          </cell>
          <cell r="F26">
            <v>3.5628088725433882</v>
          </cell>
          <cell r="G26">
            <v>-1.9311307584923234</v>
          </cell>
          <cell r="H26">
            <v>-4.0868454661558111</v>
          </cell>
          <cell r="I26">
            <v>0.70092659076144281</v>
          </cell>
          <cell r="J26">
            <v>13.759303910263135</v>
          </cell>
          <cell r="K26">
            <v>68</v>
          </cell>
          <cell r="L26">
            <v>5.761174092931685</v>
          </cell>
          <cell r="M26">
            <v>6.1462830334639253</v>
          </cell>
          <cell r="Q26">
            <v>5.2802051671732633</v>
          </cell>
          <cell r="R26">
            <v>-24.945247581663168</v>
          </cell>
          <cell r="S26">
            <v>4.8043291668154637</v>
          </cell>
          <cell r="T26">
            <v>4.4597490762867205</v>
          </cell>
          <cell r="U26">
            <v>5.3569202331587151</v>
          </cell>
          <cell r="V26">
            <v>6.0573823775442888</v>
          </cell>
        </row>
        <row r="27">
          <cell r="A27" t="str">
            <v>Net domestic assets (percentage change over beginning of period broad money)</v>
          </cell>
          <cell r="B27" t="str">
            <v>NDA</v>
          </cell>
          <cell r="D27">
            <v>-4.3386297977713637</v>
          </cell>
          <cell r="E27">
            <v>-0.91205963847470484</v>
          </cell>
          <cell r="F27">
            <v>2.3051537590096083</v>
          </cell>
          <cell r="G27">
            <v>-3.3674577322785559</v>
          </cell>
          <cell r="H27">
            <v>-0.13753806857256815</v>
          </cell>
          <cell r="I27">
            <v>-2.8549936745649278</v>
          </cell>
          <cell r="J27">
            <v>-0.89981479540132348</v>
          </cell>
          <cell r="K27">
            <v>10.5</v>
          </cell>
          <cell r="L27">
            <v>-1.4849638733964272</v>
          </cell>
          <cell r="M27">
            <v>-1.2843227775975457</v>
          </cell>
          <cell r="Q27">
            <v>7.0288753799390258E-2</v>
          </cell>
          <cell r="R27">
            <v>20.757430227411152</v>
          </cell>
          <cell r="S27">
            <v>2.4249289446584141</v>
          </cell>
          <cell r="T27">
            <v>3.1983154958891444</v>
          </cell>
          <cell r="U27">
            <v>3.0237647786046566</v>
          </cell>
          <cell r="V27">
            <v>2.0836434163898936</v>
          </cell>
        </row>
        <row r="28">
          <cell r="A28" t="str">
            <v>Credit to the economy incl. public enterprises (percentage change over beginning of period broad money)</v>
          </cell>
          <cell r="B28" t="str">
            <v>CREDECON</v>
          </cell>
          <cell r="D28">
            <v>-4.316274590727744</v>
          </cell>
          <cell r="E28">
            <v>4.8654176012666506</v>
          </cell>
          <cell r="F28">
            <v>15.466202571133042</v>
          </cell>
          <cell r="G28">
            <v>-9.6277338296882178</v>
          </cell>
          <cell r="H28">
            <v>-17.125126895241841</v>
          </cell>
          <cell r="I28">
            <v>-6.9391732485383137</v>
          </cell>
          <cell r="J28">
            <v>-1.1077331656008671</v>
          </cell>
          <cell r="K28">
            <v>6.3039910827631038</v>
          </cell>
          <cell r="L28">
            <v>5.4376393237863132</v>
          </cell>
          <cell r="M28">
            <v>-0.35684875102937019</v>
          </cell>
          <cell r="Q28">
            <v>-1.3278875379939172</v>
          </cell>
          <cell r="R28">
            <v>4.5655930907175293</v>
          </cell>
          <cell r="S28">
            <v>3.3844804739141714</v>
          </cell>
          <cell r="T28">
            <v>4.0417346384596309</v>
          </cell>
          <cell r="U28">
            <v>4.3341172394994336</v>
          </cell>
          <cell r="V28">
            <v>4.3203385681912243</v>
          </cell>
        </row>
        <row r="29">
          <cell r="A29" t="str">
            <v>Credit to the govt (percentage change over beginning of period broad money)</v>
          </cell>
          <cell r="B29" t="str">
            <v>CREDGOV</v>
          </cell>
          <cell r="D29">
            <v>-1.5700233869858309</v>
          </cell>
          <cell r="E29">
            <v>-3.5476316136693491</v>
          </cell>
          <cell r="F29">
            <v>-5.444366000623897</v>
          </cell>
          <cell r="G29">
            <v>1.7232821467349138</v>
          </cell>
          <cell r="H29">
            <v>22.086321511608865</v>
          </cell>
          <cell r="I29">
            <v>0.96420145655963496</v>
          </cell>
          <cell r="J29">
            <v>1.1793689065939839</v>
          </cell>
          <cell r="K29">
            <v>6.2</v>
          </cell>
          <cell r="L29">
            <v>-5.5885643903581483</v>
          </cell>
          <cell r="M29">
            <v>-1.9822157895174664</v>
          </cell>
          <cell r="Q29">
            <v>6.9262917933130721</v>
          </cell>
          <cell r="R29">
            <v>14.117938374446695</v>
          </cell>
          <cell r="S29">
            <v>-1.4656179770536732</v>
          </cell>
          <cell r="T29">
            <v>-1.3847891378412505</v>
          </cell>
          <cell r="U29">
            <v>-2.5376912290919105</v>
          </cell>
          <cell r="V29">
            <v>-3.4913279728418325</v>
          </cell>
        </row>
        <row r="30">
          <cell r="A30" t="str">
            <v>External sector</v>
          </cell>
          <cell r="B30" t="str">
            <v>BLANK4</v>
          </cell>
        </row>
        <row r="31">
          <cell r="A31" t="str">
            <v>Imports of goods and services/GDP (percent)</v>
          </cell>
          <cell r="B31" t="str">
            <v>MPORT</v>
          </cell>
          <cell r="D31">
            <v>29.080589925265173</v>
          </cell>
          <cell r="E31">
            <v>25.649682117087373</v>
          </cell>
          <cell r="F31">
            <v>26.048557746952174</v>
          </cell>
          <cell r="G31">
            <v>27.625231576532787</v>
          </cell>
          <cell r="H31">
            <v>22.364371243028213</v>
          </cell>
          <cell r="I31">
            <v>24.112422268293262</v>
          </cell>
          <cell r="J31">
            <v>22.334151469752545</v>
          </cell>
          <cell r="K31">
            <v>29.704865230106531</v>
          </cell>
          <cell r="L31">
            <v>27.911262752294402</v>
          </cell>
          <cell r="M31">
            <v>21.678515254886907</v>
          </cell>
          <cell r="Q31">
            <v>22.602752535009159</v>
          </cell>
          <cell r="R31">
            <v>23.702249235338964</v>
          </cell>
          <cell r="S31">
            <v>25.92430357952885</v>
          </cell>
          <cell r="T31">
            <v>25.390165403202047</v>
          </cell>
          <cell r="U31">
            <v>24.934853048405177</v>
          </cell>
          <cell r="V31">
            <v>24.523054248405533</v>
          </cell>
        </row>
        <row r="32">
          <cell r="A32" t="str">
            <v>Exports of goods and services/GDP (percent)</v>
          </cell>
          <cell r="B32" t="str">
            <v>XPORT</v>
          </cell>
          <cell r="D32">
            <v>16.233832164080063</v>
          </cell>
          <cell r="E32">
            <v>15.158903886381298</v>
          </cell>
          <cell r="F32">
            <v>16.761330320176722</v>
          </cell>
          <cell r="G32">
            <v>14.672542943048533</v>
          </cell>
          <cell r="H32">
            <v>12.442430627915432</v>
          </cell>
          <cell r="I32">
            <v>11.5033642625136</v>
          </cell>
          <cell r="J32">
            <v>13.985448804322115</v>
          </cell>
          <cell r="K32">
            <v>24.585706430735772</v>
          </cell>
          <cell r="L32">
            <v>21.043103290680836</v>
          </cell>
          <cell r="M32">
            <v>19.241210817632179</v>
          </cell>
          <cell r="Q32">
            <v>17.533895090162346</v>
          </cell>
          <cell r="R32">
            <v>16.556485762107041</v>
          </cell>
          <cell r="S32">
            <v>16.706961356175817</v>
          </cell>
          <cell r="T32">
            <v>16.905030276657904</v>
          </cell>
          <cell r="U32">
            <v>17.004867249386464</v>
          </cell>
          <cell r="V32">
            <v>16.969098863864655</v>
          </cell>
        </row>
        <row r="33">
          <cell r="A33" t="str">
            <v>Current account/GDP (percent)</v>
          </cell>
          <cell r="B33" t="str">
            <v>CRAB</v>
          </cell>
          <cell r="D33">
            <v>-11.08657957425441</v>
          </cell>
          <cell r="E33">
            <v>-7.1712010578728487</v>
          </cell>
          <cell r="F33">
            <v>-9.7481277950555452</v>
          </cell>
          <cell r="G33">
            <v>-12.761852447318493</v>
          </cell>
          <cell r="H33">
            <v>-7.9890156662962291</v>
          </cell>
          <cell r="I33">
            <v>-12.406926854352001</v>
          </cell>
          <cell r="J33">
            <v>-8.5062866211869501</v>
          </cell>
          <cell r="K33">
            <v>-5.0587124335997835</v>
          </cell>
          <cell r="L33">
            <v>-6.1753122840698849</v>
          </cell>
          <cell r="M33">
            <v>-1.174187270005316</v>
          </cell>
          <cell r="Q33">
            <v>-3.9210013151710217</v>
          </cell>
          <cell r="R33">
            <v>-5.9488656959005066</v>
          </cell>
          <cell r="S33">
            <v>-8.0262896477168422</v>
          </cell>
          <cell r="T33">
            <v>-7.3210758850059285</v>
          </cell>
          <cell r="U33">
            <v>-6.8183658844908903</v>
          </cell>
          <cell r="V33">
            <v>-6.4743361938715909</v>
          </cell>
        </row>
        <row r="34">
          <cell r="A34" t="str">
            <v>(Capital account+Financial account)/GDP (percent)</v>
          </cell>
          <cell r="B34" t="str">
            <v>CPFINBAL</v>
          </cell>
          <cell r="D34">
            <v>10.268755830684297</v>
          </cell>
          <cell r="E34">
            <v>6.6530105415636349</v>
          </cell>
          <cell r="F34">
            <v>9.027549847056207</v>
          </cell>
          <cell r="G34">
            <v>11.879642196233513</v>
          </cell>
          <cell r="H34">
            <v>5.2262176546716876</v>
          </cell>
          <cell r="I34">
            <v>11.031175888139909</v>
          </cell>
          <cell r="J34">
            <v>8.3267181958120879</v>
          </cell>
          <cell r="K34">
            <v>12.838811953102176</v>
          </cell>
          <cell r="L34">
            <v>4.4301511514629741</v>
          </cell>
          <cell r="M34">
            <v>-1.6683955228931957E-2</v>
          </cell>
          <cell r="Q34">
            <v>2.0557836391180055</v>
          </cell>
          <cell r="R34">
            <v>0.18356646605427862</v>
          </cell>
          <cell r="S34">
            <v>6.032109569926603</v>
          </cell>
          <cell r="T34">
            <v>5.9662979401379248</v>
          </cell>
          <cell r="U34">
            <v>5.8148051512987129</v>
          </cell>
          <cell r="V34">
            <v>6.0454150009337591</v>
          </cell>
        </row>
        <row r="35">
          <cell r="A35" t="str">
            <v>Overall balance (percent of GDP)</v>
          </cell>
          <cell r="B35" t="str">
            <v>OVRLBAL</v>
          </cell>
          <cell r="D35">
            <v>-0.81782374357011323</v>
          </cell>
          <cell r="E35">
            <v>-0.51819051630921376</v>
          </cell>
          <cell r="F35">
            <v>-0.72057794799933761</v>
          </cell>
          <cell r="G35">
            <v>-0.88221025108497986</v>
          </cell>
          <cell r="H35">
            <v>-2.7627980116245414</v>
          </cell>
          <cell r="I35">
            <v>-1.3757509662120921</v>
          </cell>
          <cell r="J35">
            <v>-0.17956842537486167</v>
          </cell>
          <cell r="K35">
            <v>7.780099519502393</v>
          </cell>
          <cell r="L35">
            <v>-1.7451611326069105</v>
          </cell>
          <cell r="M35">
            <v>-1.1908712252342479</v>
          </cell>
          <cell r="Q35">
            <v>-1.8652176760530159</v>
          </cell>
          <cell r="R35">
            <v>-5.765299229846228</v>
          </cell>
          <cell r="S35">
            <v>-1.9941800777902394</v>
          </cell>
          <cell r="T35">
            <v>-1.354777944868004</v>
          </cell>
          <cell r="U35">
            <v>-1.0035607331921774</v>
          </cell>
          <cell r="V35">
            <v>-0.42892119293783165</v>
          </cell>
        </row>
        <row r="36">
          <cell r="A36" t="str">
            <v>Diamond share of exports</v>
          </cell>
          <cell r="B36" t="str">
            <v>DXPORT</v>
          </cell>
          <cell r="D36">
            <v>38.267544775658145</v>
          </cell>
          <cell r="E36">
            <v>41.61596178649431</v>
          </cell>
          <cell r="F36">
            <v>47.232351341379911</v>
          </cell>
          <cell r="G36">
            <v>48.586444688725933</v>
          </cell>
          <cell r="H36">
            <v>53.435808756628234</v>
          </cell>
          <cell r="I36">
            <v>59.782655146712941</v>
          </cell>
          <cell r="J36">
            <v>61.208144501640163</v>
          </cell>
          <cell r="K36">
            <v>48.041490031309678</v>
          </cell>
          <cell r="L36">
            <v>40.463223760228772</v>
          </cell>
          <cell r="M36">
            <v>44.6876584301761</v>
          </cell>
          <cell r="Q36">
            <v>41.631798429671377</v>
          </cell>
          <cell r="R36">
            <v>45.132106855539057</v>
          </cell>
          <cell r="S36">
            <v>43.703662880114599</v>
          </cell>
          <cell r="T36">
            <v>42.00409575349893</v>
          </cell>
          <cell r="U36">
            <v>40.412820413733463</v>
          </cell>
          <cell r="V36">
            <v>39.341452930750272</v>
          </cell>
        </row>
        <row r="37">
          <cell r="A37" t="str">
            <v>Coffee share of exports</v>
          </cell>
          <cell r="B37" t="str">
            <v>COFFEX</v>
          </cell>
          <cell r="D37">
            <v>16.155578885045564</v>
          </cell>
          <cell r="E37">
            <v>18.958427143063414</v>
          </cell>
          <cell r="F37">
            <v>18.138617635396614</v>
          </cell>
          <cell r="G37">
            <v>6.720220381203859</v>
          </cell>
          <cell r="H37">
            <v>5.7473212705038055</v>
          </cell>
          <cell r="I37">
            <v>4.1413566317187511</v>
          </cell>
          <cell r="J37">
            <v>3.8642533559674481</v>
          </cell>
          <cell r="K37">
            <v>6.0772605125699357</v>
          </cell>
          <cell r="L37">
            <v>17.270943295541834</v>
          </cell>
          <cell r="M37">
            <v>4.5075914911062478</v>
          </cell>
          <cell r="Q37">
            <v>6.0856512044217927</v>
          </cell>
          <cell r="R37">
            <v>3.1491414171668959</v>
          </cell>
          <cell r="S37">
            <v>3.6991744009652994</v>
          </cell>
          <cell r="T37">
            <v>4.1894316689097124</v>
          </cell>
          <cell r="U37">
            <v>4.6280326020298874</v>
          </cell>
          <cell r="V37">
            <v>5.2283463651608217</v>
          </cell>
        </row>
        <row r="38">
          <cell r="A38" t="str">
            <v>cotton share of exports</v>
          </cell>
          <cell r="B38" t="str">
            <v>CTTNEX</v>
          </cell>
          <cell r="D38">
            <v>6.9709631500945974</v>
          </cell>
          <cell r="E38">
            <v>5.9785349803800578</v>
          </cell>
          <cell r="F38">
            <v>8.3567410511315749</v>
          </cell>
          <cell r="G38">
            <v>10.965386985793442</v>
          </cell>
          <cell r="H38">
            <v>16.531291892444504</v>
          </cell>
          <cell r="I38">
            <v>6.0391694077705358</v>
          </cell>
          <cell r="J38">
            <v>7.3335763578649527</v>
          </cell>
          <cell r="K38">
            <v>6.1397647330994154</v>
          </cell>
          <cell r="L38">
            <v>11.967851048859261</v>
          </cell>
          <cell r="M38">
            <v>16.396745866282476</v>
          </cell>
          <cell r="Q38">
            <v>7.5303831022277183</v>
          </cell>
          <cell r="R38">
            <v>7.4354376489155269</v>
          </cell>
          <cell r="S38">
            <v>7.1990531820646435</v>
          </cell>
          <cell r="T38">
            <v>6.9027766446644963</v>
          </cell>
          <cell r="U38">
            <v>6.8188375358557209</v>
          </cell>
          <cell r="V38">
            <v>6.7888269943566861</v>
          </cell>
        </row>
        <row r="39">
          <cell r="A39" t="str">
            <v>Wood share of exports</v>
          </cell>
          <cell r="B39" t="str">
            <v>WDEX</v>
          </cell>
          <cell r="D39">
            <v>15.429065105542708</v>
          </cell>
          <cell r="E39">
            <v>12.089026277526305</v>
          </cell>
          <cell r="F39">
            <v>13.420744274474435</v>
          </cell>
          <cell r="G39">
            <v>22.636305817919606</v>
          </cell>
          <cell r="H39">
            <v>15.121211329761062</v>
          </cell>
          <cell r="I39">
            <v>19.601963401451602</v>
          </cell>
          <cell r="J39">
            <v>14.38128938259848</v>
          </cell>
          <cell r="K39">
            <v>24.938938990004615</v>
          </cell>
          <cell r="L39">
            <v>15.596447929285647</v>
          </cell>
          <cell r="M39">
            <v>20.185433846096814</v>
          </cell>
          <cell r="Q39">
            <v>37.717715439745362</v>
          </cell>
          <cell r="R39">
            <v>37.147223375585305</v>
          </cell>
          <cell r="S39">
            <v>38.288995030209513</v>
          </cell>
          <cell r="T39">
            <v>39.876156517018977</v>
          </cell>
          <cell r="U39">
            <v>41.195443487931485</v>
          </cell>
          <cell r="V39">
            <v>41.026422721179472</v>
          </cell>
        </row>
        <row r="40">
          <cell r="A40" t="str">
            <v>Nom. effective exchange rate (1990=100)</v>
          </cell>
          <cell r="B40" t="str">
            <v>NEER</v>
          </cell>
          <cell r="D40">
            <v>78.7</v>
          </cell>
          <cell r="E40">
            <v>82</v>
          </cell>
          <cell r="F40">
            <v>86.8</v>
          </cell>
          <cell r="G40">
            <v>100</v>
          </cell>
          <cell r="H40">
            <v>107.4</v>
          </cell>
          <cell r="I40">
            <v>123.9</v>
          </cell>
          <cell r="J40">
            <v>136.9</v>
          </cell>
          <cell r="K40">
            <v>85.9</v>
          </cell>
          <cell r="L40">
            <v>92.994</v>
          </cell>
          <cell r="M40">
            <v>97.662000000000006</v>
          </cell>
          <cell r="Q40">
            <v>97.977614091721819</v>
          </cell>
          <cell r="R40">
            <v>100.30070397668624</v>
          </cell>
          <cell r="S40">
            <v>100.62622597254578</v>
          </cell>
          <cell r="T40">
            <v>100.91643596042188</v>
          </cell>
          <cell r="U40">
            <v>101.14376429045549</v>
          </cell>
          <cell r="V40">
            <v>101.39051131190338</v>
          </cell>
        </row>
        <row r="41">
          <cell r="A41" t="str">
            <v>Real effective exchange rate (1990=100)</v>
          </cell>
          <cell r="B41" t="str">
            <v>REER</v>
          </cell>
          <cell r="D41">
            <v>104.9</v>
          </cell>
          <cell r="E41">
            <v>102.8</v>
          </cell>
          <cell r="F41">
            <v>97.6</v>
          </cell>
          <cell r="G41">
            <v>100</v>
          </cell>
          <cell r="H41">
            <v>94.4</v>
          </cell>
          <cell r="I41">
            <v>94.444999999999993</v>
          </cell>
          <cell r="J41">
            <v>89.74</v>
          </cell>
          <cell r="K41">
            <v>53.42</v>
          </cell>
          <cell r="L41">
            <v>62.93</v>
          </cell>
          <cell r="M41">
            <v>64.376999999999995</v>
          </cell>
          <cell r="Q41">
            <v>56.888173673980361</v>
          </cell>
          <cell r="R41">
            <v>58.312794458944289</v>
          </cell>
          <cell r="S41">
            <v>58.678892129275042</v>
          </cell>
          <cell r="T41">
            <v>59.023585729702674</v>
          </cell>
          <cell r="U41">
            <v>59.288067777446649</v>
          </cell>
          <cell r="V41">
            <v>59.620506963396153</v>
          </cell>
        </row>
        <row r="42">
          <cell r="A42" t="str">
            <v>Terms of trade (1990=100)</v>
          </cell>
          <cell r="B42" t="str">
            <v>TT</v>
          </cell>
          <cell r="D42">
            <v>105.46804436247929</v>
          </cell>
          <cell r="E42">
            <v>113.44876623912278</v>
          </cell>
          <cell r="F42">
            <v>106.03334015279802</v>
          </cell>
          <cell r="G42">
            <v>100.00004288035448</v>
          </cell>
          <cell r="H42">
            <v>91.237890513133848</v>
          </cell>
          <cell r="I42">
            <v>91.309024257992903</v>
          </cell>
          <cell r="J42">
            <v>95.777441295536761</v>
          </cell>
          <cell r="K42">
            <v>100.76636487278905</v>
          </cell>
          <cell r="L42">
            <v>98.41135707656737</v>
          </cell>
          <cell r="M42">
            <v>94.299041548323956</v>
          </cell>
          <cell r="Q42">
            <v>78.938758482992455</v>
          </cell>
          <cell r="R42">
            <v>79.569700090797625</v>
          </cell>
          <cell r="S42">
            <v>83.867818186850002</v>
          </cell>
          <cell r="T42">
            <v>88.534874693150883</v>
          </cell>
          <cell r="U42">
            <v>92.404692409458221</v>
          </cell>
          <cell r="V42">
            <v>94.759902631050579</v>
          </cell>
        </row>
        <row r="43">
          <cell r="A43" t="str">
            <v>Terms of trade (annual percentage change)</v>
          </cell>
          <cell r="B43" t="str">
            <v>TT%</v>
          </cell>
          <cell r="E43">
            <v>7.5669572948701216</v>
          </cell>
          <cell r="F43">
            <v>-6.5363655614331009</v>
          </cell>
          <cell r="G43">
            <v>-5.6900002053592971</v>
          </cell>
          <cell r="H43">
            <v>-8.7621486099802581</v>
          </cell>
          <cell r="I43">
            <v>7.7965135382882522E-2</v>
          </cell>
          <cell r="J43">
            <v>4.8937299175581757</v>
          </cell>
          <cell r="K43">
            <v>5.2088712224605871</v>
          </cell>
          <cell r="L43">
            <v>-2.3370971049662614</v>
          </cell>
          <cell r="M43">
            <v>-4.1787001525077017</v>
          </cell>
          <cell r="Q43">
            <v>-12.816550679832616</v>
          </cell>
          <cell r="R43">
            <v>0.79927987205563511</v>
          </cell>
          <cell r="S43">
            <v>5.4017020186676064</v>
          </cell>
          <cell r="T43">
            <v>5.5647763435351294</v>
          </cell>
          <cell r="U43">
            <v>4.3709529490153614</v>
          </cell>
          <cell r="V43">
            <v>2.5487993739063342</v>
          </cell>
        </row>
        <row r="44">
          <cell r="A44" t="str">
            <v>External Debt</v>
          </cell>
          <cell r="B44" t="str">
            <v>BLANK5</v>
          </cell>
        </row>
        <row r="45">
          <cell r="A45" t="str">
            <v>Total debt (including IMF)</v>
          </cell>
          <cell r="B45" t="str">
            <v>D</v>
          </cell>
          <cell r="D45">
            <v>40.142885470874504</v>
          </cell>
          <cell r="E45">
            <v>46.244390187023562</v>
          </cell>
          <cell r="F45">
            <v>35.602749175358376</v>
          </cell>
          <cell r="G45">
            <v>39.438553811852813</v>
          </cell>
          <cell r="H45">
            <v>47.221821599186889</v>
          </cell>
          <cell r="I45">
            <v>55.451624384383059</v>
          </cell>
          <cell r="J45">
            <v>64.205006852339622</v>
          </cell>
          <cell r="K45">
            <v>97.618949794781571</v>
          </cell>
          <cell r="L45">
            <v>79.044574474010929</v>
          </cell>
          <cell r="M45">
            <v>89.500203620499434</v>
          </cell>
          <cell r="Q45">
            <v>83.075764984647194</v>
          </cell>
          <cell r="R45">
            <v>81.175562142573256</v>
          </cell>
          <cell r="S45">
            <v>73.902409786837737</v>
          </cell>
          <cell r="T45">
            <v>71.280628053419861</v>
          </cell>
          <cell r="U45">
            <v>68.175405615006454</v>
          </cell>
          <cell r="V45">
            <v>64.986499527593864</v>
          </cell>
        </row>
        <row r="46">
          <cell r="A46" t="str">
            <v>Scheduled debt service ratio (% exports)</v>
          </cell>
          <cell r="B46" t="str">
            <v>DSRS</v>
          </cell>
          <cell r="D46">
            <v>18.333993602648839</v>
          </cell>
          <cell r="E46">
            <v>19.716711198253549</v>
          </cell>
          <cell r="F46">
            <v>24.834676237430617</v>
          </cell>
          <cell r="G46">
            <v>22.228592904995018</v>
          </cell>
          <cell r="H46">
            <v>21.982856088660732</v>
          </cell>
          <cell r="I46">
            <v>26.04995215503547</v>
          </cell>
          <cell r="J46">
            <v>22.818161855447769</v>
          </cell>
          <cell r="K46">
            <v>15.235481730709823</v>
          </cell>
          <cell r="L46">
            <v>18.611580438139271</v>
          </cell>
          <cell r="M46">
            <v>23.139619573647717</v>
          </cell>
          <cell r="Q46">
            <v>11.498925417312881</v>
          </cell>
          <cell r="R46">
            <v>14.369755876950629</v>
          </cell>
          <cell r="S46">
            <v>14.526209520001743</v>
          </cell>
          <cell r="T46">
            <v>13.969318665423247</v>
          </cell>
          <cell r="U46">
            <v>14.437441214270615</v>
          </cell>
          <cell r="V46">
            <v>13.979740784699906</v>
          </cell>
        </row>
        <row r="47">
          <cell r="A47" t="str">
            <v>Actual debt service ratio (% exports)</v>
          </cell>
          <cell r="B47" t="str">
            <v>DSRA</v>
          </cell>
          <cell r="D47">
            <v>10.693350385598137</v>
          </cell>
          <cell r="E47">
            <v>16.861863544413495</v>
          </cell>
          <cell r="F47">
            <v>19.398987287459622</v>
          </cell>
          <cell r="G47">
            <v>17.877527109781948</v>
          </cell>
          <cell r="H47">
            <v>5.3254053638787839</v>
          </cell>
          <cell r="I47">
            <v>11.426863911428182</v>
          </cell>
          <cell r="J47">
            <v>4.2329631918583459</v>
          </cell>
          <cell r="K47">
            <v>5.4319601586144586</v>
          </cell>
          <cell r="L47">
            <v>5.0228947132102952</v>
          </cell>
          <cell r="M47">
            <v>5.7696864020825531</v>
          </cell>
          <cell r="Q47">
            <v>6.1583481387837207</v>
          </cell>
          <cell r="R47">
            <v>14.369755876950629</v>
          </cell>
          <cell r="S47">
            <v>14.526209520001743</v>
          </cell>
          <cell r="T47">
            <v>13.969318665423247</v>
          </cell>
          <cell r="U47">
            <v>14.437441214270615</v>
          </cell>
          <cell r="V47">
            <v>13.979740784699906</v>
          </cell>
        </row>
        <row r="50">
          <cell r="A50" t="str">
            <v>Memo: Nominal GDP</v>
          </cell>
          <cell r="B50" t="str">
            <v>NGDP</v>
          </cell>
          <cell r="C50">
            <v>387.91899999999998</v>
          </cell>
          <cell r="D50">
            <v>364.17830000000004</v>
          </cell>
          <cell r="E50">
            <v>382.10609999999997</v>
          </cell>
          <cell r="F50">
            <v>404.714</v>
          </cell>
          <cell r="G50">
            <v>404.9957</v>
          </cell>
          <cell r="H50">
            <v>396.16799999999995</v>
          </cell>
          <cell r="I50">
            <v>379.60699999999997</v>
          </cell>
          <cell r="J50">
            <v>367.78300000000002</v>
          </cell>
          <cell r="K50">
            <v>473.58499999999998</v>
          </cell>
          <cell r="L50">
            <v>560.0343180000001</v>
          </cell>
          <cell r="M50">
            <v>535.00895996027498</v>
          </cell>
          <cell r="Q50">
            <v>685.34357202764113</v>
          </cell>
          <cell r="R50">
            <v>725.23075043743518</v>
          </cell>
          <cell r="S50">
            <v>777.65955329033636</v>
          </cell>
          <cell r="T50">
            <v>837.21322403300474</v>
          </cell>
          <cell r="U50">
            <v>907.37742721603956</v>
          </cell>
          <cell r="V50">
            <v>981.24725761403386</v>
          </cell>
        </row>
      </sheetData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igeria_Val"/>
      <sheetName val="Raw_1"/>
      <sheetName val="Raw_2"/>
      <sheetName val="raw"/>
      <sheetName val="Nominal"/>
      <sheetName val="EERProfile"/>
      <sheetName val="BDDBIL"/>
      <sheetName val="BNCBIL"/>
      <sheetName val="SpotExchangeRates"/>
      <sheetName val="StockMarketIndices"/>
      <sheetName val="OUT_WETA"/>
      <sheetName val="Bloomberg_Nigeria_Db"/>
      <sheetName val="outsheet"/>
      <sheetName val="CODE LIST"/>
      <sheetName val="COP FED"/>
      <sheetName val="Ex rate bloom"/>
      <sheetName val="CODE_LIST"/>
      <sheetName val="COP_FED"/>
      <sheetName val="CODE_LIST1"/>
      <sheetName val="COP_FE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CBS"/>
      <sheetName val="CBS (SRF pilot)"/>
      <sheetName val="ODCs (SRF pilot)"/>
      <sheetName val="Monetary Survey (SRF pilot) "/>
      <sheetName val="DMB"/>
      <sheetName val="Comparing AFR &amp; SRF data"/>
      <sheetName val="MSRV"/>
      <sheetName val="SCSMSRV"/>
      <sheetName val="Broad Money contribution"/>
      <sheetName val="printMRSV"/>
      <sheetName val="SCSCBS"/>
      <sheetName val="VulnInd"/>
      <sheetName val="WETA"/>
      <sheetName val="Figure X"/>
      <sheetName val="Quarterly Interest Rate IFS"/>
      <sheetName val="Annual Interest Rate IFS"/>
      <sheetName val="Development Bank IFS"/>
      <sheetName val="Financial Survey IFS"/>
      <sheetName val="Nonbank Institution IFS"/>
      <sheetName val="Vuln.ind from CBS"/>
      <sheetName val="SoundnessInd."/>
      <sheetName val="FinSoundInd"/>
      <sheetName val="DOMDEBT-M (old)"/>
      <sheetName val="ControlSheet"/>
      <sheetName val="EDSS_OFIM"/>
      <sheetName val="EDSS_OFIQ"/>
      <sheetName val="from CBS on DMB"/>
      <sheetName val="di_RSRV"/>
      <sheetName val="di_OFI"/>
      <sheetName val="di_CRDT"/>
      <sheetName val="di_LQDT"/>
      <sheetName val="di_INT"/>
      <sheetName val="SCRMSRV"/>
      <sheetName val="SCRMCDEV"/>
      <sheetName val="SCRCBS"/>
      <sheetName val="SCRDMB"/>
      <sheetName val="SCROFI"/>
      <sheetName val="SCRCRDT"/>
      <sheetName val="SCRLQDT"/>
      <sheetName val="SCRINT"/>
      <sheetName val="SCRRSRV"/>
      <sheetName val="monetary aggregates"/>
      <sheetName val="mon aggreg in percent"/>
      <sheetName val="Chart2"/>
      <sheetName val="Chart3"/>
      <sheetName val="data for monetary dev chart"/>
      <sheetName val="data for Figure 3"/>
      <sheetName val="Figure 3"/>
      <sheetName val="Chart1"/>
      <sheetName val="Chart4"/>
      <sheetName val="Chart5"/>
      <sheetName val="Panel1"/>
      <sheetName val="Monetary Authorites IFS"/>
      <sheetName val="Banking Institution IFS"/>
      <sheetName val="Banking Survey IFS"/>
      <sheetName val="CBS IFS"/>
      <sheetName val="Commercial Bank Assets IFS"/>
      <sheetName val="Securities-nonbanks"/>
      <sheetName val="SecuritiesDMBs"/>
      <sheetName val="SEC-REDEMP"/>
      <sheetName val="SCRDOMDEBT"/>
      <sheetName val="DOMDEBT-M"/>
      <sheetName val="SCSMSRVHalfYear"/>
      <sheetName val="Sheet1"/>
      <sheetName val="MSRV-PRG"/>
      <sheetName val="DMB-PRG"/>
      <sheetName val="CBS-PRG"/>
      <sheetName val="EDSS_CBSQ"/>
      <sheetName val="EDSS_DMBQ"/>
      <sheetName val="EDSS_CBSM"/>
      <sheetName val="EDSS_DMBM"/>
      <sheetName val="Sheet1 (2)"/>
      <sheetName val="Interest Rate IFS"/>
      <sheetName val="Gvt.Securities-others"/>
      <sheetName val="GvtSecurities-DMBs"/>
      <sheetName val="Gvt-Securities"/>
      <sheetName val="Mon-DMX"/>
      <sheetName val="IN_DMX"/>
      <sheetName val="CBS (SRF)"/>
      <sheetName val="ODCs (SRF)"/>
      <sheetName val="Monetary Survey (SRF) "/>
      <sheetName val="FX"/>
      <sheetName val="1SR"/>
      <sheetName val="CBS weekly"/>
      <sheetName val="MS proj"/>
      <sheetName val="Mon Ind"/>
      <sheetName val="Mon Survey Table (2)"/>
      <sheetName val="MS montly"/>
      <sheetName val="CBS BS (2)"/>
      <sheetName val="CBS BS"/>
      <sheetName val="MonQ Prg"/>
      <sheetName val="IFS - Exchange rates"/>
      <sheetName val="WEO_q"/>
      <sheetName val="Input from HUB"/>
      <sheetName val="Raw_1"/>
      <sheetName val="page 1"/>
      <sheetName val="Figure_X"/>
      <sheetName val="Quarterly_Interest_Rate_IFS"/>
      <sheetName val="Annual_Interest_Rate_IFS"/>
      <sheetName val="Development_Bank_IFS"/>
      <sheetName val="Financial_Survey_IFS"/>
      <sheetName val="Nonbank_Institution_IFS"/>
      <sheetName val="Vuln_ind_from_CBS"/>
      <sheetName val="SoundnessInd_"/>
      <sheetName val="DOMDEBT-M_(old)"/>
      <sheetName val="from_CBS_on_DMB"/>
      <sheetName val="monetary_aggregates"/>
      <sheetName val="mon_aggreg_in_percent"/>
      <sheetName val="data_for_monetary_dev_chart"/>
      <sheetName val="data_for_Figure_3"/>
      <sheetName val="Figure_3"/>
      <sheetName val="Monetary_Authorites_IFS"/>
      <sheetName val="Banking_Institution_IFS"/>
      <sheetName val="Banking_Survey_IFS"/>
      <sheetName val="CBS_IFS"/>
      <sheetName val="Commercial_Bank_Assets_IFS"/>
      <sheetName val="Sheet1_(2)"/>
      <sheetName val="Interest_Rate_IFS"/>
      <sheetName val="Gvt_Securities-others"/>
      <sheetName val="Comparing_AFR_&amp;_SRF_data"/>
      <sheetName val="Broad_Money_contribution"/>
      <sheetName val="CBS_(SRF_pilot)"/>
      <sheetName val="ODCs_(SRF_pilot)"/>
      <sheetName val="Monetary_Survey_(SRF_pilot)_"/>
      <sheetName val="CBS_(SRF)"/>
      <sheetName val="ODCs_(SRF)"/>
      <sheetName val="Monetary_Survey_(SRF)_"/>
      <sheetName val="CBS_weekly"/>
      <sheetName val="MS_proj"/>
      <sheetName val="Mon_Ind"/>
      <sheetName val="Mon_Survey_Table_(2)"/>
      <sheetName val="MS_montly"/>
      <sheetName val="CBS_BS_(2)"/>
      <sheetName val="CBS_BS"/>
      <sheetName val="MonQ_Prg"/>
      <sheetName val="IFS_-_Exchange_rates"/>
      <sheetName val="Input_from_HUB"/>
      <sheetName val="page_1"/>
      <sheetName val="country name lookup"/>
      <sheetName val="Scmony"/>
      <sheetName val="Med"/>
      <sheetName val="E"/>
      <sheetName val="PrivReceipts"/>
      <sheetName val="by year"/>
      <sheetName val="Codes"/>
      <sheetName val="CBS_(SRF_pilot)1"/>
      <sheetName val="ODCs_(SRF_pilot)1"/>
      <sheetName val="Monetary_Survey_(SRF_pilot)_1"/>
      <sheetName val="Comparing_AFR_&amp;_SRF_data1"/>
      <sheetName val="Broad_Money_contribution1"/>
      <sheetName val="Figure_X1"/>
      <sheetName val="Quarterly_Interest_Rate_IFS1"/>
      <sheetName val="Annual_Interest_Rate_IFS1"/>
      <sheetName val="Development_Bank_IFS1"/>
      <sheetName val="Financial_Survey_IFS1"/>
      <sheetName val="Nonbank_Institution_IFS1"/>
      <sheetName val="Vuln_ind_from_CBS1"/>
      <sheetName val="SoundnessInd_1"/>
      <sheetName val="DOMDEBT-M_(old)1"/>
      <sheetName val="from_CBS_on_DMB1"/>
      <sheetName val="monetary_aggregates1"/>
      <sheetName val="mon_aggreg_in_percent1"/>
      <sheetName val="data_for_monetary_dev_chart1"/>
      <sheetName val="data_for_Figure_31"/>
      <sheetName val="Figure_31"/>
      <sheetName val="Monetary_Authorites_IFS1"/>
      <sheetName val="Banking_Institution_IFS1"/>
      <sheetName val="Banking_Survey_IFS1"/>
      <sheetName val="CBS_IFS1"/>
      <sheetName val="Commercial_Bank_Assets_IFS1"/>
      <sheetName val="Sheet1_(2)1"/>
      <sheetName val="Interest_Rate_IFS1"/>
      <sheetName val="Gvt_Securities-others1"/>
      <sheetName val="CBS_(SRF)1"/>
      <sheetName val="ODCs_(SRF)1"/>
      <sheetName val="Monetary_Survey_(SRF)_1"/>
      <sheetName val="CBS_weekly1"/>
      <sheetName val="MS_proj1"/>
      <sheetName val="Mon_Ind1"/>
      <sheetName val="Mon_Survey_Table_(2)1"/>
      <sheetName val="MS_montly1"/>
      <sheetName val="CBS_BS_(2)1"/>
      <sheetName val="CBS_BS1"/>
      <sheetName val="MonQ_Prg1"/>
      <sheetName val="IFS_-_Exchange_rates1"/>
      <sheetName val="Input_from_HUB1"/>
      <sheetName val="page_11"/>
      <sheetName val="country_name_lookup"/>
      <sheetName val="by_year"/>
      <sheetName val="CBS_(SRF_pilot)2"/>
      <sheetName val="ODCs_(SRF_pilot)2"/>
      <sheetName val="Monetary_Survey_(SRF_pilot)_2"/>
      <sheetName val="Comparing_AFR_&amp;_SRF_data2"/>
      <sheetName val="Broad_Money_contribution2"/>
      <sheetName val="Figure_X2"/>
      <sheetName val="Quarterly_Interest_Rate_IFS2"/>
      <sheetName val="Annual_Interest_Rate_IFS2"/>
      <sheetName val="Development_Bank_IFS2"/>
      <sheetName val="Financial_Survey_IFS2"/>
      <sheetName val="Nonbank_Institution_IFS2"/>
      <sheetName val="Vuln_ind_from_CBS2"/>
      <sheetName val="SoundnessInd_2"/>
      <sheetName val="DOMDEBT-M_(old)2"/>
      <sheetName val="from_CBS_on_DMB2"/>
      <sheetName val="monetary_aggregates2"/>
      <sheetName val="mon_aggreg_in_percent2"/>
      <sheetName val="data_for_monetary_dev_chart2"/>
      <sheetName val="data_for_Figure_32"/>
      <sheetName val="Figure_32"/>
      <sheetName val="Monetary_Authorites_IFS2"/>
      <sheetName val="Banking_Institution_IFS2"/>
      <sheetName val="Banking_Survey_IFS2"/>
      <sheetName val="CBS_IFS2"/>
      <sheetName val="Commercial_Bank_Assets_IFS2"/>
      <sheetName val="Sheet1_(2)2"/>
      <sheetName val="Interest_Rate_IFS2"/>
      <sheetName val="Gvt_Securities-others2"/>
      <sheetName val="CBS_(SRF)2"/>
      <sheetName val="ODCs_(SRF)2"/>
      <sheetName val="Monetary_Survey_(SRF)_2"/>
      <sheetName val="CBS_weekly2"/>
      <sheetName val="MS_proj2"/>
      <sheetName val="Mon_Ind2"/>
      <sheetName val="Mon_Survey_Table_(2)2"/>
      <sheetName val="MS_montly2"/>
      <sheetName val="CBS_BS_(2)2"/>
      <sheetName val="CBS_BS2"/>
      <sheetName val="MonQ_Prg2"/>
      <sheetName val="IFS_-_Exchange_rates2"/>
      <sheetName val="Input_from_HUB2"/>
      <sheetName val="page_12"/>
      <sheetName val="country_name_lookup1"/>
      <sheetName val="by_year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F1" t="str">
            <v>BALANCE OF PAYMENTS</v>
          </cell>
        </row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-227.62783257270709</v>
          </cell>
          <cell r="W44">
            <v>-227.62783257270709</v>
          </cell>
          <cell r="X44">
            <v>-67.509370837869909</v>
          </cell>
          <cell r="Y44">
            <v>-114.83530938020388</v>
          </cell>
          <cell r="Z44">
            <v>-119.31923032175104</v>
          </cell>
          <cell r="AA44">
            <v>-162.0795910977937</v>
          </cell>
          <cell r="AB44">
            <v>-229.94127935156007</v>
          </cell>
          <cell r="AC44">
            <v>-230.61540993342257</v>
          </cell>
          <cell r="AD44">
            <v>-241.37442490301439</v>
          </cell>
          <cell r="AE44">
            <v>-263.32157891160057</v>
          </cell>
          <cell r="AF44">
            <v>-281.86199491880302</v>
          </cell>
          <cell r="AG44">
            <v>-314.47493123200104</v>
          </cell>
          <cell r="AH44">
            <v>-343.93073587940017</v>
          </cell>
          <cell r="AI44">
            <v>-380.87201974831066</v>
          </cell>
          <cell r="AJ44">
            <v>-421.50389077954605</v>
          </cell>
          <cell r="AK44">
            <v>-479.45920195120823</v>
          </cell>
          <cell r="AL44">
            <v>-539.52372326380964</v>
          </cell>
          <cell r="AM44">
            <v>-604.95025436585547</v>
          </cell>
          <cell r="AN44">
            <v>-679.15641093723548</v>
          </cell>
          <cell r="AO44">
            <v>-759.6636029172422</v>
          </cell>
          <cell r="AP44">
            <v>-849.26561315493325</v>
          </cell>
          <cell r="AQ44">
            <v>-880.03083033890482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>
            <v>76.576999999999998</v>
          </cell>
          <cell r="W59">
            <v>76.576999999999998</v>
          </cell>
          <cell r="X59">
            <v>168.8</v>
          </cell>
          <cell r="Y59">
            <v>26.700000000000003</v>
          </cell>
          <cell r="Z59">
            <v>26.400000000000002</v>
          </cell>
          <cell r="AA59">
            <v>32.300000000000004</v>
          </cell>
          <cell r="AB59">
            <v>24.615188175039741</v>
          </cell>
          <cell r="AC59">
            <v>27.690538909439923</v>
          </cell>
          <cell r="AD59">
            <v>29.891240720065014</v>
          </cell>
          <cell r="AE59">
            <v>28.943076040819051</v>
          </cell>
          <cell r="AF59">
            <v>25.601865613642374</v>
          </cell>
          <cell r="AG59">
            <v>24.148816218650236</v>
          </cell>
          <cell r="AH59">
            <v>27.014564014177825</v>
          </cell>
          <cell r="AI59">
            <v>27.46070555152734</v>
          </cell>
          <cell r="AJ59">
            <v>27.631512657346782</v>
          </cell>
          <cell r="AK59">
            <v>27.765710501524815</v>
          </cell>
          <cell r="AL59">
            <v>28.397633008816118</v>
          </cell>
          <cell r="AM59">
            <v>29.041414533924694</v>
          </cell>
          <cell r="AN59">
            <v>29.69727754034103</v>
          </cell>
          <cell r="AO59">
            <v>30.365448662973183</v>
          </cell>
          <cell r="AP59">
            <v>31.046158786329798</v>
          </cell>
          <cell r="AQ59">
            <v>31.739643124167571</v>
          </cell>
          <cell r="AR59">
            <v>28.79083767635673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>
            <v>20.575658735970912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>
            <v>-35.167605307049129</v>
          </cell>
          <cell r="W79">
            <v>-35.200021569098865</v>
          </cell>
          <cell r="X79">
            <v>106.72799892833164</v>
          </cell>
          <cell r="Y79">
            <v>115.6108471911194</v>
          </cell>
          <cell r="Z79">
            <v>43.379393089301672</v>
          </cell>
          <cell r="AA79">
            <v>-76.16268334621158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  <cell r="F81">
            <v>5.5810000000000004</v>
          </cell>
          <cell r="G81">
            <v>14.7</v>
          </cell>
          <cell r="H81">
            <v>-3.7</v>
          </cell>
          <cell r="I81">
            <v>-18.600000000000001</v>
          </cell>
          <cell r="J81">
            <v>-26.847999999999999</v>
          </cell>
          <cell r="K81">
            <v>-13.289</v>
          </cell>
          <cell r="L81">
            <v>-32.700000000000003</v>
          </cell>
          <cell r="M81">
            <v>-1.7</v>
          </cell>
          <cell r="N81">
            <v>-12.09</v>
          </cell>
          <cell r="O81">
            <v>24.3</v>
          </cell>
          <cell r="P81">
            <v>-28.84490000000001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F82">
            <v>5.5810000000000004</v>
          </cell>
          <cell r="G82">
            <v>14.7</v>
          </cell>
          <cell r="H82">
            <v>-3.7</v>
          </cell>
          <cell r="I82">
            <v>-18.600000000000001</v>
          </cell>
          <cell r="J82">
            <v>-26.847999999999999</v>
          </cell>
          <cell r="K82">
            <v>-13.289</v>
          </cell>
          <cell r="L82">
            <v>-32.700000000000003</v>
          </cell>
          <cell r="M82">
            <v>-1.7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-93.620244724814683</v>
          </cell>
          <cell r="AD82">
            <v>-39.16057133918477</v>
          </cell>
          <cell r="AE82">
            <v>-44.453549852973708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>
            <v>38385.710162847223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>
            <v>38385.710162847223</v>
          </cell>
          <cell r="D85" t="str">
            <v>||</v>
          </cell>
          <cell r="F85">
            <v>3.7</v>
          </cell>
          <cell r="G85">
            <v>7.3930201799999997</v>
          </cell>
          <cell r="H85">
            <v>8.0636813625000006</v>
          </cell>
          <cell r="I85">
            <v>-7.1655561599999986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Gin"/>
      <sheetName val="Din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Gasoline"/>
      <sheetName val="PIVO"/>
      <sheetName val="M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FY 08-13MTB(LY std)"/>
      <sheetName val="unemp"/>
      <sheetName val="J3"/>
      <sheetName val="WEO"/>
      <sheetName val="продаја - графикони"/>
      <sheetName val="PIB EN CORR"/>
      <sheetName val="CIRRs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ontrol"/>
      <sheetName val="TOC"/>
      <sheetName val="BCC"/>
      <sheetName val="RED47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Main"/>
      <sheetName val="PC"/>
      <sheetName val="Kin"/>
      <sheetName val="Gap"/>
      <sheetName val="SR"/>
      <sheetName val="DSA"/>
      <sheetName val="PDR"/>
      <sheetName val="NPV"/>
      <sheetName val="Table 1"/>
      <sheetName val="ClasOrg"/>
      <sheetName val="Contents"/>
      <sheetName val="MEMO ESTAT"/>
      <sheetName val="AMB"/>
      <sheetName val="NEW-IDA"/>
    </sheetNames>
    <sheetDataSet>
      <sheetData sheetId="0" refreshError="1"/>
      <sheetData sheetId="1" refreshError="1">
        <row r="12">
          <cell r="B12" t="str">
            <v xml:space="preserve">  Check  Row  # 1311</v>
          </cell>
          <cell r="D12">
            <v>1984</v>
          </cell>
          <cell r="E12">
            <v>1985</v>
          </cell>
          <cell r="F12">
            <v>1986</v>
          </cell>
          <cell r="G12">
            <v>1987</v>
          </cell>
          <cell r="H12">
            <v>1988</v>
          </cell>
          <cell r="I12">
            <v>1989</v>
          </cell>
          <cell r="J12">
            <v>1990</v>
          </cell>
          <cell r="K12">
            <v>1991</v>
          </cell>
          <cell r="L12">
            <v>1992</v>
          </cell>
          <cell r="M12">
            <v>1993</v>
          </cell>
          <cell r="N12">
            <v>1994</v>
          </cell>
          <cell r="O12">
            <v>1995</v>
          </cell>
          <cell r="P12">
            <v>1996</v>
          </cell>
          <cell r="Q12">
            <v>1997</v>
          </cell>
          <cell r="R12">
            <v>1998</v>
          </cell>
          <cell r="S12">
            <v>1999</v>
          </cell>
        </row>
        <row r="13">
          <cell r="B13" t="str">
            <v xml:space="preserve">1. Pre-rescheduling stock of debt (incl arrears), 1990-96  </v>
          </cell>
        </row>
        <row r="15">
          <cell r="B15" t="str">
            <v>Total external debt  (e.o.p., incl. late interest)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>(1)  Basic assumptions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>US$/SDR period average</v>
          </cell>
          <cell r="D18">
            <v>1.02501</v>
          </cell>
          <cell r="E18">
            <v>1.0153399999999999</v>
          </cell>
          <cell r="F18">
            <v>1.17317</v>
          </cell>
          <cell r="G18">
            <v>1.29308</v>
          </cell>
          <cell r="H18">
            <v>1.34392</v>
          </cell>
          <cell r="I18">
            <v>1.28176</v>
          </cell>
          <cell r="J18">
            <v>1.3567400000000001</v>
          </cell>
          <cell r="K18">
            <v>1.36816</v>
          </cell>
          <cell r="L18">
            <v>1.4083714124011315</v>
          </cell>
          <cell r="M18">
            <v>1.396336015525705</v>
          </cell>
          <cell r="N18">
            <v>1.4317001136760554</v>
          </cell>
          <cell r="O18">
            <v>1.5169463703024828</v>
          </cell>
          <cell r="P18">
            <v>1.4517604564649238</v>
          </cell>
          <cell r="Q18">
            <v>1.3760205607320271</v>
          </cell>
          <cell r="R18">
            <v>1.3564401943863644</v>
          </cell>
          <cell r="S18">
            <v>1.3673157631539994</v>
          </cell>
        </row>
        <row r="19">
          <cell r="B19" t="str">
            <v>US$/SDR end of period</v>
          </cell>
          <cell r="D19">
            <v>0.98021000000000003</v>
          </cell>
          <cell r="E19">
            <v>1.09842</v>
          </cell>
          <cell r="F19">
            <v>1.2232000000000001</v>
          </cell>
          <cell r="G19">
            <v>1.41866</v>
          </cell>
          <cell r="H19">
            <v>1.3456999999999999</v>
          </cell>
          <cell r="I19">
            <v>1.31416</v>
          </cell>
          <cell r="J19">
            <v>1.42266</v>
          </cell>
          <cell r="K19">
            <v>1.4304300000000001</v>
          </cell>
          <cell r="L19">
            <v>1.375005255473376</v>
          </cell>
          <cell r="M19">
            <v>1.3735999999999999</v>
          </cell>
          <cell r="N19">
            <v>1.4599</v>
          </cell>
          <cell r="O19">
            <v>1.4864999999999999</v>
          </cell>
          <cell r="P19">
            <v>1.4379999999999999</v>
          </cell>
          <cell r="Q19">
            <v>1.349250916826592</v>
          </cell>
          <cell r="R19">
            <v>1.4080245033561105</v>
          </cell>
          <cell r="S19">
            <v>1.3725141243931567</v>
          </cell>
        </row>
        <row r="20">
          <cell r="B20" t="str">
            <v>US$/SDR (OGEDEP rate, per. average)</v>
          </cell>
          <cell r="F20">
            <v>1.1739999999999999</v>
          </cell>
          <cell r="G20">
            <v>1.419</v>
          </cell>
          <cell r="H20">
            <v>1.419</v>
          </cell>
          <cell r="I20">
            <v>1.3419216317767</v>
          </cell>
          <cell r="J20">
            <v>1.23</v>
          </cell>
          <cell r="K20">
            <v>1.3145</v>
          </cell>
          <cell r="L20">
            <v>1.3145</v>
          </cell>
          <cell r="M20">
            <v>1.4312</v>
          </cell>
          <cell r="N20">
            <v>1.4312</v>
          </cell>
          <cell r="O20">
            <v>1.4312</v>
          </cell>
          <cell r="P20">
            <v>1.4312</v>
          </cell>
          <cell r="Q20">
            <v>1.4312</v>
          </cell>
          <cell r="R20">
            <v>1.4312</v>
          </cell>
          <cell r="S20">
            <v>1.4312</v>
          </cell>
        </row>
        <row r="21">
          <cell r="B21" t="str">
            <v>Exports of goods &amp; nf serv. (SDR millions)</v>
          </cell>
          <cell r="D21">
            <v>917</v>
          </cell>
          <cell r="E21">
            <v>710.7</v>
          </cell>
          <cell r="F21">
            <v>277.40000000000009</v>
          </cell>
          <cell r="G21">
            <v>30.399999999999974</v>
          </cell>
          <cell r="H21">
            <v>632.70000000000005</v>
          </cell>
          <cell r="I21">
            <v>384.20000000000016</v>
          </cell>
          <cell r="J21">
            <v>433.19999999999976</v>
          </cell>
          <cell r="K21">
            <v>252.20000000000005</v>
          </cell>
          <cell r="L21">
            <v>220.80000000000015</v>
          </cell>
          <cell r="M21">
            <v>379.2000000000001</v>
          </cell>
          <cell r="N21">
            <v>411.19999999999993</v>
          </cell>
          <cell r="O21">
            <v>199.77812727122588</v>
          </cell>
          <cell r="P21">
            <v>171.6752795882058</v>
          </cell>
          <cell r="Q21">
            <v>45.341865625041102</v>
          </cell>
          <cell r="R21">
            <v>-34.756062187447903</v>
          </cell>
          <cell r="S21">
            <v>-124.42168818773503</v>
          </cell>
        </row>
        <row r="22">
          <cell r="B22" t="str">
            <v>Exports of goods &amp; nf serv. (US$ millions)</v>
          </cell>
          <cell r="D22">
            <v>939.93416999999999</v>
          </cell>
          <cell r="E22">
            <v>721.60213799999997</v>
          </cell>
          <cell r="F22">
            <v>325.43735800000013</v>
          </cell>
          <cell r="G22">
            <v>39.309631999999965</v>
          </cell>
          <cell r="H22">
            <v>850.29818399999999</v>
          </cell>
          <cell r="I22">
            <v>492.4521920000002</v>
          </cell>
          <cell r="J22">
            <v>587.73976799999969</v>
          </cell>
          <cell r="K22">
            <v>345.04995200000008</v>
          </cell>
          <cell r="L22">
            <v>310.96840785817005</v>
          </cell>
          <cell r="M22">
            <v>529.49061708734746</v>
          </cell>
          <cell r="N22">
            <v>588.71508674359393</v>
          </cell>
          <cell r="O22">
            <v>303.05270502991357</v>
          </cell>
          <cell r="P22">
            <v>249.23138225871708</v>
          </cell>
          <cell r="Q22">
            <v>62.391339362005283</v>
          </cell>
          <cell r="R22">
            <v>-47.144519749646406</v>
          </cell>
          <cell r="S22">
            <v>-170.12373553732186</v>
          </cell>
        </row>
        <row r="23">
          <cell r="B23" t="str">
            <v>Nominal GDP (SDR m)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Libor</v>
          </cell>
          <cell r="D24">
            <v>0.3980502821295</v>
          </cell>
          <cell r="E24">
            <v>0.50436484492519995</v>
          </cell>
          <cell r="F24">
            <v>0.57237158791370002</v>
          </cell>
          <cell r="G24">
            <v>0.54762399629559999</v>
          </cell>
          <cell r="H24">
            <v>0.49802863719359997</v>
          </cell>
          <cell r="I24">
            <v>0.48330479640160001</v>
          </cell>
          <cell r="J24">
            <v>0.37967653898019998</v>
          </cell>
          <cell r="K24">
            <v>0.13959294067040001</v>
          </cell>
          <cell r="L24">
            <v>0.27214173465910335</v>
          </cell>
          <cell r="M24">
            <v>0.16899854795907607</v>
          </cell>
          <cell r="N24">
            <v>0.13069635276120517</v>
          </cell>
          <cell r="O24">
            <v>0.1666638638123932</v>
          </cell>
          <cell r="P24">
            <v>0.13912371437390836</v>
          </cell>
          <cell r="Q24">
            <v>0.15692090313868412</v>
          </cell>
          <cell r="R24">
            <v>0.15142058543791703</v>
          </cell>
          <cell r="S24">
            <v>0.15815157588571446</v>
          </cell>
        </row>
        <row r="25">
          <cell r="B25" t="str">
            <v>SDR / US$, period average</v>
          </cell>
          <cell r="E25">
            <v>0.98489176039553261</v>
          </cell>
          <cell r="F25">
            <v>0.85239138402789016</v>
          </cell>
          <cell r="G25">
            <v>0.77334735669873478</v>
          </cell>
          <cell r="H25">
            <v>0.7440919102327519</v>
          </cell>
          <cell r="I25">
            <v>0.78017725627262513</v>
          </cell>
          <cell r="J25">
            <v>0.73706089597122515</v>
          </cell>
          <cell r="K25">
            <v>0.73090866565313994</v>
          </cell>
          <cell r="L25">
            <v>0.71003997325897195</v>
          </cell>
          <cell r="M25">
            <v>0.71615999937057495</v>
          </cell>
          <cell r="N25">
            <v>0.69847029447555498</v>
          </cell>
          <cell r="O25">
            <v>0.65921908617019698</v>
          </cell>
          <cell r="P25">
            <v>0.68881887197494496</v>
          </cell>
          <cell r="Q25">
            <v>0.72673332691192605</v>
          </cell>
          <cell r="R25">
            <v>0.73722380399704002</v>
          </cell>
          <cell r="S25">
            <v>0.73135995864868197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B27" t="str">
            <v>Interest on rescheduling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London Club  (LIBOR)</v>
          </cell>
          <cell r="H28">
            <v>0.51802863719359993</v>
          </cell>
          <cell r="I28">
            <v>0.50330479640159997</v>
          </cell>
          <cell r="J28">
            <v>0.37967653898019998</v>
          </cell>
          <cell r="K28">
            <v>0.13959294067040001</v>
          </cell>
          <cell r="L28">
            <v>0.27214173465910335</v>
          </cell>
          <cell r="M28">
            <v>0.16899854795907607</v>
          </cell>
          <cell r="N28">
            <v>0.13069635276120517</v>
          </cell>
          <cell r="O28">
            <v>0.1666638638123932</v>
          </cell>
          <cell r="P28">
            <v>0.13912371437390836</v>
          </cell>
          <cell r="Q28">
            <v>0.15692090313868412</v>
          </cell>
          <cell r="R28">
            <v>0.15142058543791703</v>
          </cell>
          <cell r="S28">
            <v>0.15815157588571446</v>
          </cell>
        </row>
        <row r="29">
          <cell r="B29" t="str">
            <v xml:space="preserve">  Paris Club</v>
          </cell>
          <cell r="I29">
            <v>0.4723047964016</v>
          </cell>
          <cell r="J29">
            <v>0.36867653898019997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Kinshasa Club  (LIBOR + 2%)</v>
          </cell>
          <cell r="H30">
            <v>0.51802863719359993</v>
          </cell>
          <cell r="I30">
            <v>0.50330479640159997</v>
          </cell>
          <cell r="J30">
            <v>0.3996765389802</v>
          </cell>
          <cell r="K30">
            <v>0.1595929406704</v>
          </cell>
          <cell r="L30">
            <v>0.29214173465910337</v>
          </cell>
          <cell r="M30">
            <v>0.18899854795907606</v>
          </cell>
          <cell r="N30">
            <v>0.15069635276120516</v>
          </cell>
          <cell r="O30">
            <v>0.18666386381239319</v>
          </cell>
          <cell r="P30">
            <v>0.15912371437390835</v>
          </cell>
          <cell r="Q30">
            <v>0.17692090313868411</v>
          </cell>
          <cell r="R30">
            <v>0.17142058543791702</v>
          </cell>
          <cell r="S30">
            <v>0.17815157588571445</v>
          </cell>
        </row>
        <row r="31">
          <cell r="B31" t="str">
            <v>Interest on new disbursements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B32" t="str">
            <v xml:space="preserve">  Paris Club</v>
          </cell>
          <cell r="H32">
            <v>0.05</v>
          </cell>
          <cell r="I32">
            <v>0.05</v>
          </cell>
          <cell r="J32">
            <v>0.05</v>
          </cell>
          <cell r="K32">
            <v>0.05</v>
          </cell>
          <cell r="L32">
            <v>0.05</v>
          </cell>
          <cell r="M32">
            <v>0.05</v>
          </cell>
          <cell r="N32">
            <v>0.05</v>
          </cell>
          <cell r="O32">
            <v>0.05</v>
          </cell>
          <cell r="P32">
            <v>0.05</v>
          </cell>
          <cell r="Q32">
            <v>0.05</v>
          </cell>
          <cell r="R32">
            <v>0.05</v>
          </cell>
          <cell r="S32">
            <v>0.05</v>
          </cell>
        </row>
        <row r="33">
          <cell r="B33" t="str">
            <v xml:space="preserve">  Multilaterals</v>
          </cell>
          <cell r="H33">
            <v>1.4999999999999999E-2</v>
          </cell>
          <cell r="I33">
            <v>1.4999999999999999E-2</v>
          </cell>
          <cell r="J33">
            <v>1.4999999999999999E-2</v>
          </cell>
          <cell r="K33">
            <v>1.4999999999999999E-2</v>
          </cell>
          <cell r="L33">
            <v>1.4999999999999999E-2</v>
          </cell>
          <cell r="M33">
            <v>1.4999999999999999E-2</v>
          </cell>
          <cell r="N33">
            <v>1.4999999999999999E-2</v>
          </cell>
          <cell r="O33">
            <v>1.4999999999999999E-2</v>
          </cell>
          <cell r="P33">
            <v>1.4999999999999999E-2</v>
          </cell>
          <cell r="Q33">
            <v>1.4999999999999999E-2</v>
          </cell>
          <cell r="R33">
            <v>1.4999999999999999E-2</v>
          </cell>
          <cell r="S33">
            <v>1.4999999999999999E-2</v>
          </cell>
        </row>
        <row r="34">
          <cell r="B34" t="str">
            <v xml:space="preserve">  World Bank</v>
          </cell>
          <cell r="H34">
            <v>7.4999999999999997E-3</v>
          </cell>
          <cell r="I34">
            <v>7.4999999999999997E-3</v>
          </cell>
          <cell r="J34">
            <v>7.4999999999999997E-3</v>
          </cell>
          <cell r="K34">
            <v>7.4999999999999997E-3</v>
          </cell>
          <cell r="L34">
            <v>7.4999999999999997E-3</v>
          </cell>
          <cell r="M34">
            <v>7.4999999999999997E-3</v>
          </cell>
          <cell r="N34">
            <v>7.4999999999999997E-3</v>
          </cell>
          <cell r="O34">
            <v>7.4999999999999997E-3</v>
          </cell>
          <cell r="P34">
            <v>7.4999999999999997E-3</v>
          </cell>
          <cell r="Q34">
            <v>7.4999999999999997E-3</v>
          </cell>
          <cell r="R34">
            <v>7.4999999999999997E-3</v>
          </cell>
          <cell r="S34">
            <v>7.4999999999999997E-3</v>
          </cell>
        </row>
        <row r="35">
          <cell r="B35" t="str">
            <v xml:space="preserve">  Other multilaterals</v>
          </cell>
          <cell r="H35">
            <v>0.04</v>
          </cell>
          <cell r="I35">
            <v>0.04</v>
          </cell>
          <cell r="J35">
            <v>0.04</v>
          </cell>
          <cell r="K35">
            <v>0.04</v>
          </cell>
          <cell r="L35">
            <v>0.04</v>
          </cell>
          <cell r="M35">
            <v>0.04</v>
          </cell>
          <cell r="N35">
            <v>0.04</v>
          </cell>
          <cell r="O35">
            <v>0.04</v>
          </cell>
          <cell r="P35">
            <v>0.04</v>
          </cell>
          <cell r="Q35">
            <v>0.04</v>
          </cell>
          <cell r="R35">
            <v>0.04</v>
          </cell>
          <cell r="S35">
            <v>0.04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B37" t="str">
            <v>(2)  Aid data  (SDR millions)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 t="str">
            <v>NB All future prog. fin. put in gap fin.</v>
          </cell>
          <cell r="R38">
            <v>99</v>
          </cell>
          <cell r="S38">
            <v>70</v>
          </cell>
        </row>
        <row r="39">
          <cell r="B39" t="str">
            <v>Fund -- SAF disbursements</v>
          </cell>
          <cell r="D39">
            <v>0</v>
          </cell>
          <cell r="E39">
            <v>0</v>
          </cell>
          <cell r="F39">
            <v>0</v>
          </cell>
          <cell r="G39">
            <v>58.2</v>
          </cell>
          <cell r="H39">
            <v>0</v>
          </cell>
          <cell r="I39">
            <v>87.3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>Fund -- Purchases</v>
          </cell>
          <cell r="D40">
            <v>158</v>
          </cell>
          <cell r="E40">
            <v>169</v>
          </cell>
          <cell r="F40">
            <v>80.599999999999994</v>
          </cell>
          <cell r="G40">
            <v>69.800000000000011</v>
          </cell>
          <cell r="H40">
            <v>0</v>
          </cell>
          <cell r="I40">
            <v>75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World Bank program loans</v>
          </cell>
          <cell r="F41">
            <v>0</v>
          </cell>
          <cell r="G41">
            <v>114.301129997142</v>
          </cell>
          <cell r="H41">
            <v>20.425322935889</v>
          </cell>
          <cell r="I41">
            <v>56.210017163364</v>
          </cell>
          <cell r="J41">
            <v>12.199481132075499</v>
          </cell>
          <cell r="K41">
            <v>0</v>
          </cell>
          <cell r="L41">
            <v>20</v>
          </cell>
          <cell r="M41">
            <v>10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B42" t="str">
            <v>World Bank project loans</v>
          </cell>
          <cell r="F42">
            <v>70.159284497444602</v>
          </cell>
          <cell r="G42">
            <v>19.4400901486887</v>
          </cell>
          <cell r="H42">
            <v>72.553425799154695</v>
          </cell>
          <cell r="I42">
            <v>63.855515681073499</v>
          </cell>
          <cell r="J42">
            <v>27.859669811320799</v>
          </cell>
          <cell r="K42">
            <v>56.177079878280715</v>
          </cell>
          <cell r="L42">
            <v>22.26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World Bank Gécamines</v>
          </cell>
          <cell r="F43">
            <v>0</v>
          </cell>
          <cell r="G43">
            <v>5.9</v>
          </cell>
          <cell r="H43">
            <v>7.4074349663670498</v>
          </cell>
          <cell r="I43">
            <v>13.0433765017944</v>
          </cell>
          <cell r="J43">
            <v>11.792419830188701</v>
          </cell>
          <cell r="K43">
            <v>30.012920121719283</v>
          </cell>
          <cell r="L43">
            <v>5.24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>Other multi grants</v>
          </cell>
          <cell r="F44">
            <v>38.423000000000002</v>
          </cell>
          <cell r="G44">
            <v>25.578551249360402</v>
          </cell>
          <cell r="H44">
            <v>33.244538365378901</v>
          </cell>
          <cell r="I44">
            <v>56.470120143548101</v>
          </cell>
          <cell r="J44">
            <v>45.7230247641509</v>
          </cell>
          <cell r="K44">
            <v>1.2288504268506606</v>
          </cell>
          <cell r="L44">
            <v>1.4129795467853543</v>
          </cell>
          <cell r="M44">
            <v>6.2878847944736478</v>
          </cell>
          <cell r="N44">
            <v>1</v>
          </cell>
          <cell r="O44">
            <v>11.034831229589887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Other multi proj. loans (ex. Gécamines)</v>
          </cell>
          <cell r="F45">
            <v>78.379045996592893</v>
          </cell>
          <cell r="G45">
            <v>67.153847248320801</v>
          </cell>
          <cell r="H45">
            <v>118.436361959837</v>
          </cell>
          <cell r="I45">
            <v>56.348104228428802</v>
          </cell>
          <cell r="J45">
            <v>37.105689858490599</v>
          </cell>
          <cell r="K45">
            <v>28.478808034148045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Other multi prog. loans (ex. Gécamines)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0</v>
          </cell>
          <cell r="R46">
            <v>0</v>
          </cell>
          <cell r="S46">
            <v>0</v>
          </cell>
        </row>
        <row r="47">
          <cell r="B47" t="str">
            <v>Paris Club grants</v>
          </cell>
          <cell r="F47">
            <v>118.53</v>
          </cell>
          <cell r="G47">
            <v>144.84</v>
          </cell>
          <cell r="H47">
            <v>134.63999999999999</v>
          </cell>
          <cell r="I47">
            <v>158.97</v>
          </cell>
          <cell r="J47">
            <v>113.99</v>
          </cell>
          <cell r="K47">
            <v>73.120373348146416</v>
          </cell>
          <cell r="L47">
            <v>21.230195200443262</v>
          </cell>
          <cell r="M47">
            <v>12.203366389274597</v>
          </cell>
          <cell r="N47">
            <v>96.2</v>
          </cell>
          <cell r="O47">
            <v>224.4</v>
          </cell>
          <cell r="P47">
            <v>119.3</v>
          </cell>
          <cell r="Q47">
            <v>204.4</v>
          </cell>
          <cell r="R47">
            <v>135</v>
          </cell>
          <cell r="S47">
            <v>96.1</v>
          </cell>
        </row>
        <row r="48">
          <cell r="B48" t="str">
            <v>Paris Club loans</v>
          </cell>
          <cell r="F48">
            <v>86.736999999999995</v>
          </cell>
          <cell r="G48">
            <v>100.40016374749</v>
          </cell>
          <cell r="H48">
            <v>129.08283231144699</v>
          </cell>
          <cell r="I48">
            <v>109.707442658761</v>
          </cell>
          <cell r="J48">
            <v>76.315595518867894</v>
          </cell>
          <cell r="K48">
            <v>47.209423605426267</v>
          </cell>
          <cell r="L48">
            <v>0</v>
          </cell>
          <cell r="M48">
            <v>0</v>
          </cell>
          <cell r="N48">
            <v>1.117552471160888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>Technical assistance 1/</v>
          </cell>
          <cell r="F49">
            <v>80.599999999999994</v>
          </cell>
          <cell r="G49">
            <v>92.788853047679794</v>
          </cell>
          <cell r="H49">
            <v>82.949133877016493</v>
          </cell>
          <cell r="I49">
            <v>76.992510532064301</v>
          </cell>
          <cell r="J49">
            <v>75.176886792419793</v>
          </cell>
          <cell r="K49">
            <v>57.673948953338787</v>
          </cell>
          <cell r="L49">
            <v>16.594909406854146</v>
          </cell>
          <cell r="M49">
            <v>0</v>
          </cell>
          <cell r="N49">
            <v>0</v>
          </cell>
          <cell r="O49">
            <v>3</v>
          </cell>
          <cell r="P49">
            <v>5</v>
          </cell>
          <cell r="Q49">
            <v>5</v>
          </cell>
          <cell r="R49">
            <v>15</v>
          </cell>
          <cell r="S49">
            <v>15</v>
          </cell>
        </row>
        <row r="50">
          <cell r="B50" t="str">
            <v xml:space="preserve"> 1/  Technical assistance is not reflected in any of the grants or loans by creditor below.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>(3)  Possible gap financing (SDR millions)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Memorandum items:</v>
          </cell>
        </row>
        <row r="56">
          <cell r="B56" t="str">
            <v>BOP gap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 t="str">
            <v xml:space="preserve">   Fund drawings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0</v>
          </cell>
          <cell r="R57">
            <v>0</v>
          </cell>
          <cell r="S57">
            <v>0</v>
          </cell>
        </row>
        <row r="58">
          <cell r="B58" t="str">
            <v xml:space="preserve">   Mutilateral creditors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Bilateral creditors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Debt cancellation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0</v>
          </cell>
          <cell r="R60">
            <v>0</v>
          </cell>
          <cell r="S60">
            <v>0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>Interest on gap financing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 xml:space="preserve">   Fund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B65" t="str">
            <v xml:space="preserve">   Mutilateral creditors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B66" t="str">
            <v xml:space="preserve">   Bilateral creditors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>Amortization of gap financing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 xml:space="preserve">   Fund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 xml:space="preserve">   Mutilateral creditors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B71" t="str">
            <v xml:space="preserve">   Bilateral creditors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CHECKS:</v>
          </cell>
        </row>
        <row r="74">
          <cell r="B74" t="str">
            <v xml:space="preserve">  Implicit interest rate on total debt</v>
          </cell>
          <cell r="D74">
            <v>7.2746057241264097</v>
          </cell>
          <cell r="E74">
            <v>6.6961953275341974</v>
          </cell>
          <cell r="F74">
            <v>7.6963867375818786</v>
          </cell>
          <cell r="G74">
            <v>12.601739854086473</v>
          </cell>
          <cell r="H74">
            <v>13.749273928888277</v>
          </cell>
          <cell r="I74">
            <v>7.488914717347348</v>
          </cell>
          <cell r="J74">
            <v>8.1404817395352431</v>
          </cell>
          <cell r="K74">
            <v>5.8212780893282172</v>
          </cell>
          <cell r="L74">
            <v>6.205724045654299</v>
          </cell>
          <cell r="M74">
            <v>4.9790220368602398</v>
          </cell>
          <cell r="N74">
            <v>4.3306689917437833</v>
          </cell>
          <cell r="O74">
            <v>4.3964291315043775</v>
          </cell>
          <cell r="P74">
            <v>4.079801624947649</v>
          </cell>
          <cell r="Q74">
            <v>1.8432610375518534</v>
          </cell>
          <cell r="R74">
            <v>1.3384396068255782</v>
          </cell>
          <cell r="S74">
            <v>1.1099222873073067</v>
          </cell>
        </row>
        <row r="75">
          <cell r="B75" t="str">
            <v xml:space="preserve">   on old debt</v>
          </cell>
          <cell r="F75">
            <v>6.6112505189746145</v>
          </cell>
          <cell r="G75">
            <v>6.4652192008499254</v>
          </cell>
          <cell r="H75">
            <v>6.3491608475044981</v>
          </cell>
          <cell r="I75">
            <v>5.7909453670044426</v>
          </cell>
          <cell r="J75">
            <v>6.6745672034706569</v>
          </cell>
          <cell r="K75">
            <v>6.4458229478277698</v>
          </cell>
          <cell r="L75">
            <v>6.0712754709290664</v>
          </cell>
          <cell r="M75">
            <v>5.6287461504198761</v>
          </cell>
          <cell r="N75">
            <v>5.7556920575534996</v>
          </cell>
          <cell r="O75">
            <v>5.5152026398186749</v>
          </cell>
          <cell r="P75">
            <v>2.5695444399865162</v>
          </cell>
          <cell r="Q75">
            <v>2.9097844842385809</v>
          </cell>
          <cell r="R75">
            <v>2.2981647020655589</v>
          </cell>
          <cell r="S75">
            <v>2.0656319265780732</v>
          </cell>
        </row>
        <row r="76">
          <cell r="B76" t="str">
            <v xml:space="preserve">   on new debt</v>
          </cell>
          <cell r="R76">
            <v>4.8095078948309773</v>
          </cell>
          <cell r="S76">
            <v>6.0004693875749542</v>
          </cell>
        </row>
        <row r="77">
          <cell r="B77" t="str">
            <v xml:space="preserve">   on arrears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</row>
        <row r="80">
          <cell r="B80" t="str">
            <v>Build up worksheet in following format</v>
          </cell>
        </row>
        <row r="81">
          <cell r="B81" t="str">
            <v>1. Pre-1997 debt disbursed and outstanding (e.o.p.)</v>
          </cell>
        </row>
        <row r="82">
          <cell r="B82" t="str">
            <v>2. Loan disbursements (NB gap finance unallocated)</v>
          </cell>
        </row>
        <row r="83">
          <cell r="B83" t="str">
            <v>3. Stock of new debt (post-1996)</v>
          </cell>
        </row>
        <row r="84">
          <cell r="B84" t="str">
            <v>4. Total stock of debt</v>
          </cell>
        </row>
        <row r="85">
          <cell r="B85" t="str">
            <v>6. Scheduled interest on pre-96 debt</v>
          </cell>
        </row>
        <row r="86">
          <cell r="B86" t="str">
            <v>7. Sched. int. on new debt (contracted &amp; disb. post-1995)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>8. Interest on arrears (accruals of late interest)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>9. Amortization due on debt disb. pre-1996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>10. Amortization due on new debt (contracted &amp; disb. post-1995)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>11. Amounts rescheduled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>12. Service due on newly rescheduled amounts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>13. Arrears cancelled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>14. Debt stock operation (net impact)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>15. Current service cancelled</v>
          </cell>
        </row>
        <row r="95">
          <cell r="B95" t="str">
            <v>16. Current interest paid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>17. Current amortization paid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>18. Interest arrears paid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>19. Principal arrears paid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>20. Accum. of interest arrears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>21. Accum. of principal arrears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Bilateral official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>23. Net change in principal arrears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3">
          <cell r="B103" t="str">
            <v>24. Check on net change in arrears</v>
          </cell>
        </row>
        <row r="104">
          <cell r="B104" t="str">
            <v>Stock of arrears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>Total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>"Encours": tot. princ. o/s (curr. + arrears)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>1. Pre-1997 debt disbursed and outstanding (e.o.p.)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>Total</v>
          </cell>
          <cell r="E111">
            <v>5218.7622388425734</v>
          </cell>
          <cell r="F111">
            <v>6064.7719008693339</v>
          </cell>
          <cell r="G111">
            <v>6039.9783062469887</v>
          </cell>
          <cell r="H111">
            <v>5980.5376077594447</v>
          </cell>
          <cell r="I111">
            <v>6377.8172824547255</v>
          </cell>
          <cell r="J111">
            <v>6212.3844605516224</v>
          </cell>
          <cell r="K111">
            <v>5788.6276663574272</v>
          </cell>
          <cell r="L111">
            <v>5532.7379557686554</v>
          </cell>
          <cell r="M111">
            <v>5097.3360340588188</v>
          </cell>
          <cell r="N111">
            <v>4366.4098680400703</v>
          </cell>
          <cell r="O111">
            <v>3874.1994788067072</v>
          </cell>
          <cell r="P111">
            <v>5778.9786411256182</v>
          </cell>
          <cell r="Q111">
            <v>5671.4515528612974</v>
          </cell>
          <cell r="R111">
            <v>5305.5867396909125</v>
          </cell>
          <cell r="S111">
            <v>4852.1681904759253</v>
          </cell>
        </row>
        <row r="112">
          <cell r="A112" t="str">
            <v>|| ~</v>
          </cell>
          <cell r="B112" t="str">
            <v xml:space="preserve"> Multilaterals (incl. Fd.)</v>
          </cell>
          <cell r="E112">
            <v>1392.2055130000001</v>
          </cell>
          <cell r="F112">
            <v>1459.2459033517698</v>
          </cell>
          <cell r="G112">
            <v>1515.2094944982484</v>
          </cell>
          <cell r="H112">
            <v>1422.0936826453858</v>
          </cell>
          <cell r="I112">
            <v>1783.8606720307914</v>
          </cell>
          <cell r="J112">
            <v>1688.9618656378871</v>
          </cell>
          <cell r="K112">
            <v>1645.6055519430481</v>
          </cell>
          <cell r="L112">
            <v>1573.7863797384603</v>
          </cell>
          <cell r="M112">
            <v>1454.1014532841468</v>
          </cell>
          <cell r="N112">
            <v>1330.0922970106972</v>
          </cell>
          <cell r="O112">
            <v>1224.7626740768374</v>
          </cell>
          <cell r="P112">
            <v>1092.6969323657859</v>
          </cell>
          <cell r="Q112">
            <v>1219.7230921310506</v>
          </cell>
          <cell r="R112">
            <v>1047.0184020382492</v>
          </cell>
          <cell r="S112">
            <v>759.74279610970916</v>
          </cell>
        </row>
        <row r="113">
          <cell r="B113" t="str">
            <v xml:space="preserve">   Fund</v>
          </cell>
          <cell r="E113">
            <v>735.10551300000009</v>
          </cell>
          <cell r="F113">
            <v>699.67540000000008</v>
          </cell>
          <cell r="G113">
            <v>681.26</v>
          </cell>
          <cell r="H113">
            <v>483.87736999999998</v>
          </cell>
          <cell r="I113">
            <v>478.18760000000015</v>
          </cell>
          <cell r="J113">
            <v>338.34550000000002</v>
          </cell>
          <cell r="K113">
            <v>259.42049999999995</v>
          </cell>
          <cell r="L113">
            <v>220.64072700000003</v>
          </cell>
          <cell r="M113">
            <v>162.95489299999997</v>
          </cell>
          <cell r="N113">
            <v>107.668229</v>
          </cell>
          <cell r="O113">
            <v>78.564108999999974</v>
          </cell>
          <cell r="P113">
            <v>58.194108999999969</v>
          </cell>
          <cell r="Q113">
            <v>43.644108999999958</v>
          </cell>
          <cell r="R113">
            <v>26.184108999999978</v>
          </cell>
          <cell r="S113">
            <v>17.455108999999993</v>
          </cell>
        </row>
        <row r="114">
          <cell r="B114" t="str">
            <v xml:space="preserve">   Multilaterals (excl. Fd.)</v>
          </cell>
          <cell r="E114">
            <v>657.1</v>
          </cell>
          <cell r="F114">
            <v>759.57050335176973</v>
          </cell>
          <cell r="G114">
            <v>833.94949449824844</v>
          </cell>
          <cell r="H114">
            <v>938.21631264538576</v>
          </cell>
          <cell r="I114">
            <v>1305.6730720307912</v>
          </cell>
          <cell r="J114">
            <v>1350.6163656378872</v>
          </cell>
          <cell r="K114">
            <v>1386.1850519430482</v>
          </cell>
          <cell r="L114">
            <v>1353.1456527384603</v>
          </cell>
          <cell r="M114">
            <v>1291.146560284147</v>
          </cell>
          <cell r="N114">
            <v>1222.4240680106973</v>
          </cell>
          <cell r="O114">
            <v>1146.1985650768374</v>
          </cell>
          <cell r="P114">
            <v>1034.5028233657858</v>
          </cell>
          <cell r="Q114">
            <v>1176.0789831310508</v>
          </cell>
          <cell r="R114">
            <v>1020.8342930382493</v>
          </cell>
          <cell r="S114">
            <v>742.28768710970917</v>
          </cell>
        </row>
        <row r="115">
          <cell r="B115" t="str">
            <v xml:space="preserve">       World Bank</v>
          </cell>
          <cell r="E115">
            <v>380.18153347535559</v>
          </cell>
          <cell r="F115">
            <v>423.10742315238713</v>
          </cell>
          <cell r="G115">
            <v>555.75475687103597</v>
          </cell>
          <cell r="H115">
            <v>615.33544749823818</v>
          </cell>
          <cell r="I115">
            <v>733.83570000000236</v>
          </cell>
          <cell r="J115">
            <v>771.91961240495084</v>
          </cell>
          <cell r="K115">
            <v>820.79669228323155</v>
          </cell>
          <cell r="L115">
            <v>835.15669228323156</v>
          </cell>
          <cell r="M115">
            <v>824.95669228323152</v>
          </cell>
          <cell r="N115">
            <v>819.69022626288597</v>
          </cell>
          <cell r="O115">
            <v>813.53311999805624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B116" t="str">
            <v xml:space="preserve">       Other</v>
          </cell>
          <cell r="E116">
            <v>276.91846652464443</v>
          </cell>
          <cell r="F116">
            <v>336.4630801993826</v>
          </cell>
          <cell r="G116">
            <v>278.19473762721242</v>
          </cell>
          <cell r="H116">
            <v>322.88086514714757</v>
          </cell>
          <cell r="I116">
            <v>571.83737203078886</v>
          </cell>
          <cell r="J116">
            <v>578.6967532329362</v>
          </cell>
          <cell r="K116">
            <v>565.38835965981662</v>
          </cell>
          <cell r="L116">
            <v>517.98896045522883</v>
          </cell>
          <cell r="M116">
            <v>466.18986800091551</v>
          </cell>
          <cell r="N116">
            <v>402.73384174781131</v>
          </cell>
          <cell r="O116">
            <v>332.66544507878109</v>
          </cell>
          <cell r="P116">
            <v>1034.5028233657858</v>
          </cell>
          <cell r="Q116">
            <v>1176.0789831310508</v>
          </cell>
          <cell r="R116">
            <v>1020.8342930382493</v>
          </cell>
          <cell r="S116">
            <v>742.28768710970917</v>
          </cell>
        </row>
        <row r="117">
          <cell r="B117" t="str">
            <v xml:space="preserve"> Bilateral official</v>
          </cell>
          <cell r="E117">
            <v>3331.1</v>
          </cell>
          <cell r="F117">
            <v>4227.2039969538146</v>
          </cell>
          <cell r="G117">
            <v>4286.9941607013043</v>
          </cell>
          <cell r="H117">
            <v>4364.4569930127518</v>
          </cell>
          <cell r="I117">
            <v>4357.7644356715127</v>
          </cell>
          <cell r="J117">
            <v>4246.6947905437164</v>
          </cell>
          <cell r="K117">
            <v>3898.336444297664</v>
          </cell>
          <cell r="L117">
            <v>3676.7422645083175</v>
          </cell>
          <cell r="M117">
            <v>3335.5804688702724</v>
          </cell>
          <cell r="N117">
            <v>2752.0121208512228</v>
          </cell>
          <cell r="O117">
            <v>2388.7935612499127</v>
          </cell>
          <cell r="P117">
            <v>4455.6606397774685</v>
          </cell>
          <cell r="Q117">
            <v>4251.3293327909696</v>
          </cell>
          <cell r="R117">
            <v>4088.3684894460439</v>
          </cell>
          <cell r="S117">
            <v>3948.3508849763866</v>
          </cell>
        </row>
        <row r="118">
          <cell r="B118" t="str">
            <v xml:space="preserve">   Paris Club</v>
          </cell>
          <cell r="E118">
            <v>3331.1</v>
          </cell>
          <cell r="F118">
            <v>4227.2039969538146</v>
          </cell>
          <cell r="G118">
            <v>4286.9941607013043</v>
          </cell>
          <cell r="H118">
            <v>4364.4569930127518</v>
          </cell>
          <cell r="I118">
            <v>4357.7644356715127</v>
          </cell>
          <cell r="J118">
            <v>4230.5668389796401</v>
          </cell>
          <cell r="K118">
            <v>3885.9872905350139</v>
          </cell>
          <cell r="L118">
            <v>3668.1989250023357</v>
          </cell>
          <cell r="M118">
            <v>3328.1543389633084</v>
          </cell>
          <cell r="N118">
            <v>2745.7105281183644</v>
          </cell>
          <cell r="O118">
            <v>2383.5269424823418</v>
          </cell>
          <cell r="P118">
            <v>4455.1390820584147</v>
          </cell>
          <cell r="Q118">
            <v>4366.7118743616329</v>
          </cell>
          <cell r="R118">
            <v>4204.8660684299466</v>
          </cell>
          <cell r="S118">
            <v>4065.9923501849171</v>
          </cell>
        </row>
        <row r="119">
          <cell r="A119" t="str">
            <v>|| ~</v>
          </cell>
          <cell r="B119" t="str">
            <v xml:space="preserve">      Pre-cutoff date</v>
          </cell>
          <cell r="E119" t="str">
            <v xml:space="preserve"> ... </v>
          </cell>
          <cell r="F119" t="str">
            <v xml:space="preserve"> ... </v>
          </cell>
          <cell r="G119" t="str">
            <v xml:space="preserve"> ... </v>
          </cell>
          <cell r="H119" t="str">
            <v xml:space="preserve"> ... </v>
          </cell>
          <cell r="I119" t="str">
            <v xml:space="preserve"> ... </v>
          </cell>
          <cell r="J119" t="str">
            <v xml:space="preserve"> ... </v>
          </cell>
          <cell r="K119">
            <v>3517.5666058457946</v>
          </cell>
          <cell r="L119">
            <v>3293.6549020249836</v>
          </cell>
          <cell r="M119">
            <v>2962.6913220733841</v>
          </cell>
          <cell r="N119">
            <v>2411.4410576066857</v>
          </cell>
          <cell r="O119">
            <v>2064.6571140262367</v>
          </cell>
          <cell r="P119">
            <v>3895.0973574408899</v>
          </cell>
          <cell r="Q119">
            <v>3824.0329768574229</v>
          </cell>
          <cell r="R119">
            <v>3670.5429808652393</v>
          </cell>
          <cell r="S119">
            <v>3539.7026842629903</v>
          </cell>
        </row>
        <row r="120">
          <cell r="A120" t="str">
            <v>|| ~</v>
          </cell>
          <cell r="B120" t="str">
            <v xml:space="preserve">      Post-cutoff date</v>
          </cell>
          <cell r="E120" t="str">
            <v xml:space="preserve"> ... </v>
          </cell>
          <cell r="F120" t="str">
            <v xml:space="preserve"> ... </v>
          </cell>
          <cell r="G120" t="str">
            <v xml:space="preserve"> ... </v>
          </cell>
          <cell r="H120" t="str">
            <v xml:space="preserve"> ... </v>
          </cell>
          <cell r="I120" t="str">
            <v xml:space="preserve"> ... </v>
          </cell>
          <cell r="J120" t="str">
            <v xml:space="preserve"> ... </v>
          </cell>
          <cell r="K120">
            <v>368.42068468921929</v>
          </cell>
          <cell r="L120">
            <v>374.54402297735209</v>
          </cell>
          <cell r="M120">
            <v>365.46301688992429</v>
          </cell>
          <cell r="N120">
            <v>334.26947051167889</v>
          </cell>
          <cell r="O120">
            <v>318.86982845610498</v>
          </cell>
          <cell r="P120">
            <v>560.04172461752444</v>
          </cell>
          <cell r="Q120">
            <v>542.67889750421034</v>
          </cell>
          <cell r="R120">
            <v>534.32308756470695</v>
          </cell>
          <cell r="S120">
            <v>526.2896659219266</v>
          </cell>
        </row>
        <row r="121">
          <cell r="B121" t="str">
            <v xml:space="preserve">    Other</v>
          </cell>
          <cell r="E121" t="str">
            <v xml:space="preserve"> ... </v>
          </cell>
          <cell r="F121" t="str">
            <v xml:space="preserve"> ... </v>
          </cell>
          <cell r="G121" t="str">
            <v xml:space="preserve"> ... </v>
          </cell>
          <cell r="H121" t="str">
            <v xml:space="preserve"> ... </v>
          </cell>
          <cell r="I121" t="str">
            <v xml:space="preserve"> ... </v>
          </cell>
          <cell r="J121">
            <v>16.127951564076689</v>
          </cell>
          <cell r="K121">
            <v>12.349153762649957</v>
          </cell>
          <cell r="L121">
            <v>8.5433395059818693</v>
          </cell>
          <cell r="M121">
            <v>7.4261299069637694</v>
          </cell>
          <cell r="N121">
            <v>6.3015927328581292</v>
          </cell>
          <cell r="O121">
            <v>5.2666187675709182</v>
          </cell>
          <cell r="P121">
            <v>0.52155771905424153</v>
          </cell>
          <cell r="Q121">
            <v>-115.38254157066345</v>
          </cell>
          <cell r="R121">
            <v>-116.49757898390293</v>
          </cell>
          <cell r="S121">
            <v>-117.64146520853042</v>
          </cell>
        </row>
        <row r="122">
          <cell r="B122" t="str">
            <v xml:space="preserve"> Commercial banks (London Club)</v>
          </cell>
          <cell r="E122">
            <v>270.55672584257388</v>
          </cell>
          <cell r="F122">
            <v>184.8303005637496</v>
          </cell>
          <cell r="G122">
            <v>95.485448560582512</v>
          </cell>
          <cell r="H122">
            <v>-7.2912131019327262</v>
          </cell>
          <cell r="I122">
            <v>22.413030660377331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B123" t="str">
            <v xml:space="preserve"> Suppliers (Kinshasa Club)</v>
          </cell>
          <cell r="E123">
            <v>224.9</v>
          </cell>
          <cell r="F123">
            <v>193.49170000000001</v>
          </cell>
          <cell r="G123">
            <v>142.28920248685378</v>
          </cell>
          <cell r="H123">
            <v>201.27814520323997</v>
          </cell>
          <cell r="I123">
            <v>213.77914409204359</v>
          </cell>
          <cell r="J123">
            <v>195.35939718555383</v>
          </cell>
          <cell r="K123">
            <v>163.31726293225015</v>
          </cell>
          <cell r="L123">
            <v>152.19803695101467</v>
          </cell>
          <cell r="M123">
            <v>144.35608495790689</v>
          </cell>
          <cell r="N123">
            <v>137.56695369560447</v>
          </cell>
          <cell r="O123">
            <v>130.63196890909398</v>
          </cell>
          <cell r="P123">
            <v>119.33533940870488</v>
          </cell>
          <cell r="Q123">
            <v>107.48958618004049</v>
          </cell>
          <cell r="R123">
            <v>96.504951500484594</v>
          </cell>
          <cell r="S123">
            <v>88.825671934673437</v>
          </cell>
        </row>
        <row r="124">
          <cell r="B124" t="str">
            <v xml:space="preserve"> World Bank Gécamines Trust</v>
          </cell>
          <cell r="E124" t="str">
            <v xml:space="preserve"> ... </v>
          </cell>
          <cell r="F124" t="str">
            <v xml:space="preserve"> ... </v>
          </cell>
          <cell r="G124" t="str">
            <v xml:space="preserve"> ... </v>
          </cell>
          <cell r="H124" t="str">
            <v xml:space="preserve"> ... </v>
          </cell>
          <cell r="I124" t="str">
            <v xml:space="preserve"> ... </v>
          </cell>
          <cell r="J124">
            <v>81.368407184465454</v>
          </cell>
          <cell r="K124">
            <v>81.368407184465454</v>
          </cell>
          <cell r="L124">
            <v>130.01127457086332</v>
          </cell>
          <cell r="M124">
            <v>163.29802694649217</v>
          </cell>
          <cell r="N124">
            <v>146.73849648254583</v>
          </cell>
          <cell r="O124">
            <v>130.01127457086332</v>
          </cell>
          <cell r="P124">
            <v>111.28572957365817</v>
          </cell>
          <cell r="Q124">
            <v>92.909541759236703</v>
          </cell>
          <cell r="R124">
            <v>73.694896706134415</v>
          </cell>
          <cell r="S124">
            <v>55.24883745515622</v>
          </cell>
        </row>
        <row r="125">
          <cell r="A125" t="str">
            <v>|| ~</v>
          </cell>
          <cell r="B125" t="str">
            <v xml:space="preserve"> Short term</v>
          </cell>
          <cell r="E125" t="str">
            <v xml:space="preserve"> ... </v>
          </cell>
          <cell r="F125" t="str">
            <v xml:space="preserve"> ... </v>
          </cell>
          <cell r="G125" t="str">
            <v xml:space="preserve"> ... </v>
          </cell>
          <cell r="H125" t="str">
            <v xml:space="preserve"> ... </v>
          </cell>
          <cell r="I125" t="str">
            <v xml:space="preserve"> ... </v>
          </cell>
        </row>
        <row r="126">
          <cell r="A126" t="str">
            <v>|| ~</v>
          </cell>
          <cell r="B126" t="str">
            <v xml:space="preserve">   of which: central bank</v>
          </cell>
          <cell r="E126" t="str">
            <v xml:space="preserve"> ... </v>
          </cell>
          <cell r="F126" t="str">
            <v xml:space="preserve"> ... </v>
          </cell>
          <cell r="G126" t="str">
            <v xml:space="preserve"> ... </v>
          </cell>
          <cell r="H126" t="str">
            <v xml:space="preserve"> ... </v>
          </cell>
          <cell r="I126" t="str">
            <v xml:space="preserve"> ... </v>
          </cell>
        </row>
        <row r="127">
          <cell r="B127" t="str">
            <v xml:space="preserve"> Technical arrears</v>
          </cell>
          <cell r="E127" t="str">
            <v xml:space="preserve"> ... </v>
          </cell>
          <cell r="F127" t="str">
            <v xml:space="preserve"> ... </v>
          </cell>
          <cell r="G127" t="str">
            <v xml:space="preserve"> ... </v>
          </cell>
          <cell r="H127" t="str">
            <v xml:space="preserve"> ... </v>
          </cell>
          <cell r="I127" t="str">
            <v xml:space="preserve"> ... 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>2. Loan disbursements (NB gap finance unallocated)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>Total</v>
          </cell>
          <cell r="D130">
            <v>290</v>
          </cell>
          <cell r="E130">
            <v>324</v>
          </cell>
          <cell r="F130">
            <v>322.87533049403748</v>
          </cell>
          <cell r="G130">
            <v>435.1952311416415</v>
          </cell>
          <cell r="H130">
            <v>347.90537797269474</v>
          </cell>
          <cell r="I130">
            <v>461.46445623342169</v>
          </cell>
          <cell r="J130">
            <v>165.27285615094348</v>
          </cell>
          <cell r="K130">
            <v>161.87823163957432</v>
          </cell>
          <cell r="L130">
            <v>47.500000000000007</v>
          </cell>
          <cell r="M130">
            <v>10</v>
          </cell>
          <cell r="N130">
            <v>1.117552471160888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B131" t="str">
            <v xml:space="preserve"> Multilaterals (incl. Fd.)</v>
          </cell>
          <cell r="F131">
            <v>229.13833049403749</v>
          </cell>
          <cell r="G131">
            <v>328.89506739415151</v>
          </cell>
          <cell r="H131">
            <v>211.4151106948807</v>
          </cell>
          <cell r="I131">
            <v>338.71363707286628</v>
          </cell>
          <cell r="J131">
            <v>77.164840801886896</v>
          </cell>
          <cell r="K131">
            <v>84.655887912428767</v>
          </cell>
          <cell r="L131">
            <v>42.260000000000005</v>
          </cell>
          <cell r="M131">
            <v>10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B132" t="str">
            <v xml:space="preserve">   Fund</v>
          </cell>
          <cell r="D132">
            <v>158</v>
          </cell>
          <cell r="E132">
            <v>169</v>
          </cell>
          <cell r="F132">
            <v>80.599999999999994</v>
          </cell>
          <cell r="G132">
            <v>128</v>
          </cell>
          <cell r="H132">
            <v>0</v>
          </cell>
          <cell r="I132">
            <v>162.30000000000001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B133" t="str">
            <v xml:space="preserve">   Multilaterals (excl. Fd.)</v>
          </cell>
          <cell r="F133">
            <v>148.5383304940375</v>
          </cell>
          <cell r="G133">
            <v>200.89506739415151</v>
          </cell>
          <cell r="H133">
            <v>211.4151106948807</v>
          </cell>
          <cell r="I133">
            <v>176.41363707286629</v>
          </cell>
          <cell r="J133">
            <v>77.164840801886896</v>
          </cell>
          <cell r="K133">
            <v>84.655887912428767</v>
          </cell>
          <cell r="L133">
            <v>42.260000000000005</v>
          </cell>
          <cell r="M133">
            <v>10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B134" t="str">
            <v xml:space="preserve">       World Bank</v>
          </cell>
          <cell r="F134">
            <v>70.159284497444602</v>
          </cell>
          <cell r="G134">
            <v>133.74122014583071</v>
          </cell>
          <cell r="H134">
            <v>92.978748735043695</v>
          </cell>
          <cell r="I134">
            <v>120.0655328444375</v>
          </cell>
          <cell r="J134">
            <v>40.059150943396297</v>
          </cell>
          <cell r="K134">
            <v>56.177079878280715</v>
          </cell>
          <cell r="L134">
            <v>42.260000000000005</v>
          </cell>
          <cell r="M134">
            <v>10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B135" t="str">
            <v xml:space="preserve">       Other</v>
          </cell>
          <cell r="F135">
            <v>78.379045996592893</v>
          </cell>
          <cell r="G135">
            <v>67.153847248320801</v>
          </cell>
          <cell r="H135">
            <v>118.436361959837</v>
          </cell>
          <cell r="I135">
            <v>56.348104228428802</v>
          </cell>
          <cell r="J135">
            <v>37.105689858490599</v>
          </cell>
          <cell r="K135">
            <v>28.478808034148045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</row>
        <row r="136">
          <cell r="B136" t="str">
            <v xml:space="preserve"> Bilateral official</v>
          </cell>
          <cell r="F136">
            <v>86.736999999999995</v>
          </cell>
          <cell r="G136">
            <v>100.40016374749</v>
          </cell>
          <cell r="H136">
            <v>129.08283231144699</v>
          </cell>
          <cell r="I136">
            <v>109.707442658761</v>
          </cell>
          <cell r="J136">
            <v>76.315595518867894</v>
          </cell>
          <cell r="K136">
            <v>47.209423605426267</v>
          </cell>
          <cell r="L136">
            <v>0</v>
          </cell>
          <cell r="M136">
            <v>0</v>
          </cell>
          <cell r="N136">
            <v>1.117552471160888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B137" t="str">
            <v xml:space="preserve">   Paris Club</v>
          </cell>
          <cell r="F137">
            <v>86.736999999999995</v>
          </cell>
          <cell r="G137">
            <v>100.40016374749</v>
          </cell>
          <cell r="H137">
            <v>129.08283231144699</v>
          </cell>
          <cell r="I137">
            <v>109.707442658761</v>
          </cell>
          <cell r="J137">
            <v>76.315595518867894</v>
          </cell>
          <cell r="K137">
            <v>47.209423605426267</v>
          </cell>
          <cell r="L137">
            <v>0</v>
          </cell>
          <cell r="M137">
            <v>0</v>
          </cell>
          <cell r="N137">
            <v>1.117552471160888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</row>
        <row r="138">
          <cell r="A138" t="str">
            <v>|| ~</v>
          </cell>
          <cell r="B138" t="str">
            <v xml:space="preserve">      Pre-cutoff date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 t="str">
            <v>|| ~</v>
          </cell>
          <cell r="B139" t="str">
            <v xml:space="preserve">      Post-cutoff date</v>
          </cell>
          <cell r="F139">
            <v>86.736999999999995</v>
          </cell>
          <cell r="G139">
            <v>100.40016374749</v>
          </cell>
          <cell r="H139">
            <v>129.08283231144699</v>
          </cell>
          <cell r="I139">
            <v>109.707442658761</v>
          </cell>
          <cell r="J139">
            <v>76.315595518867894</v>
          </cell>
          <cell r="K139">
            <v>47.209423605426267</v>
          </cell>
          <cell r="L139">
            <v>0</v>
          </cell>
          <cell r="M139">
            <v>0</v>
          </cell>
          <cell r="N139">
            <v>1.117552471160888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B140" t="str">
            <v xml:space="preserve">    Other</v>
          </cell>
          <cell r="F140" t="str">
            <v xml:space="preserve"> . . . </v>
          </cell>
          <cell r="G140" t="str">
            <v xml:space="preserve"> . . . </v>
          </cell>
          <cell r="H140" t="str">
            <v xml:space="preserve"> . . . </v>
          </cell>
          <cell r="I140" t="str">
            <v xml:space="preserve"> . . . </v>
          </cell>
          <cell r="J140" t="str">
            <v xml:space="preserve"> . . . </v>
          </cell>
          <cell r="K140" t="str">
            <v xml:space="preserve"> . . . </v>
          </cell>
          <cell r="L140" t="str">
            <v xml:space="preserve"> . . . </v>
          </cell>
          <cell r="M140" t="str">
            <v xml:space="preserve"> . . . </v>
          </cell>
          <cell r="N140" t="str">
            <v xml:space="preserve"> . . . </v>
          </cell>
          <cell r="O140" t="str">
            <v xml:space="preserve"> . . . </v>
          </cell>
          <cell r="P140" t="str">
            <v xml:space="preserve"> . . . </v>
          </cell>
          <cell r="Q140" t="str">
            <v xml:space="preserve"> . . . </v>
          </cell>
          <cell r="R140" t="str">
            <v xml:space="preserve"> . . . </v>
          </cell>
          <cell r="S140" t="str">
            <v xml:space="preserve"> . . . </v>
          </cell>
        </row>
        <row r="141">
          <cell r="B141" t="str">
            <v xml:space="preserve"> Commercial banks (London Club)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B142" t="str">
            <v xml:space="preserve"> Suppliers (Kinshasa Club)</v>
          </cell>
          <cell r="F142">
            <v>7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B143" t="str">
            <v xml:space="preserve"> World Bank Gecamines Trust</v>
          </cell>
          <cell r="F143">
            <v>0</v>
          </cell>
          <cell r="G143">
            <v>5.9</v>
          </cell>
          <cell r="H143">
            <v>7.4074349663670498</v>
          </cell>
          <cell r="I143">
            <v>13.0433765017944</v>
          </cell>
          <cell r="J143">
            <v>11.792419830188701</v>
          </cell>
          <cell r="K143">
            <v>30.012920121719283</v>
          </cell>
          <cell r="L143">
            <v>5.24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 t="str">
            <v>|| ~</v>
          </cell>
          <cell r="B144" t="str">
            <v xml:space="preserve"> Short term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 t="str">
            <v xml:space="preserve"> </v>
          </cell>
          <cell r="Q144">
            <v>0</v>
          </cell>
          <cell r="R144">
            <v>0</v>
          </cell>
          <cell r="S144">
            <v>0</v>
          </cell>
        </row>
        <row r="145">
          <cell r="A145" t="str">
            <v>|| ~</v>
          </cell>
          <cell r="B145" t="str">
            <v xml:space="preserve">   of which: central bank</v>
          </cell>
          <cell r="Q145">
            <v>0</v>
          </cell>
          <cell r="R145">
            <v>0</v>
          </cell>
          <cell r="S145">
            <v>0</v>
          </cell>
        </row>
        <row r="146">
          <cell r="B146" t="str">
            <v xml:space="preserve"> Financing gap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>3. Stock of new debt (post-1996)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>Total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3895.0973574408899</v>
          </cell>
          <cell r="Q149">
            <v>3824.0329768574229</v>
          </cell>
          <cell r="R149">
            <v>3670.5429808652393</v>
          </cell>
          <cell r="S149">
            <v>3539.7026842629903</v>
          </cell>
        </row>
        <row r="150">
          <cell r="B150" t="str">
            <v xml:space="preserve"> Multilaterals (incl. Fd.)</v>
          </cell>
          <cell r="N150">
            <v>2.3417231967411398</v>
          </cell>
          <cell r="O150">
            <v>5.3430867305924608</v>
          </cell>
          <cell r="P150">
            <v>3895.0973574408899</v>
          </cell>
          <cell r="Q150">
            <v>3824.0329768574229</v>
          </cell>
          <cell r="R150">
            <v>3670.5429808652393</v>
          </cell>
          <cell r="S150">
            <v>3539.7026842629903</v>
          </cell>
        </row>
        <row r="151">
          <cell r="B151" t="str">
            <v xml:space="preserve">   Fund</v>
          </cell>
          <cell r="O151">
            <v>2.6187340442999778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2">
          <cell r="B152" t="str">
            <v xml:space="preserve">   Multilaterals (excl. Fd.)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B153" t="str">
            <v xml:space="preserve">       World Bank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B154" t="str">
            <v xml:space="preserve">       Other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B155" t="str">
            <v xml:space="preserve"> Bilateral official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 xml:space="preserve">   Paris Club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B157" t="str">
            <v xml:space="preserve">      Pre-cutoff date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B158" t="str">
            <v xml:space="preserve">      Post-cutoff date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59">
          <cell r="B159" t="str">
            <v xml:space="preserve">    Other</v>
          </cell>
        </row>
        <row r="160">
          <cell r="B160" t="str">
            <v xml:space="preserve"> Commercial banks (London Club)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B161" t="str">
            <v xml:space="preserve"> Suppliers (Kinshasa Club)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</row>
        <row r="162">
          <cell r="B162" t="str">
            <v xml:space="preserve"> World Bank Gecamines Trust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|| ~</v>
          </cell>
          <cell r="B163" t="str">
            <v xml:space="preserve"> Short term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 t="str">
            <v>|| ~</v>
          </cell>
          <cell r="B164" t="str">
            <v xml:space="preserve">   of which: central bank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B165" t="str">
            <v xml:space="preserve"> Financing gap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</row>
        <row r="166">
          <cell r="B166" t="str">
            <v xml:space="preserve">   Fund drawings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0</v>
          </cell>
          <cell r="S166">
            <v>0</v>
          </cell>
        </row>
        <row r="167">
          <cell r="B167" t="str">
            <v xml:space="preserve">   Mutilateral creditors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0</v>
          </cell>
          <cell r="S167">
            <v>0</v>
          </cell>
        </row>
        <row r="168">
          <cell r="B168" t="str">
            <v xml:space="preserve">   Bilateral creditors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0</v>
          </cell>
          <cell r="S168">
            <v>0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>4. Total stock of debt</v>
          </cell>
          <cell r="O170">
            <v>9597.6427310739564</v>
          </cell>
          <cell r="P170">
            <v>8625.4940847952712</v>
          </cell>
          <cell r="Q170">
            <v>8798.4937925730846</v>
          </cell>
          <cell r="R170">
            <v>9037.4918371610584</v>
          </cell>
          <cell r="S170">
            <v>9010.2272992877897</v>
          </cell>
        </row>
        <row r="171">
          <cell r="B171" t="str">
            <v>Total</v>
          </cell>
          <cell r="D171">
            <v>5704.7765300000001</v>
          </cell>
          <cell r="E171">
            <v>5733.1063569999997</v>
          </cell>
          <cell r="F171">
            <v>5604.1908407618412</v>
          </cell>
          <cell r="G171">
            <v>3299.8628418157246</v>
          </cell>
          <cell r="H171">
            <v>3502.861996014652</v>
          </cell>
          <cell r="I171">
            <v>7171.5581812967548</v>
          </cell>
          <cell r="J171">
            <v>7515.0562727100532</v>
          </cell>
          <cell r="K171">
            <v>8099.2888089298822</v>
          </cell>
          <cell r="L171">
            <v>8928.0946481996252</v>
          </cell>
          <cell r="M171">
            <v>9258.0705590653088</v>
          </cell>
          <cell r="N171">
            <v>9437.3045101883235</v>
          </cell>
          <cell r="O171">
            <v>9962.9413400739559</v>
          </cell>
          <cell r="P171">
            <v>8979.9516937952703</v>
          </cell>
          <cell r="Q171">
            <v>9173.341401573085</v>
          </cell>
          <cell r="R171">
            <v>9422.0284881610587</v>
          </cell>
          <cell r="S171">
            <v>9406.8338572877892</v>
          </cell>
        </row>
        <row r="172">
          <cell r="B172" t="str">
            <v xml:space="preserve"> Multilaterals (incl. Fd.)</v>
          </cell>
          <cell r="F172">
            <v>1459.2459033517698</v>
          </cell>
          <cell r="G172">
            <v>1526.0833597692863</v>
          </cell>
          <cell r="H172">
            <v>1535.4918540810859</v>
          </cell>
          <cell r="I172">
            <v>1795.1992271991237</v>
          </cell>
          <cell r="J172">
            <v>1745.686986868935</v>
          </cell>
          <cell r="K172">
            <v>1799.1778747813637</v>
          </cell>
          <cell r="L172">
            <v>1827.1301017813639</v>
          </cell>
          <cell r="M172">
            <v>1836.0422677813638</v>
          </cell>
          <cell r="N172">
            <v>1841.0856037813637</v>
          </cell>
          <cell r="O172">
            <v>1840.5214837813637</v>
          </cell>
          <cell r="P172">
            <v>1829.6804837813638</v>
          </cell>
          <cell r="Q172">
            <v>1850.0704837813637</v>
          </cell>
          <cell r="R172">
            <v>1859.7595257813637</v>
          </cell>
          <cell r="S172">
            <v>1871.8294327813637</v>
          </cell>
        </row>
        <row r="173">
          <cell r="B173" t="str">
            <v xml:space="preserve">   Fund</v>
          </cell>
          <cell r="D173">
            <v>688.7</v>
          </cell>
          <cell r="E173">
            <v>735.10551300000009</v>
          </cell>
          <cell r="F173">
            <v>699.67540000000008</v>
          </cell>
          <cell r="G173">
            <v>681.26</v>
          </cell>
          <cell r="H173">
            <v>584.06736999999998</v>
          </cell>
          <cell r="I173">
            <v>478.18760000000015</v>
          </cell>
          <cell r="J173">
            <v>366.28000000000003</v>
          </cell>
          <cell r="K173">
            <v>341.31499999999994</v>
          </cell>
          <cell r="L173">
            <v>349.90722700000003</v>
          </cell>
          <cell r="M173">
            <v>360.81939299999999</v>
          </cell>
          <cell r="N173">
            <v>365.862729</v>
          </cell>
          <cell r="O173">
            <v>365.298609</v>
          </cell>
          <cell r="P173">
            <v>354.45760899999999</v>
          </cell>
          <cell r="Q173">
            <v>374.84760899999998</v>
          </cell>
          <cell r="R173">
            <v>384.53665100000001</v>
          </cell>
          <cell r="S173">
            <v>396.60655800000001</v>
          </cell>
        </row>
        <row r="174">
          <cell r="B174" t="str">
            <v xml:space="preserve">   Multilaterals (excl. Fd.)</v>
          </cell>
          <cell r="F174">
            <v>759.57050335176973</v>
          </cell>
          <cell r="G174">
            <v>844.82335976928618</v>
          </cell>
          <cell r="H174">
            <v>951.42448408108601</v>
          </cell>
          <cell r="I174">
            <v>1317.0116271991235</v>
          </cell>
          <cell r="J174">
            <v>1379.4069868689351</v>
          </cell>
          <cell r="K174">
            <v>1457.8628747813639</v>
          </cell>
          <cell r="L174">
            <v>1477.2228747813638</v>
          </cell>
          <cell r="M174">
            <v>1475.2228747813638</v>
          </cell>
          <cell r="N174">
            <v>1475.2228747813638</v>
          </cell>
          <cell r="O174">
            <v>1475.2228747813638</v>
          </cell>
          <cell r="P174">
            <v>1475.2228747813638</v>
          </cell>
          <cell r="Q174">
            <v>1475.2228747813638</v>
          </cell>
          <cell r="R174">
            <v>1475.2228747813638</v>
          </cell>
          <cell r="S174">
            <v>1475.2228747813638</v>
          </cell>
        </row>
        <row r="175">
          <cell r="B175" t="str">
            <v xml:space="preserve">       World Bank</v>
          </cell>
          <cell r="F175">
            <v>423.10742315238713</v>
          </cell>
          <cell r="G175">
            <v>555.75475687103597</v>
          </cell>
          <cell r="H175">
            <v>615.33544749823818</v>
          </cell>
          <cell r="I175">
            <v>733.83570000000236</v>
          </cell>
          <cell r="J175">
            <v>771.91961240495084</v>
          </cell>
          <cell r="K175">
            <v>831.42162027486017</v>
          </cell>
          <cell r="L175">
            <v>858.7524042654818</v>
          </cell>
          <cell r="M175">
            <v>864.17864425666983</v>
          </cell>
          <cell r="N175">
            <v>870.946821410138</v>
          </cell>
          <cell r="O175">
            <v>877.45331379063782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B176" t="str">
            <v xml:space="preserve">       Other</v>
          </cell>
          <cell r="F176">
            <v>336.4630801993826</v>
          </cell>
          <cell r="G176">
            <v>289.06860289825022</v>
          </cell>
          <cell r="H176">
            <v>336.08903658284783</v>
          </cell>
          <cell r="I176">
            <v>583.17592719912113</v>
          </cell>
          <cell r="J176">
            <v>607.48737446398422</v>
          </cell>
          <cell r="K176">
            <v>626.4412545065037</v>
          </cell>
          <cell r="L176">
            <v>618.47047051588197</v>
          </cell>
          <cell r="M176">
            <v>611.04423052469394</v>
          </cell>
          <cell r="N176">
            <v>604.27605337122577</v>
          </cell>
          <cell r="O176">
            <v>597.76956099072595</v>
          </cell>
          <cell r="P176">
            <v>1595.632823365786</v>
          </cell>
          <cell r="Q176">
            <v>1665.5389831310508</v>
          </cell>
          <cell r="R176">
            <v>1748.1442930382493</v>
          </cell>
          <cell r="S176">
            <v>1819.5076871097092</v>
          </cell>
        </row>
        <row r="177">
          <cell r="B177" t="str">
            <v xml:space="preserve"> Bilateral official</v>
          </cell>
          <cell r="E177">
            <v>3331.1</v>
          </cell>
          <cell r="F177">
            <v>3643</v>
          </cell>
          <cell r="G177">
            <v>1358.9796004680472</v>
          </cell>
          <cell r="H177">
            <v>1453.7638403804713</v>
          </cell>
          <cell r="I177">
            <v>4624.2314482254824</v>
          </cell>
          <cell r="J177">
            <v>4772.738702062351</v>
          </cell>
          <cell r="K177">
            <v>5205.0093400304004</v>
          </cell>
          <cell r="L177">
            <v>5721.5822398163937</v>
          </cell>
          <cell r="M177">
            <v>5840.5278204042825</v>
          </cell>
          <cell r="N177">
            <v>5846.0001836996298</v>
          </cell>
          <cell r="O177">
            <v>6126.4638703424362</v>
          </cell>
          <cell r="P177">
            <v>6606.223922114048</v>
          </cell>
          <cell r="Q177">
            <v>6709.1746146750429</v>
          </cell>
          <cell r="R177">
            <v>7000.2830039578694</v>
          </cell>
          <cell r="S177">
            <v>6950.7189984059341</v>
          </cell>
        </row>
        <row r="178">
          <cell r="B178" t="str">
            <v xml:space="preserve">   Paris Club</v>
          </cell>
          <cell r="F178">
            <v>3643</v>
          </cell>
          <cell r="G178">
            <v>1358.9796004680472</v>
          </cell>
          <cell r="H178">
            <v>1453.7638403804713</v>
          </cell>
          <cell r="I178">
            <v>4624.2314482254824</v>
          </cell>
          <cell r="J178">
            <v>4747.0864437040473</v>
          </cell>
          <cell r="K178">
            <v>5179.0720272924918</v>
          </cell>
          <cell r="L178">
            <v>5695.3964130878439</v>
          </cell>
          <cell r="M178">
            <v>5814.1199840759282</v>
          </cell>
          <cell r="N178">
            <v>5819.3897909858779</v>
          </cell>
          <cell r="O178">
            <v>6099.7084494297269</v>
          </cell>
          <cell r="P178">
            <v>6599.520166898471</v>
          </cell>
          <cell r="Q178">
            <v>6701.985440386532</v>
          </cell>
          <cell r="R178">
            <v>6890.270713950993</v>
          </cell>
          <cell r="S178">
            <v>6837.8895584404472</v>
          </cell>
        </row>
        <row r="179">
          <cell r="B179" t="str">
            <v xml:space="preserve">      Pre-cutoff date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Post-cutoff date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Other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25.652258358304032</v>
          </cell>
          <cell r="K181">
            <v>25.937312737908755</v>
          </cell>
          <cell r="L181">
            <v>26.185826728549394</v>
          </cell>
          <cell r="M181">
            <v>26.407836328354271</v>
          </cell>
          <cell r="N181">
            <v>26.610392713752184</v>
          </cell>
          <cell r="O181">
            <v>26.755420912709628</v>
          </cell>
          <cell r="P181">
            <v>6.7037552155771909</v>
          </cell>
          <cell r="Q181">
            <v>7.1891742885112739</v>
          </cell>
          <cell r="R181">
            <v>110.01229000687601</v>
          </cell>
          <cell r="S181">
            <v>112.82943996548653</v>
          </cell>
        </row>
        <row r="182">
          <cell r="B182" t="str">
            <v xml:space="preserve"> Commercial banks (London Club)</v>
          </cell>
          <cell r="E182">
            <v>353.4167258425739</v>
          </cell>
          <cell r="F182">
            <v>308.45323741007195</v>
          </cell>
          <cell r="G182">
            <v>272.5106790915371</v>
          </cell>
          <cell r="H182">
            <v>312.32815634985513</v>
          </cell>
          <cell r="I182">
            <v>538.34836178010494</v>
          </cell>
          <cell r="J182">
            <v>704.60177907928846</v>
          </cell>
          <cell r="K182">
            <v>801.58654936183245</v>
          </cell>
          <cell r="L182">
            <v>1029.8625025762167</v>
          </cell>
          <cell r="M182">
            <v>1204.1752564564642</v>
          </cell>
          <cell r="N182">
            <v>1346.0848582944766</v>
          </cell>
          <cell r="O182">
            <v>1566.0219520618398</v>
          </cell>
          <cell r="P182">
            <v>25.883171070931851</v>
          </cell>
          <cell r="Q182">
            <v>27.585677012205117</v>
          </cell>
          <cell r="R182">
            <v>26.434199057817462</v>
          </cell>
          <cell r="S182">
            <v>27.118118013143544</v>
          </cell>
        </row>
        <row r="183">
          <cell r="B183" t="str">
            <v xml:space="preserve"> Suppliers (Kinshasa Club)</v>
          </cell>
          <cell r="E183">
            <v>224.9</v>
          </cell>
          <cell r="F183">
            <v>193.49170000000001</v>
          </cell>
          <cell r="G183">
            <v>142.28920248685378</v>
          </cell>
          <cell r="H183">
            <v>201.27814520323997</v>
          </cell>
          <cell r="I183">
            <v>213.77914409204359</v>
          </cell>
          <cell r="J183">
            <v>195.35939718555383</v>
          </cell>
          <cell r="K183">
            <v>181.10728515187358</v>
          </cell>
          <cell r="L183">
            <v>179.7178221932993</v>
          </cell>
          <cell r="M183">
            <v>183.0694509903536</v>
          </cell>
          <cell r="N183">
            <v>185.98905682126141</v>
          </cell>
          <cell r="O183">
            <v>188.49408934870814</v>
          </cell>
          <cell r="P183">
            <v>274.4297635605007</v>
          </cell>
          <cell r="Q183">
            <v>288.81210688114163</v>
          </cell>
          <cell r="R183">
            <v>284.41266401648528</v>
          </cell>
          <cell r="S183">
            <v>286.59814351558691</v>
          </cell>
        </row>
        <row r="184">
          <cell r="B184" t="str">
            <v xml:space="preserve"> World Bank Gecamines Trust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96.669407513925677</v>
          </cell>
          <cell r="K184">
            <v>112.40775960441232</v>
          </cell>
          <cell r="L184">
            <v>169.80198183235274</v>
          </cell>
          <cell r="M184">
            <v>194.25576343284396</v>
          </cell>
          <cell r="N184">
            <v>218.14480759159187</v>
          </cell>
          <cell r="O184">
            <v>241.43994453960752</v>
          </cell>
          <cell r="P184">
            <v>243.73435326842838</v>
          </cell>
          <cell r="Q184">
            <v>297.69851922333237</v>
          </cell>
          <cell r="R184">
            <v>251.13909534752375</v>
          </cell>
          <cell r="S184">
            <v>270.56916457176214</v>
          </cell>
        </row>
        <row r="185">
          <cell r="B185" t="str">
            <v xml:space="preserve"> Short term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B186" t="str">
            <v xml:space="preserve">   of which: central bank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Financing gap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>5. Total stock of arrears</v>
          </cell>
        </row>
        <row r="190">
          <cell r="B190" t="str">
            <v>Total</v>
          </cell>
          <cell r="D190">
            <v>55</v>
          </cell>
          <cell r="E190">
            <v>198.16</v>
          </cell>
          <cell r="F190">
            <v>296.6941854292217</v>
          </cell>
          <cell r="G190">
            <v>414.19410093581371</v>
          </cell>
          <cell r="H190">
            <v>959.84007203102942</v>
          </cell>
          <cell r="I190">
            <v>548.88182873046264</v>
          </cell>
          <cell r="J190">
            <v>1112.0472447992674</v>
          </cell>
          <cell r="K190">
            <v>2027.0373631040325</v>
          </cell>
          <cell r="L190">
            <v>3187.1434693179549</v>
          </cell>
          <cell r="M190">
            <v>4194.0212773821186</v>
          </cell>
          <cell r="N190">
            <v>5087.6218640599345</v>
          </cell>
          <cell r="O190">
            <v>6088.7418612672482</v>
          </cell>
          <cell r="P190">
            <v>4010.4869785938995</v>
          </cell>
          <cell r="Q190">
            <v>5482.8644630983508</v>
          </cell>
          <cell r="R190">
            <v>6802.5705670851967</v>
          </cell>
          <cell r="S190">
            <v>8663.3563391342304</v>
          </cell>
        </row>
        <row r="191">
          <cell r="B191" t="str">
            <v xml:space="preserve"> Multilaterals (incl. Fd.)</v>
          </cell>
          <cell r="E191">
            <v>0</v>
          </cell>
          <cell r="F191">
            <v>0</v>
          </cell>
          <cell r="G191">
            <v>10.873865271037795</v>
          </cell>
          <cell r="H191">
            <v>113.39817143570026</v>
          </cell>
          <cell r="I191">
            <v>11.338555168332277</v>
          </cell>
          <cell r="J191">
            <v>56.72512123104805</v>
          </cell>
          <cell r="K191">
            <v>153.57232283831573</v>
          </cell>
          <cell r="L191">
            <v>253.34372204290338</v>
          </cell>
          <cell r="M191">
            <v>381.94081449721671</v>
          </cell>
          <cell r="N191">
            <v>510.99330677066655</v>
          </cell>
          <cell r="O191">
            <v>615.75880970452647</v>
          </cell>
          <cell r="P191">
            <v>857.39350000000002</v>
          </cell>
          <cell r="Q191">
            <v>820.6635</v>
          </cell>
          <cell r="R191">
            <v>1085.662542</v>
          </cell>
          <cell r="S191">
            <v>1456.371449</v>
          </cell>
        </row>
        <row r="192">
          <cell r="B192" t="str">
            <v xml:space="preserve">   Fund</v>
          </cell>
          <cell r="D192">
            <v>0.25</v>
          </cell>
          <cell r="E192">
            <v>0</v>
          </cell>
          <cell r="F192">
            <v>0</v>
          </cell>
          <cell r="G192">
            <v>0</v>
          </cell>
          <cell r="H192">
            <v>100.19</v>
          </cell>
          <cell r="I192">
            <v>0</v>
          </cell>
          <cell r="J192">
            <v>27.934500000000014</v>
          </cell>
          <cell r="K192">
            <v>81.894500000000008</v>
          </cell>
          <cell r="L192">
            <v>129.26650000000001</v>
          </cell>
          <cell r="M192">
            <v>197.86450000000002</v>
          </cell>
          <cell r="N192">
            <v>258.19450000000001</v>
          </cell>
          <cell r="O192">
            <v>286.73450000000003</v>
          </cell>
          <cell r="P192">
            <v>296.26350000000002</v>
          </cell>
          <cell r="Q192">
            <v>331.20350000000002</v>
          </cell>
          <cell r="R192">
            <v>358.35254200000003</v>
          </cell>
          <cell r="S192">
            <v>379.15144900000001</v>
          </cell>
        </row>
        <row r="193">
          <cell r="B193" t="str">
            <v xml:space="preserve">   Multilaterals (excl. Fd.)</v>
          </cell>
          <cell r="F193">
            <v>0</v>
          </cell>
          <cell r="G193">
            <v>10.873865271037795</v>
          </cell>
          <cell r="H193">
            <v>13.208171435700265</v>
          </cell>
          <cell r="I193">
            <v>11.338555168332277</v>
          </cell>
          <cell r="J193">
            <v>28.790621231048032</v>
          </cell>
          <cell r="K193">
            <v>71.67782283831572</v>
          </cell>
          <cell r="L193">
            <v>124.07722204290337</v>
          </cell>
          <cell r="M193">
            <v>184.07631449721669</v>
          </cell>
          <cell r="N193">
            <v>252.79880677066654</v>
          </cell>
          <cell r="O193">
            <v>329.02430970452644</v>
          </cell>
          <cell r="P193">
            <v>561.13</v>
          </cell>
          <cell r="Q193">
            <v>489.46</v>
          </cell>
          <cell r="R193">
            <v>727.31000000000006</v>
          </cell>
          <cell r="S193">
            <v>1077.22</v>
          </cell>
        </row>
        <row r="194">
          <cell r="B194" t="str">
            <v xml:space="preserve">       World Bank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10.624927991628649</v>
          </cell>
          <cell r="L194">
            <v>23.595711982250215</v>
          </cell>
          <cell r="M194">
            <v>39.221951973438266</v>
          </cell>
          <cell r="N194">
            <v>51.256595147252078</v>
          </cell>
          <cell r="O194">
            <v>63.920193792581557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B195" t="str">
            <v xml:space="preserve">       Other</v>
          </cell>
          <cell r="F195">
            <v>0</v>
          </cell>
          <cell r="G195">
            <v>10.873865271037795</v>
          </cell>
          <cell r="H195">
            <v>13.208171435700265</v>
          </cell>
          <cell r="I195">
            <v>11.338555168332277</v>
          </cell>
          <cell r="J195">
            <v>28.790621231048032</v>
          </cell>
          <cell r="K195">
            <v>61.052894846687067</v>
          </cell>
          <cell r="L195">
            <v>100.48151006065315</v>
          </cell>
          <cell r="M195">
            <v>144.85436252377843</v>
          </cell>
          <cell r="N195">
            <v>201.54221162341446</v>
          </cell>
          <cell r="O195">
            <v>265.10411591194486</v>
          </cell>
          <cell r="P195">
            <v>561.13</v>
          </cell>
          <cell r="Q195">
            <v>489.46</v>
          </cell>
          <cell r="R195">
            <v>727.31000000000006</v>
          </cell>
          <cell r="S195">
            <v>1077.22</v>
          </cell>
        </row>
        <row r="196">
          <cell r="B196" t="str">
            <v xml:space="preserve"> Bilateral official</v>
          </cell>
          <cell r="E196">
            <v>115.3</v>
          </cell>
          <cell r="F196">
            <v>170.38124858289933</v>
          </cell>
          <cell r="G196">
            <v>213.01486753918979</v>
          </cell>
          <cell r="H196">
            <v>511.17268348061486</v>
          </cell>
          <cell r="I196">
            <v>5.3009478603122204</v>
          </cell>
          <cell r="J196">
            <v>322.62934415947058</v>
          </cell>
          <cell r="K196">
            <v>1023.0491162643139</v>
          </cell>
          <cell r="L196">
            <v>1836.6267521950606</v>
          </cell>
          <cell r="M196">
            <v>2504.9473515340105</v>
          </cell>
          <cell r="N196">
            <v>3093.9880628484066</v>
          </cell>
          <cell r="O196">
            <v>3737.6703090925234</v>
          </cell>
          <cell r="P196">
            <v>2801.3619069666393</v>
          </cell>
          <cell r="Q196">
            <v>4187.1744191049966</v>
          </cell>
          <cell r="R196">
            <v>5280.9283965085597</v>
          </cell>
          <cell r="S196">
            <v>6742.4942239402681</v>
          </cell>
        </row>
        <row r="197">
          <cell r="B197" t="str">
            <v xml:space="preserve">   Paris Club</v>
          </cell>
          <cell r="E197">
            <v>115.3</v>
          </cell>
          <cell r="F197">
            <v>170.38124858289933</v>
          </cell>
          <cell r="G197">
            <v>213.01486753918979</v>
          </cell>
          <cell r="H197">
            <v>511.17268348061486</v>
          </cell>
          <cell r="I197">
            <v>0</v>
          </cell>
          <cell r="J197">
            <v>313.10503736524322</v>
          </cell>
          <cell r="K197">
            <v>1009.460957289055</v>
          </cell>
          <cell r="L197">
            <v>1818.9842649724931</v>
          </cell>
          <cell r="M197">
            <v>2485.9656451126202</v>
          </cell>
          <cell r="N197">
            <v>3073.6792628675125</v>
          </cell>
          <cell r="O197">
            <v>3716.1815069473846</v>
          </cell>
          <cell r="P197">
            <v>2795.1797094701164</v>
          </cell>
          <cell r="Q197">
            <v>4064.6027032458214</v>
          </cell>
          <cell r="R197">
            <v>5170.3834453170148</v>
          </cell>
          <cell r="S197">
            <v>6629.6502121757412</v>
          </cell>
        </row>
        <row r="198">
          <cell r="B198" t="str">
            <v xml:space="preserve">      Pre-cutoff date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Post-cutoff date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Other</v>
          </cell>
          <cell r="F200">
            <v>0</v>
          </cell>
          <cell r="G200">
            <v>0</v>
          </cell>
          <cell r="H200">
            <v>0</v>
          </cell>
          <cell r="I200">
            <v>5.3009478603122204</v>
          </cell>
          <cell r="J200">
            <v>9.5243067942273409</v>
          </cell>
          <cell r="K200">
            <v>13.588158975258798</v>
          </cell>
          <cell r="L200">
            <v>17.642487222567524</v>
          </cell>
          <cell r="M200">
            <v>18.981706421390502</v>
          </cell>
          <cell r="N200">
            <v>20.308799980894054</v>
          </cell>
          <cell r="O200">
            <v>21.48880214513871</v>
          </cell>
          <cell r="P200">
            <v>6.1821974965229494</v>
          </cell>
          <cell r="Q200">
            <v>122.57171585917472</v>
          </cell>
          <cell r="R200">
            <v>110.54495119154456</v>
          </cell>
          <cell r="S200">
            <v>112.84401176452639</v>
          </cell>
        </row>
        <row r="201">
          <cell r="B201" t="str">
            <v xml:space="preserve"> Commercial banks (London Club)</v>
          </cell>
          <cell r="E201">
            <v>82.86</v>
          </cell>
          <cell r="F201">
            <v>123.62293684632235</v>
          </cell>
          <cell r="G201">
            <v>177.02523053095459</v>
          </cell>
          <cell r="H201">
            <v>319.61936945178786</v>
          </cell>
          <cell r="I201">
            <v>515.93533111972761</v>
          </cell>
          <cell r="J201">
            <v>704.60177907928846</v>
          </cell>
          <cell r="K201">
            <v>801.58654936183245</v>
          </cell>
          <cell r="L201">
            <v>1029.8625025762167</v>
          </cell>
          <cell r="M201">
            <v>1204.1752564564642</v>
          </cell>
          <cell r="N201">
            <v>1346.0848582944766</v>
          </cell>
          <cell r="O201">
            <v>1566.0219520618398</v>
          </cell>
          <cell r="P201">
            <v>25.883171070931851</v>
          </cell>
          <cell r="Q201">
            <v>27.585677012205117</v>
          </cell>
          <cell r="R201">
            <v>26.434199057817462</v>
          </cell>
          <cell r="S201">
            <v>27.118118013143544</v>
          </cell>
        </row>
        <row r="202">
          <cell r="B202" t="str">
            <v xml:space="preserve"> Suppliers (Kinshasa Club)</v>
          </cell>
          <cell r="F202">
            <v>2.6899999999999977</v>
          </cell>
          <cell r="G202">
            <v>13.280137594631553</v>
          </cell>
          <cell r="H202">
            <v>15.64984766292636</v>
          </cell>
          <cell r="I202">
            <v>16.306994582090461</v>
          </cell>
          <cell r="J202">
            <v>12.79</v>
          </cell>
          <cell r="K202">
            <v>17.790022219623435</v>
          </cell>
          <cell r="L202">
            <v>27.519785242284637</v>
          </cell>
          <cell r="M202">
            <v>38.713366032446729</v>
          </cell>
          <cell r="N202">
            <v>48.422103125656946</v>
          </cell>
          <cell r="O202">
            <v>57.862120439614159</v>
          </cell>
          <cell r="P202">
            <v>198.72044506258695</v>
          </cell>
          <cell r="Q202">
            <v>216.39414608418937</v>
          </cell>
          <cell r="R202">
            <v>222.89384826183323</v>
          </cell>
          <cell r="S202">
            <v>230.17613763332372</v>
          </cell>
        </row>
        <row r="203">
          <cell r="B203" t="str">
            <v xml:space="preserve"> World Bank Gecamines Trust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15.301000329460228</v>
          </cell>
          <cell r="K203">
            <v>31.039352419946866</v>
          </cell>
          <cell r="L203">
            <v>39.790707261489416</v>
          </cell>
          <cell r="M203">
            <v>64.244488861980656</v>
          </cell>
          <cell r="N203">
            <v>88.133533020728549</v>
          </cell>
          <cell r="O203">
            <v>111.4286699687442</v>
          </cell>
          <cell r="P203">
            <v>127.12795549374133</v>
          </cell>
          <cell r="Q203">
            <v>231.04672089695927</v>
          </cell>
          <cell r="R203">
            <v>186.65158125698571</v>
          </cell>
          <cell r="S203">
            <v>207.19641054749491</v>
          </cell>
        </row>
        <row r="204">
          <cell r="B204" t="str">
            <v xml:space="preserve"> Short term</v>
          </cell>
          <cell r="S204">
            <v>0.48306000000000004</v>
          </cell>
        </row>
        <row r="205">
          <cell r="B205" t="str">
            <v xml:space="preserve">   of which: central bank</v>
          </cell>
        </row>
        <row r="206">
          <cell r="B206" t="str">
            <v xml:space="preserve">              On new arrears in 2001</v>
          </cell>
        </row>
        <row r="207">
          <cell r="B207" t="str">
            <v>6. Scheduled interest on pre-96 debt</v>
          </cell>
        </row>
        <row r="208">
          <cell r="B208" t="str">
            <v>Total</v>
          </cell>
          <cell r="D208">
            <v>415</v>
          </cell>
          <cell r="E208">
            <v>383.9</v>
          </cell>
          <cell r="F208">
            <v>400.95726377085037</v>
          </cell>
          <cell r="G208">
            <v>390.49783718265041</v>
          </cell>
          <cell r="H208">
            <v>379.7139522621448</v>
          </cell>
          <cell r="I208">
            <v>369.33591443432061</v>
          </cell>
          <cell r="J208">
            <v>414.64977575748605</v>
          </cell>
          <cell r="K208">
            <v>373.12469048237415</v>
          </cell>
          <cell r="L208">
            <v>335.90776237936467</v>
          </cell>
          <cell r="M208">
            <v>286.91610579105094</v>
          </cell>
          <cell r="N208">
            <v>251.31710597501456</v>
          </cell>
          <cell r="O208">
            <v>213.66995192698886</v>
          </cell>
          <cell r="P208">
            <v>148.49342436105164</v>
          </cell>
          <cell r="Q208">
            <v>165.0270173162661</v>
          </cell>
          <cell r="R208">
            <v>121.93112168904746</v>
          </cell>
          <cell r="S208">
            <v>100.22793527373629</v>
          </cell>
        </row>
        <row r="209">
          <cell r="B209" t="str">
            <v xml:space="preserve"> Multilaterals (incl. Fd.)</v>
          </cell>
          <cell r="E209">
            <v>56.489818</v>
          </cell>
          <cell r="F209">
            <v>78.840326924527957</v>
          </cell>
          <cell r="G209">
            <v>74.947837182650346</v>
          </cell>
          <cell r="H209">
            <v>67.103952262144873</v>
          </cell>
          <cell r="I209">
            <v>70.155914434320636</v>
          </cell>
          <cell r="J209">
            <v>77.652614860162259</v>
          </cell>
          <cell r="K209">
            <v>71.779126692070676</v>
          </cell>
          <cell r="L209">
            <v>66.418089289530201</v>
          </cell>
          <cell r="M209">
            <v>58.855721539412244</v>
          </cell>
          <cell r="N209">
            <v>53.088662884984942</v>
          </cell>
          <cell r="O209">
            <v>49.83201937615874</v>
          </cell>
          <cell r="P209">
            <v>67.596993522047981</v>
          </cell>
          <cell r="Q209">
            <v>60.236788314580906</v>
          </cell>
          <cell r="R209">
            <v>50.356432706362739</v>
          </cell>
          <cell r="S209">
            <v>45.588133904869096</v>
          </cell>
        </row>
        <row r="210">
          <cell r="B210" t="str">
            <v xml:space="preserve">   Fund</v>
          </cell>
          <cell r="D210">
            <v>54.22</v>
          </cell>
          <cell r="E210">
            <v>56.489818</v>
          </cell>
          <cell r="F210">
            <v>55.271382000000003</v>
          </cell>
          <cell r="G210">
            <v>47.127000000000002</v>
          </cell>
          <cell r="H210">
            <v>42.638187000000002</v>
          </cell>
          <cell r="I210">
            <v>44.673000000000002</v>
          </cell>
          <cell r="J210">
            <v>35.660156999999998</v>
          </cell>
          <cell r="K210">
            <v>26.374999999999986</v>
          </cell>
          <cell r="L210">
            <v>20.693227</v>
          </cell>
          <cell r="M210">
            <v>16.714166000000006</v>
          </cell>
          <cell r="N210">
            <v>13.513335999999995</v>
          </cell>
          <cell r="O210">
            <v>14.899999999999999</v>
          </cell>
          <cell r="P210">
            <v>20.529999999999998</v>
          </cell>
          <cell r="Q210">
            <v>20.39</v>
          </cell>
          <cell r="R210">
            <v>11.187732</v>
          </cell>
          <cell r="S210">
            <v>12.069907000000001</v>
          </cell>
        </row>
        <row r="211">
          <cell r="B211" t="str">
            <v xml:space="preserve">   Multilaterals (excl. Fd.)</v>
          </cell>
          <cell r="E211">
            <v>0</v>
          </cell>
          <cell r="F211">
            <v>23.568944924527955</v>
          </cell>
          <cell r="G211">
            <v>27.820837182650337</v>
          </cell>
          <cell r="H211">
            <v>24.465765262144863</v>
          </cell>
          <cell r="I211">
            <v>25.482914434320637</v>
          </cell>
          <cell r="J211">
            <v>41.992457860162261</v>
          </cell>
          <cell r="K211">
            <v>45.40412669207069</v>
          </cell>
          <cell r="L211">
            <v>45.724862289530193</v>
          </cell>
          <cell r="M211">
            <v>42.141555539412238</v>
          </cell>
          <cell r="N211">
            <v>39.575326884984946</v>
          </cell>
          <cell r="O211">
            <v>34.932019376158742</v>
          </cell>
          <cell r="P211">
            <v>47.06699352204798</v>
          </cell>
          <cell r="Q211">
            <v>39.846788314580905</v>
          </cell>
          <cell r="R211">
            <v>39.168700706362735</v>
          </cell>
          <cell r="S211">
            <v>33.518226904869096</v>
          </cell>
        </row>
        <row r="212">
          <cell r="B212" t="str">
            <v xml:space="preserve">       World Bank</v>
          </cell>
          <cell r="F212">
            <v>6.4</v>
          </cell>
          <cell r="G212">
            <v>6.960126210288613</v>
          </cell>
          <cell r="H212">
            <v>7.2176915292576931</v>
          </cell>
          <cell r="I212">
            <v>5.4643007951974871</v>
          </cell>
          <cell r="J212">
            <v>6.5385407942533496</v>
          </cell>
          <cell r="K212">
            <v>9.5249279916286476</v>
          </cell>
          <cell r="L212">
            <v>10.670783990621567</v>
          </cell>
          <cell r="M212">
            <v>10.026239991188049</v>
          </cell>
          <cell r="N212">
            <v>6.7681771534681276</v>
          </cell>
          <cell r="O212">
            <v>6.5064923804998438</v>
          </cell>
          <cell r="P212">
            <v>5.9445068651437758</v>
          </cell>
          <cell r="Q212">
            <v>6.2717086112499221</v>
          </cell>
          <cell r="R212">
            <v>6.362241428494456</v>
          </cell>
          <cell r="S212">
            <v>6.3116364431381262</v>
          </cell>
        </row>
        <row r="213">
          <cell r="B213" t="str">
            <v xml:space="preserve">       Other</v>
          </cell>
          <cell r="F213">
            <v>17.168944924527956</v>
          </cell>
          <cell r="G213">
            <v>20.860710972361723</v>
          </cell>
          <cell r="H213">
            <v>17.248073732887171</v>
          </cell>
          <cell r="I213">
            <v>20.018613639123149</v>
          </cell>
          <cell r="J213">
            <v>35.453917065908911</v>
          </cell>
          <cell r="K213">
            <v>35.879198700442046</v>
          </cell>
          <cell r="L213">
            <v>35.054078298908628</v>
          </cell>
          <cell r="M213">
            <v>32.115315548224189</v>
          </cell>
          <cell r="N213">
            <v>32.807149731516816</v>
          </cell>
          <cell r="O213">
            <v>28.425526995658899</v>
          </cell>
          <cell r="P213">
            <v>41.122486656904208</v>
          </cell>
          <cell r="Q213">
            <v>33.575079703330985</v>
          </cell>
          <cell r="R213">
            <v>32.806459277868278</v>
          </cell>
          <cell r="S213">
            <v>27.206590461730972</v>
          </cell>
        </row>
        <row r="214">
          <cell r="B214" t="str">
            <v xml:space="preserve"> Bilateral official</v>
          </cell>
          <cell r="F214">
            <v>271</v>
          </cell>
          <cell r="G214">
            <v>287.60000000000002</v>
          </cell>
          <cell r="H214">
            <v>293.5</v>
          </cell>
          <cell r="I214">
            <v>272.7</v>
          </cell>
          <cell r="J214">
            <v>311.26439911088909</v>
          </cell>
          <cell r="K214">
            <v>279.31418780572585</v>
          </cell>
          <cell r="L214">
            <v>251.15129276198809</v>
          </cell>
          <cell r="M214">
            <v>212.26437311808357</v>
          </cell>
          <cell r="N214">
            <v>183.34701501205637</v>
          </cell>
          <cell r="O214">
            <v>150.45363786575339</v>
          </cell>
          <cell r="P214">
            <v>62.861583369416294</v>
          </cell>
          <cell r="Q214">
            <v>88.792642464035694</v>
          </cell>
          <cell r="R214">
            <v>56.904579488515473</v>
          </cell>
          <cell r="S214">
            <v>41.05999123029487</v>
          </cell>
        </row>
        <row r="215">
          <cell r="B215" t="str">
            <v xml:space="preserve">   Paris Club</v>
          </cell>
          <cell r="F215">
            <v>271</v>
          </cell>
          <cell r="G215">
            <v>287.60000000000002</v>
          </cell>
          <cell r="H215">
            <v>293.5</v>
          </cell>
          <cell r="I215">
            <v>272.7</v>
          </cell>
          <cell r="J215">
            <v>310.94009231666178</v>
          </cell>
          <cell r="K215">
            <v>279.02913342612112</v>
          </cell>
          <cell r="L215">
            <v>250.90277877134744</v>
          </cell>
          <cell r="M215">
            <v>212.04236351827868</v>
          </cell>
          <cell r="N215">
            <v>183.14445862665846</v>
          </cell>
          <cell r="O215">
            <v>150.30860966679595</v>
          </cell>
          <cell r="P215">
            <v>62.737595972460802</v>
          </cell>
          <cell r="Q215">
            <v>88.698167131537147</v>
          </cell>
          <cell r="R215">
            <v>56.838229346155742</v>
          </cell>
          <cell r="S215">
            <v>41.023423232362433</v>
          </cell>
        </row>
        <row r="216">
          <cell r="A216" t="str">
            <v>|| ~</v>
          </cell>
          <cell r="B216" t="str">
            <v xml:space="preserve">      Pre-cutoff date</v>
          </cell>
          <cell r="F216" t="str">
            <v>...</v>
          </cell>
          <cell r="G216" t="str">
            <v>...</v>
          </cell>
          <cell r="H216" t="str">
            <v>...</v>
          </cell>
          <cell r="I216" t="str">
            <v>...</v>
          </cell>
          <cell r="J216">
            <v>296.01805696329836</v>
          </cell>
          <cell r="K216">
            <v>264.42311659814197</v>
          </cell>
          <cell r="L216">
            <v>237.05921355466836</v>
          </cell>
          <cell r="M216">
            <v>198.41447895645149</v>
          </cell>
          <cell r="N216">
            <v>170.20605878512583</v>
          </cell>
          <cell r="O216">
            <v>138.44266611573241</v>
          </cell>
          <cell r="P216">
            <v>51.027675148886736</v>
          </cell>
          <cell r="Q216">
            <v>77.797167227858253</v>
          </cell>
          <cell r="R216">
            <v>47.254319894194225</v>
          </cell>
          <cell r="S216">
            <v>32.247103728578253</v>
          </cell>
        </row>
        <row r="217">
          <cell r="A217" t="str">
            <v>|| ~</v>
          </cell>
          <cell r="B217" t="str">
            <v xml:space="preserve">      Post-cutoff date</v>
          </cell>
          <cell r="F217" t="str">
            <v>...</v>
          </cell>
          <cell r="G217" t="str">
            <v>...</v>
          </cell>
          <cell r="H217" t="str">
            <v>...</v>
          </cell>
          <cell r="I217" t="str">
            <v>...</v>
          </cell>
          <cell r="J217">
            <v>14.922035353363389</v>
          </cell>
          <cell r="K217">
            <v>14.606016827979172</v>
          </cell>
          <cell r="L217">
            <v>13.843565216679085</v>
          </cell>
          <cell r="M217">
            <v>13.62788456182718</v>
          </cell>
          <cell r="N217">
            <v>12.938399841532631</v>
          </cell>
          <cell r="O217">
            <v>11.865943551063546</v>
          </cell>
          <cell r="P217">
            <v>11.709920823574064</v>
          </cell>
          <cell r="Q217">
            <v>10.90099990367889</v>
          </cell>
          <cell r="R217">
            <v>9.5839094519615209</v>
          </cell>
          <cell r="S217">
            <v>8.7763195037841832</v>
          </cell>
        </row>
        <row r="218">
          <cell r="B218" t="str">
            <v xml:space="preserve">    Other</v>
          </cell>
          <cell r="J218">
            <v>0.32430679422733905</v>
          </cell>
          <cell r="K218">
            <v>0.28505437960472457</v>
          </cell>
          <cell r="L218">
            <v>0.24851399064064017</v>
          </cell>
          <cell r="M218">
            <v>0.22200959980487822</v>
          </cell>
          <cell r="N218">
            <v>0.20255638539791093</v>
          </cell>
          <cell r="O218">
            <v>0.14502819895744334</v>
          </cell>
          <cell r="P218">
            <v>0.12398739695549009</v>
          </cell>
          <cell r="Q218">
            <v>9.4475332498550391E-2</v>
          </cell>
          <cell r="R218">
            <v>6.6350142359733605E-2</v>
          </cell>
          <cell r="S218">
            <v>3.65679979324341E-2</v>
          </cell>
        </row>
        <row r="219">
          <cell r="B219" t="str">
            <v xml:space="preserve"> Commercial banks (London Club)</v>
          </cell>
          <cell r="F219">
            <v>22.076936846322358</v>
          </cell>
          <cell r="G219">
            <v>12.98</v>
          </cell>
          <cell r="H219">
            <v>10.199999999999999</v>
          </cell>
          <cell r="I219">
            <v>6.87</v>
          </cell>
          <cell r="J219">
            <v>1.2234669811320755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B220" t="str">
            <v xml:space="preserve"> Suppliers (Kinshasa Club)</v>
          </cell>
          <cell r="E220">
            <v>12.9</v>
          </cell>
          <cell r="F220">
            <v>9.0399999999999991</v>
          </cell>
          <cell r="G220">
            <v>7.97</v>
          </cell>
          <cell r="H220">
            <v>8.7100000000000009</v>
          </cell>
          <cell r="I220">
            <v>8.7100000000000009</v>
          </cell>
          <cell r="J220">
            <v>6.316611878473398</v>
          </cell>
          <cell r="K220">
            <v>5.0578879663197291</v>
          </cell>
          <cell r="L220">
            <v>4.2105370414257033</v>
          </cell>
          <cell r="M220">
            <v>3.3516287970542904</v>
          </cell>
          <cell r="N220">
            <v>2.9196058309078197</v>
          </cell>
          <cell r="O220">
            <v>2.5050325274467484</v>
          </cell>
          <cell r="P220">
            <v>10.628475194573401</v>
          </cell>
          <cell r="Q220">
            <v>9.709157247543331</v>
          </cell>
          <cell r="R220">
            <v>9.7092374986410164</v>
          </cell>
          <cell r="S220">
            <v>9.9464954376220742</v>
          </cell>
        </row>
        <row r="221">
          <cell r="B221" t="str">
            <v xml:space="preserve"> World Bank Gecamines Trust</v>
          </cell>
          <cell r="J221">
            <v>10.292682926829269</v>
          </cell>
          <cell r="K221">
            <v>9.2734880182578916</v>
          </cell>
          <cell r="L221">
            <v>9.2278432864206934</v>
          </cell>
          <cell r="M221">
            <v>7.9443823365008379</v>
          </cell>
          <cell r="N221">
            <v>7.1618222470653992</v>
          </cell>
          <cell r="O221">
            <v>6.3792621576299613</v>
          </cell>
          <cell r="P221">
            <v>5.9390721073225263</v>
          </cell>
          <cell r="Q221">
            <v>4.6813862493012861</v>
          </cell>
          <cell r="R221">
            <v>3.8429290106204581</v>
          </cell>
          <cell r="S221">
            <v>2.6551145891559527</v>
          </cell>
        </row>
        <row r="222">
          <cell r="A222" t="str">
            <v>|| ~</v>
          </cell>
          <cell r="B222" t="str">
            <v xml:space="preserve"> Short term</v>
          </cell>
          <cell r="F222">
            <v>20</v>
          </cell>
          <cell r="G222">
            <v>7</v>
          </cell>
          <cell r="H222">
            <v>0.2</v>
          </cell>
          <cell r="I222">
            <v>10.9</v>
          </cell>
          <cell r="J222">
            <v>7.9</v>
          </cell>
          <cell r="K222">
            <v>7.7</v>
          </cell>
          <cell r="L222">
            <v>4.9000000000000004</v>
          </cell>
          <cell r="M222">
            <v>4.5</v>
          </cell>
          <cell r="N222">
            <v>4.8</v>
          </cell>
          <cell r="O222">
            <v>4.5</v>
          </cell>
          <cell r="P222">
            <v>1.4673001676914477</v>
          </cell>
          <cell r="Q222">
            <v>1.6070430408049188</v>
          </cell>
          <cell r="R222">
            <v>1.1179429849077698</v>
          </cell>
          <cell r="S222">
            <v>0.97820011179429844</v>
          </cell>
        </row>
        <row r="223">
          <cell r="A223" t="str">
            <v>|| ~</v>
          </cell>
          <cell r="B223" t="str">
            <v xml:space="preserve">   of which: central bank</v>
          </cell>
        </row>
        <row r="225">
          <cell r="B225" t="str">
            <v>7. Sched. int. on new debt (contracted &amp; disb. post-1995)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</row>
        <row r="227">
          <cell r="B227" t="str">
            <v xml:space="preserve"> Multilaterals (incl. Fd.)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</row>
        <row r="228">
          <cell r="B228" t="str">
            <v xml:space="preserve">   Fund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B229" t="str">
            <v xml:space="preserve">   Multilaterals (excl. Fd.)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</row>
        <row r="230">
          <cell r="B230" t="str">
            <v xml:space="preserve">       World Bank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B231" t="str">
            <v xml:space="preserve">       Other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 xml:space="preserve"> Bilateral official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</row>
        <row r="233">
          <cell r="B233" t="str">
            <v xml:space="preserve">   Paris Club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B234" t="str">
            <v xml:space="preserve">      Pre-cutoff date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</row>
        <row r="235">
          <cell r="B235" t="str">
            <v xml:space="preserve">      Post-cutoff date</v>
          </cell>
          <cell r="N235">
            <v>11.219950000000006</v>
          </cell>
          <cell r="O235">
            <v>12.983085000000006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B236" t="str">
            <v xml:space="preserve">    Other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Commercial banks (London Club)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</row>
        <row r="238">
          <cell r="B238" t="str">
            <v xml:space="preserve"> Suppliers (Kinshasa Club)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B239" t="str">
            <v xml:space="preserve"> World Bank Gecamines Trust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 t="str">
            <v>|| ~</v>
          </cell>
          <cell r="B240" t="str">
            <v xml:space="preserve"> Short term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</row>
        <row r="241">
          <cell r="A241" t="str">
            <v>|| ~</v>
          </cell>
          <cell r="B241" t="str">
            <v xml:space="preserve">   of which: central bank</v>
          </cell>
        </row>
        <row r="242">
          <cell r="B242" t="str">
            <v xml:space="preserve"> Financing gap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B243" t="str">
            <v xml:space="preserve">              On new arrears in 2002</v>
          </cell>
        </row>
        <row r="244">
          <cell r="B244" t="str">
            <v>8. Interest on arrears (accruals of late interest)</v>
          </cell>
        </row>
        <row r="245">
          <cell r="B245" t="str">
            <v>Total</v>
          </cell>
          <cell r="E245">
            <v>0</v>
          </cell>
          <cell r="F245">
            <v>30.362936846322356</v>
          </cell>
          <cell r="G245">
            <v>25.342293684632235</v>
          </cell>
          <cell r="H245">
            <v>101.90413892083326</v>
          </cell>
          <cell r="I245">
            <v>167.73596166793985</v>
          </cell>
          <cell r="J245">
            <v>197.11200783827371</v>
          </cell>
          <cell r="K245">
            <v>98.357434343273411</v>
          </cell>
          <cell r="L245">
            <v>218.14515402273406</v>
          </cell>
          <cell r="M245">
            <v>174.04526753288084</v>
          </cell>
          <cell r="N245">
            <v>157.38131410414874</v>
          </cell>
          <cell r="O245">
            <v>224.34370350271524</v>
          </cell>
          <cell r="P245">
            <v>217.8707907619218</v>
          </cell>
          <cell r="Q245">
            <v>4.0616105805436877</v>
          </cell>
          <cell r="R245">
            <v>4.1770393628893885</v>
          </cell>
          <cell r="S245">
            <v>4.1806102382704999</v>
          </cell>
        </row>
        <row r="246">
          <cell r="B246" t="str">
            <v xml:space="preserve"> Multilaterals (incl. Fd.)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B247" t="str">
            <v xml:space="preserve">   Fund</v>
          </cell>
        </row>
        <row r="248">
          <cell r="B248" t="str">
            <v xml:space="preserve">   Multilaterals (excl. Fd.)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B249" t="str">
            <v xml:space="preserve">       World Bank</v>
          </cell>
        </row>
        <row r="250">
          <cell r="B250" t="str">
            <v xml:space="preserve">       Other</v>
          </cell>
        </row>
        <row r="251">
          <cell r="B251" t="str">
            <v xml:space="preserve"> Bilateral official</v>
          </cell>
          <cell r="E251">
            <v>0</v>
          </cell>
          <cell r="F251">
            <v>22.076936846322358</v>
          </cell>
          <cell r="G251">
            <v>12.98</v>
          </cell>
          <cell r="H251">
            <v>10.199999999999999</v>
          </cell>
          <cell r="I251">
            <v>6.87</v>
          </cell>
          <cell r="J251">
            <v>1.2234669811320755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B252" t="str">
            <v xml:space="preserve">   Paris Club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14.887923358724061</v>
          </cell>
          <cell r="K252">
            <v>52.604391794048986</v>
          </cell>
          <cell r="L252">
            <v>76.515825605165105</v>
          </cell>
          <cell r="M252">
            <v>104.04880741665559</v>
          </cell>
          <cell r="N252">
            <v>172.69259193102428</v>
          </cell>
          <cell r="O252">
            <v>226.42814609804327</v>
          </cell>
          <cell r="P252">
            <v>771.17061221390952</v>
          </cell>
          <cell r="Q252">
            <v>877.70490824460956</v>
          </cell>
          <cell r="R252">
            <v>1102.120098023415</v>
          </cell>
          <cell r="S252">
            <v>1171.7629849481589</v>
          </cell>
        </row>
        <row r="253">
          <cell r="B253" t="str">
            <v xml:space="preserve">      Pre-cutoff date</v>
          </cell>
          <cell r="E253" t="str">
            <v>...</v>
          </cell>
          <cell r="F253" t="str">
            <v>...</v>
          </cell>
          <cell r="G253" t="str">
            <v>...</v>
          </cell>
          <cell r="H253" t="str">
            <v>...</v>
          </cell>
          <cell r="I253" t="str">
            <v>...</v>
          </cell>
          <cell r="J253" t="str">
            <v>...</v>
          </cell>
          <cell r="K253" t="str">
            <v>...</v>
          </cell>
          <cell r="L253" t="str">
            <v>...</v>
          </cell>
          <cell r="M253" t="str">
            <v>...</v>
          </cell>
          <cell r="N253" t="str">
            <v>...</v>
          </cell>
          <cell r="O253" t="str">
            <v>...</v>
          </cell>
          <cell r="P253" t="str">
            <v>...</v>
          </cell>
          <cell r="Q253" t="str">
            <v>...</v>
          </cell>
          <cell r="R253" t="str">
            <v>...</v>
          </cell>
          <cell r="S253" t="str">
            <v>...</v>
          </cell>
        </row>
        <row r="254">
          <cell r="B254" t="str">
            <v xml:space="preserve">      Post-cutoff date</v>
          </cell>
          <cell r="E254" t="str">
            <v>...</v>
          </cell>
          <cell r="F254" t="str">
            <v>...</v>
          </cell>
          <cell r="G254" t="str">
            <v>...</v>
          </cell>
          <cell r="H254" t="str">
            <v>...</v>
          </cell>
          <cell r="I254" t="str">
            <v>...</v>
          </cell>
          <cell r="J254" t="str">
            <v>...</v>
          </cell>
          <cell r="K254" t="str">
            <v>...</v>
          </cell>
          <cell r="L254" t="str">
            <v>...</v>
          </cell>
          <cell r="M254" t="str">
            <v>...</v>
          </cell>
          <cell r="N254" t="str">
            <v>...</v>
          </cell>
          <cell r="O254" t="str">
            <v>...</v>
          </cell>
          <cell r="P254" t="str">
            <v>...</v>
          </cell>
          <cell r="Q254" t="str">
            <v>...</v>
          </cell>
          <cell r="R254" t="str">
            <v>...</v>
          </cell>
          <cell r="S254" t="str">
            <v>...</v>
          </cell>
        </row>
        <row r="255">
          <cell r="B255" t="str">
            <v xml:space="preserve">    Other</v>
          </cell>
        </row>
        <row r="256">
          <cell r="B256" t="str">
            <v xml:space="preserve"> Commercial banks (London Club)</v>
          </cell>
          <cell r="F256">
            <v>8.2859999999999996</v>
          </cell>
          <cell r="G256">
            <v>12.362293684632235</v>
          </cell>
          <cell r="H256">
            <v>91.704138920833259</v>
          </cell>
          <cell r="I256">
            <v>160.86596166793984</v>
          </cell>
          <cell r="J256">
            <v>195.88854085714163</v>
          </cell>
          <cell r="K256">
            <v>98.357434343273411</v>
          </cell>
          <cell r="L256">
            <v>218.14515402273406</v>
          </cell>
          <cell r="M256">
            <v>174.04526753288084</v>
          </cell>
          <cell r="N256">
            <v>157.38131410414874</v>
          </cell>
          <cell r="O256">
            <v>224.34370350271524</v>
          </cell>
          <cell r="P256">
            <v>217.8707907619218</v>
          </cell>
          <cell r="Q256">
            <v>4.0616105805436877</v>
          </cell>
          <cell r="R256">
            <v>4.1770393628893885</v>
          </cell>
          <cell r="S256">
            <v>4.1806102382704999</v>
          </cell>
        </row>
        <row r="257">
          <cell r="B257" t="str">
            <v xml:space="preserve"> Suppliers (Kinshasa Club)</v>
          </cell>
        </row>
        <row r="258">
          <cell r="B258" t="str">
            <v xml:space="preserve"> World Bank Gecamines Trust</v>
          </cell>
        </row>
        <row r="259">
          <cell r="B259" t="str">
            <v xml:space="preserve"> Short term</v>
          </cell>
        </row>
        <row r="260">
          <cell r="B260" t="str">
            <v xml:space="preserve">   of which: central bank</v>
          </cell>
        </row>
        <row r="262">
          <cell r="B262" t="str">
            <v>9. Amortization due on debt disb. pre-1996</v>
          </cell>
        </row>
        <row r="263">
          <cell r="B263" t="str">
            <v>Total</v>
          </cell>
          <cell r="D263">
            <v>474</v>
          </cell>
          <cell r="E263">
            <v>550</v>
          </cell>
          <cell r="F263">
            <v>509.16488117581451</v>
          </cell>
          <cell r="G263">
            <v>529.01015429867607</v>
          </cell>
          <cell r="H263">
            <v>512.52262999999994</v>
          </cell>
          <cell r="I263">
            <v>593.00939999999991</v>
          </cell>
          <cell r="J263">
            <v>537.51574959167272</v>
          </cell>
          <cell r="K263">
            <v>525.90085693856008</v>
          </cell>
          <cell r="L263">
            <v>460.4753723782743</v>
          </cell>
          <cell r="M263">
            <v>452.80392415883256</v>
          </cell>
          <cell r="N263">
            <v>502.37635785279565</v>
          </cell>
          <cell r="O263">
            <v>402.04691884918577</v>
          </cell>
          <cell r="P263">
            <v>251.64438432251387</v>
          </cell>
          <cell r="Q263">
            <v>243.36635728830788</v>
          </cell>
          <cell r="R263">
            <v>299.0304801815289</v>
          </cell>
          <cell r="S263">
            <v>263.60179308333761</v>
          </cell>
        </row>
        <row r="264">
          <cell r="B264" t="str">
            <v xml:space="preserve"> Multilaterals (incl. Fd.)</v>
          </cell>
          <cell r="F264">
            <v>145.86488117581453</v>
          </cell>
          <cell r="G264">
            <v>176.42015429867607</v>
          </cell>
          <cell r="H264">
            <v>224.77262999999999</v>
          </cell>
          <cell r="I264">
            <v>194.35939999999997</v>
          </cell>
          <cell r="J264">
            <v>166.4545</v>
          </cell>
          <cell r="K264">
            <v>100.92500000000001</v>
          </cell>
          <cell r="L264">
            <v>63.279772999999999</v>
          </cell>
          <cell r="M264">
            <v>89.085834000000006</v>
          </cell>
          <cell r="N264">
            <v>84.433829388464915</v>
          </cell>
          <cell r="O264">
            <v>70.393483557701131</v>
          </cell>
          <cell r="P264">
            <v>86.083320386409753</v>
          </cell>
          <cell r="Q264">
            <v>85.98788603544233</v>
          </cell>
          <cell r="R264">
            <v>92.804272768497498</v>
          </cell>
          <cell r="S264">
            <v>83.547123769760162</v>
          </cell>
        </row>
        <row r="265">
          <cell r="B265" t="str">
            <v xml:space="preserve">   Fund</v>
          </cell>
          <cell r="D265">
            <v>63.42</v>
          </cell>
          <cell r="E265">
            <v>122.344487</v>
          </cell>
          <cell r="F265">
            <v>116.0346</v>
          </cell>
          <cell r="G265">
            <v>146.41</v>
          </cell>
          <cell r="H265">
            <v>197.38263000000001</v>
          </cell>
          <cell r="I265">
            <v>167.9924</v>
          </cell>
          <cell r="J265">
            <v>139.84450000000001</v>
          </cell>
          <cell r="K265">
            <v>78.925000000000011</v>
          </cell>
          <cell r="L265">
            <v>38.779772999999999</v>
          </cell>
          <cell r="M265">
            <v>57.685834</v>
          </cell>
          <cell r="N265">
            <v>55.286664000000002</v>
          </cell>
          <cell r="O265">
            <v>29.1</v>
          </cell>
          <cell r="P265">
            <v>20.37</v>
          </cell>
          <cell r="Q265">
            <v>14.55</v>
          </cell>
          <cell r="R265">
            <v>17.46</v>
          </cell>
          <cell r="S265">
            <v>8.7289999999999992</v>
          </cell>
        </row>
        <row r="266">
          <cell r="B266" t="str">
            <v xml:space="preserve">   Multilaterals (excl. Fd.)</v>
          </cell>
          <cell r="F266">
            <v>29.830281175814541</v>
          </cell>
          <cell r="G266">
            <v>30.010154298676071</v>
          </cell>
          <cell r="H266">
            <v>27.39</v>
          </cell>
          <cell r="I266">
            <v>26.366999999999955</v>
          </cell>
          <cell r="J266">
            <v>26.61</v>
          </cell>
          <cell r="K266">
            <v>22</v>
          </cell>
          <cell r="L266">
            <v>24.5</v>
          </cell>
          <cell r="M266">
            <v>31.4</v>
          </cell>
          <cell r="N266">
            <v>29.147165388464913</v>
          </cell>
          <cell r="O266">
            <v>41.293483557701137</v>
          </cell>
          <cell r="P266">
            <v>65.713320386409748</v>
          </cell>
          <cell r="Q266">
            <v>71.437886035442332</v>
          </cell>
          <cell r="R266">
            <v>75.34427276849749</v>
          </cell>
          <cell r="S266">
            <v>74.818123769760163</v>
          </cell>
        </row>
        <row r="267">
          <cell r="B267" t="str">
            <v xml:space="preserve">       World Bank</v>
          </cell>
          <cell r="F267">
            <v>10.995848853959783</v>
          </cell>
          <cell r="G267">
            <v>9.9761809014136791</v>
          </cell>
          <cell r="H267">
            <v>9.7251585623678647</v>
          </cell>
          <cell r="I267">
            <v>2.0472330911123535</v>
          </cell>
          <cell r="J267">
            <v>2.3057574063722752</v>
          </cell>
          <cell r="K267">
            <v>7.3</v>
          </cell>
          <cell r="L267">
            <v>7.9</v>
          </cell>
          <cell r="M267">
            <v>10.199999999999999</v>
          </cell>
          <cell r="N267">
            <v>5.2664660203456846</v>
          </cell>
          <cell r="O267">
            <v>6.1571062648296397</v>
          </cell>
          <cell r="P267">
            <v>9.2456255918741235</v>
          </cell>
          <cell r="Q267">
            <v>11.177158567905423</v>
          </cell>
          <cell r="R267">
            <v>12.075725909471515</v>
          </cell>
          <cell r="S267">
            <v>14.407791185379036</v>
          </cell>
        </row>
        <row r="268">
          <cell r="B268" t="str">
            <v xml:space="preserve">       Other</v>
          </cell>
          <cell r="F268">
            <v>18.834432321854756</v>
          </cell>
          <cell r="G268">
            <v>20.033973397262393</v>
          </cell>
          <cell r="H268">
            <v>17.664841437632134</v>
          </cell>
          <cell r="I268">
            <v>24.319766908887601</v>
          </cell>
          <cell r="J268">
            <v>24.304242593627723</v>
          </cell>
          <cell r="K268">
            <v>14.7</v>
          </cell>
          <cell r="L268">
            <v>16.600000000000001</v>
          </cell>
          <cell r="M268">
            <v>21.2</v>
          </cell>
          <cell r="N268">
            <v>23.880699368119227</v>
          </cell>
          <cell r="O268">
            <v>35.136377292871501</v>
          </cell>
          <cell r="P268">
            <v>56.467694794535625</v>
          </cell>
          <cell r="Q268">
            <v>60.26072746753691</v>
          </cell>
          <cell r="R268">
            <v>63.268546859025975</v>
          </cell>
          <cell r="S268">
            <v>60.410332584381123</v>
          </cell>
        </row>
        <row r="269">
          <cell r="B269" t="str">
            <v xml:space="preserve"> Bilateral official</v>
          </cell>
          <cell r="F269">
            <v>269</v>
          </cell>
          <cell r="G269">
            <v>273.3</v>
          </cell>
          <cell r="H269">
            <v>219</v>
          </cell>
          <cell r="I269">
            <v>316.39999999999998</v>
          </cell>
          <cell r="J269">
            <v>310.75224435042821</v>
          </cell>
          <cell r="K269">
            <v>395.56776985147928</v>
          </cell>
          <cell r="L269">
            <v>369.36279408931728</v>
          </cell>
          <cell r="M269">
            <v>339.31660770177842</v>
          </cell>
          <cell r="N269">
            <v>394.42617529034584</v>
          </cell>
          <cell r="O269">
            <v>307.80257571458844</v>
          </cell>
          <cell r="P269">
            <v>135.5388894385099</v>
          </cell>
          <cell r="Q269">
            <v>127.15653020977969</v>
          </cell>
          <cell r="R269">
            <v>176.02692768037323</v>
          </cell>
          <cell r="S269">
            <v>153.92933049678808</v>
          </cell>
        </row>
        <row r="270">
          <cell r="B270" t="str">
            <v xml:space="preserve">   Paris Club</v>
          </cell>
          <cell r="F270">
            <v>269</v>
          </cell>
          <cell r="G270">
            <v>273.3</v>
          </cell>
          <cell r="H270">
            <v>219</v>
          </cell>
          <cell r="I270">
            <v>316.39999999999998</v>
          </cell>
          <cell r="J270">
            <v>306.85319221074042</v>
          </cell>
          <cell r="K270">
            <v>391.78897205005256</v>
          </cell>
          <cell r="L270">
            <v>365.55697983264918</v>
          </cell>
          <cell r="M270">
            <v>338.19939810276031</v>
          </cell>
          <cell r="N270">
            <v>393.30163811624021</v>
          </cell>
          <cell r="O270">
            <v>306.76760174930121</v>
          </cell>
          <cell r="P270">
            <v>134.45744380950924</v>
          </cell>
          <cell r="Q270">
            <v>126.01555888652797</v>
          </cell>
          <cell r="R270">
            <v>174.86948630809789</v>
          </cell>
          <cell r="S270">
            <v>152.78109536170965</v>
          </cell>
        </row>
        <row r="271">
          <cell r="B271" t="str">
            <v xml:space="preserve">      Pre-cutoff date</v>
          </cell>
          <cell r="F271" t="str">
            <v>...</v>
          </cell>
          <cell r="G271" t="str">
            <v>...</v>
          </cell>
          <cell r="H271" t="str">
            <v>...</v>
          </cell>
          <cell r="I271" t="str">
            <v>...</v>
          </cell>
          <cell r="J271">
            <v>296.53433966714329</v>
          </cell>
          <cell r="K271">
            <v>381.55625073090863</v>
          </cell>
          <cell r="L271">
            <v>357.03650015354151</v>
          </cell>
          <cell r="M271">
            <v>328.88931811094284</v>
          </cell>
          <cell r="N271">
            <v>383.52305399358244</v>
          </cell>
          <cell r="O271">
            <v>297.53853454291846</v>
          </cell>
          <cell r="P271">
            <v>124.81397960186001</v>
          </cell>
          <cell r="Q271">
            <v>108.57395904064175</v>
          </cell>
          <cell r="R271">
            <v>153.48999599218374</v>
          </cell>
          <cell r="S271">
            <v>130.8402966022492</v>
          </cell>
        </row>
        <row r="272">
          <cell r="B272" t="str">
            <v xml:space="preserve">      Post-cutoff date</v>
          </cell>
          <cell r="F272" t="str">
            <v>...</v>
          </cell>
          <cell r="G272" t="str">
            <v>...</v>
          </cell>
          <cell r="H272" t="str">
            <v>...</v>
          </cell>
          <cell r="I272" t="str">
            <v>...</v>
          </cell>
          <cell r="J272">
            <v>10.318852543597151</v>
          </cell>
          <cell r="K272">
            <v>10.232721319143959</v>
          </cell>
          <cell r="L272">
            <v>8.5204796791076642</v>
          </cell>
          <cell r="M272">
            <v>9.3100799918174744</v>
          </cell>
          <cell r="N272">
            <v>9.7785841226577705</v>
          </cell>
          <cell r="O272">
            <v>9.2290672063827586</v>
          </cell>
          <cell r="P272">
            <v>9.6434642076492292</v>
          </cell>
          <cell r="Q272">
            <v>17.441599845886223</v>
          </cell>
          <cell r="R272">
            <v>21.379490315914161</v>
          </cell>
          <cell r="S272">
            <v>21.94079875946046</v>
          </cell>
        </row>
        <row r="273">
          <cell r="B273" t="str">
            <v xml:space="preserve">    Other</v>
          </cell>
          <cell r="J273">
            <v>3.8990521396877811</v>
          </cell>
          <cell r="K273">
            <v>3.7787978014267334</v>
          </cell>
          <cell r="L273">
            <v>3.8058142566680893</v>
          </cell>
          <cell r="M273">
            <v>1.117209599018097</v>
          </cell>
          <cell r="N273">
            <v>1.1245371741056436</v>
          </cell>
          <cell r="O273">
            <v>1.0349739652872092</v>
          </cell>
          <cell r="P273">
            <v>1.0814456290006635</v>
          </cell>
          <cell r="Q273">
            <v>1.1409713232517238</v>
          </cell>
          <cell r="R273">
            <v>1.1574413722753527</v>
          </cell>
          <cell r="S273">
            <v>1.1482351350784306</v>
          </cell>
        </row>
        <row r="274">
          <cell r="B274" t="str">
            <v xml:space="preserve"> Commercial banks (London Club)</v>
          </cell>
          <cell r="F274">
            <v>51.7</v>
          </cell>
          <cell r="G274">
            <v>46.96</v>
          </cell>
          <cell r="H274">
            <v>45.19</v>
          </cell>
          <cell r="I274">
            <v>47.38</v>
          </cell>
          <cell r="J274">
            <v>22.413030660377359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B275" t="str">
            <v xml:space="preserve"> Suppliers (Kinshasa Club)</v>
          </cell>
          <cell r="F275">
            <v>41.6</v>
          </cell>
          <cell r="G275">
            <v>31.33</v>
          </cell>
          <cell r="H275">
            <v>23.56</v>
          </cell>
          <cell r="I275">
            <v>34.869999999999997</v>
          </cell>
          <cell r="J275">
            <v>27.20491767029792</v>
          </cell>
          <cell r="K275">
            <v>19.252134253303705</v>
          </cell>
          <cell r="L275">
            <v>11.1192259812355</v>
          </cell>
          <cell r="M275">
            <v>7.8419519931077968</v>
          </cell>
          <cell r="N275">
            <v>6.7891312623023952</v>
          </cell>
          <cell r="O275">
            <v>6.9349847865104719</v>
          </cell>
          <cell r="P275">
            <v>11.296629500389097</v>
          </cell>
          <cell r="Q275">
            <v>11.845753228664394</v>
          </cell>
          <cell r="R275">
            <v>10.984634679555896</v>
          </cell>
          <cell r="S275">
            <v>7.6792795658111608</v>
          </cell>
        </row>
        <row r="276">
          <cell r="B276" t="str">
            <v xml:space="preserve"> World Bank Gecamines Trust</v>
          </cell>
          <cell r="J276">
            <v>10.691056910569106</v>
          </cell>
          <cell r="K276">
            <v>10.155952833777103</v>
          </cell>
          <cell r="L276">
            <v>16.713579307721567</v>
          </cell>
          <cell r="M276">
            <v>16.559530463946341</v>
          </cell>
          <cell r="N276">
            <v>16.727221911682506</v>
          </cell>
          <cell r="O276">
            <v>16.91587479038569</v>
          </cell>
          <cell r="P276">
            <v>18.725544997205144</v>
          </cell>
          <cell r="Q276">
            <v>18.376187814421463</v>
          </cell>
          <cell r="R276">
            <v>19.214645053102291</v>
          </cell>
          <cell r="S276">
            <v>18.446059250978198</v>
          </cell>
        </row>
        <row r="277">
          <cell r="A277" t="str">
            <v>|| ~</v>
          </cell>
          <cell r="B277" t="str">
            <v xml:space="preserve"> Short term</v>
          </cell>
          <cell r="F277">
            <v>1</v>
          </cell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 t="str">
            <v>|| ~</v>
          </cell>
          <cell r="B278" t="str">
            <v xml:space="preserve">   of which: central bank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>10. Amortization due on new debt (contracted &amp; disb. post-1995)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>Total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B282" t="str">
            <v xml:space="preserve"> Multilaterals (incl. Fd.)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B283" t="str">
            <v xml:space="preserve">   Fund</v>
          </cell>
          <cell r="P283">
            <v>0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Multilaterals (excl. Fd.)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B285" t="str">
            <v xml:space="preserve">       World Bank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B286" t="str">
            <v xml:space="preserve">       Other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B287" t="str">
            <v xml:space="preserve"> Bilateral official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B288" t="str">
            <v xml:space="preserve">   Paris Club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B289" t="str">
            <v xml:space="preserve">      Pre-cutoff date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B290" t="str">
            <v xml:space="preserve">      Post-cutoff date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B291" t="str">
            <v xml:space="preserve">    Other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B292" t="str">
            <v xml:space="preserve"> Commercial banks (London Club)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B293" t="str">
            <v xml:space="preserve"> Suppliers (Kinshasa Club)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B294" t="str">
            <v xml:space="preserve"> World Bank Gecamines Trust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 t="str">
            <v>|| ~</v>
          </cell>
          <cell r="B295" t="str">
            <v xml:space="preserve"> Short term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 t="str">
            <v>|| ~</v>
          </cell>
          <cell r="B296" t="str">
            <v xml:space="preserve">   of which: central bank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B297" t="str">
            <v xml:space="preserve"> Financing gap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>11. Amounts rescheduled</v>
          </cell>
        </row>
        <row r="300">
          <cell r="B300" t="str">
            <v xml:space="preserve">   i. Scheduled interest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>Total</v>
          </cell>
          <cell r="D301">
            <v>159</v>
          </cell>
          <cell r="E301">
            <v>98</v>
          </cell>
          <cell r="F301">
            <v>121.14</v>
          </cell>
          <cell r="G301">
            <v>232.69</v>
          </cell>
          <cell r="H301">
            <v>168.78</v>
          </cell>
          <cell r="I301">
            <v>205.12</v>
          </cell>
          <cell r="J301">
            <v>103.67661187847341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Bilateral official</v>
          </cell>
          <cell r="D302">
            <v>159</v>
          </cell>
          <cell r="E302">
            <v>98</v>
          </cell>
          <cell r="F302">
            <v>119.9</v>
          </cell>
          <cell r="G302">
            <v>232.69</v>
          </cell>
          <cell r="H302">
            <v>167.38</v>
          </cell>
          <cell r="I302">
            <v>200</v>
          </cell>
          <cell r="J302">
            <v>103.34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B303" t="str">
            <v xml:space="preserve">   Paris Club</v>
          </cell>
          <cell r="D303">
            <v>159</v>
          </cell>
          <cell r="E303">
            <v>98</v>
          </cell>
          <cell r="F303">
            <v>119.9</v>
          </cell>
          <cell r="G303">
            <v>232.69</v>
          </cell>
          <cell r="H303">
            <v>167.38</v>
          </cell>
          <cell r="I303">
            <v>200</v>
          </cell>
          <cell r="J303">
            <v>103.34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B304" t="str">
            <v xml:space="preserve">    Other</v>
          </cell>
          <cell r="Q304">
            <v>0</v>
          </cell>
          <cell r="R304">
            <v>0</v>
          </cell>
          <cell r="S304">
            <v>0</v>
          </cell>
        </row>
        <row r="305">
          <cell r="B305" t="str">
            <v xml:space="preserve"> Commercial banks (London Club)</v>
          </cell>
        </row>
        <row r="306">
          <cell r="B306" t="str">
            <v xml:space="preserve"> Suppliers (Kinshasa Club)</v>
          </cell>
          <cell r="F306">
            <v>1.24</v>
          </cell>
          <cell r="G306">
            <v>0</v>
          </cell>
          <cell r="H306">
            <v>1.4</v>
          </cell>
          <cell r="I306">
            <v>5.12</v>
          </cell>
          <cell r="J306">
            <v>0.33661187847339946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8">
          <cell r="B308" t="str">
            <v xml:space="preserve">   ii. Scheduled amortization</v>
          </cell>
        </row>
        <row r="309">
          <cell r="B309" t="str">
            <v>Total</v>
          </cell>
          <cell r="D309">
            <v>307</v>
          </cell>
          <cell r="E309">
            <v>314</v>
          </cell>
          <cell r="F309">
            <v>249.88000000000002</v>
          </cell>
          <cell r="G309">
            <v>284.66000000000003</v>
          </cell>
          <cell r="H309">
            <v>44.89</v>
          </cell>
          <cell r="I309">
            <v>285.01000000000005</v>
          </cell>
          <cell r="J309">
            <v>171.77491767029792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B310" t="str">
            <v xml:space="preserve"> Bilateral official</v>
          </cell>
          <cell r="D310">
            <v>307</v>
          </cell>
          <cell r="E310">
            <v>314</v>
          </cell>
          <cell r="F310">
            <v>233.58</v>
          </cell>
          <cell r="G310">
            <v>270.19</v>
          </cell>
          <cell r="H310">
            <v>28.47</v>
          </cell>
          <cell r="I310">
            <v>274.22000000000003</v>
          </cell>
          <cell r="J310">
            <v>167.37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B311" t="str">
            <v xml:space="preserve">   Paris Club</v>
          </cell>
          <cell r="D311">
            <v>307</v>
          </cell>
          <cell r="E311">
            <v>314</v>
          </cell>
          <cell r="F311">
            <v>233.58</v>
          </cell>
          <cell r="G311">
            <v>270.19</v>
          </cell>
          <cell r="H311">
            <v>28.47</v>
          </cell>
          <cell r="I311">
            <v>274.22000000000003</v>
          </cell>
          <cell r="J311">
            <v>167.37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B312" t="str">
            <v xml:space="preserve">    Other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B313" t="str">
            <v xml:space="preserve"> Commercial banks (London Club)</v>
          </cell>
        </row>
        <row r="314">
          <cell r="B314" t="str">
            <v xml:space="preserve"> Suppliers (Kinshasa Club)</v>
          </cell>
          <cell r="F314">
            <v>16.3</v>
          </cell>
          <cell r="G314">
            <v>14.47</v>
          </cell>
          <cell r="H314">
            <v>16.420000000000002</v>
          </cell>
          <cell r="I314">
            <v>10.79</v>
          </cell>
          <cell r="J314">
            <v>4.4049176702979196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6">
          <cell r="B316" t="str">
            <v xml:space="preserve">   iii. Interest arrears (excl. LI)</v>
          </cell>
        </row>
        <row r="317">
          <cell r="B317" t="str">
            <v>Total</v>
          </cell>
          <cell r="F317">
            <v>0</v>
          </cell>
          <cell r="G317">
            <v>0</v>
          </cell>
          <cell r="H317">
            <v>0</v>
          </cell>
          <cell r="I317">
            <v>232.72462629</v>
          </cell>
          <cell r="J317">
            <v>3.6677421318560901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B318" t="str">
            <v xml:space="preserve"> Bilateral official</v>
          </cell>
          <cell r="F318">
            <v>0</v>
          </cell>
          <cell r="G318">
            <v>0</v>
          </cell>
          <cell r="H318">
            <v>0</v>
          </cell>
          <cell r="I318">
            <v>232.72462629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Paris Club</v>
          </cell>
          <cell r="F319">
            <v>0</v>
          </cell>
          <cell r="G319">
            <v>0</v>
          </cell>
          <cell r="H319">
            <v>0</v>
          </cell>
          <cell r="I319">
            <v>232.72462629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Other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B321" t="str">
            <v xml:space="preserve"> Commercial banks (London Club)</v>
          </cell>
          <cell r="Q321">
            <v>0</v>
          </cell>
        </row>
        <row r="322">
          <cell r="B322" t="str">
            <v xml:space="preserve"> Suppliers (Kinshasa Club)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3.6677421318560901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iv. Accumulated late interest</v>
          </cell>
          <cell r="S324">
            <v>0</v>
          </cell>
        </row>
        <row r="325">
          <cell r="B325" t="str">
            <v>Total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B326" t="str">
            <v xml:space="preserve"> Bilateral official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B327" t="str">
            <v xml:space="preserve">   Paris Club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B328" t="str">
            <v xml:space="preserve">    Other</v>
          </cell>
        </row>
        <row r="329">
          <cell r="B329" t="str">
            <v xml:space="preserve"> Commercial banks (London Club)</v>
          </cell>
        </row>
        <row r="330">
          <cell r="B330" t="str">
            <v xml:space="preserve"> Suppliers (Kinshasa Club)</v>
          </cell>
        </row>
        <row r="332">
          <cell r="B332" t="str">
            <v xml:space="preserve">   v. Principal arrears</v>
          </cell>
        </row>
        <row r="333">
          <cell r="B333" t="str">
            <v>Total</v>
          </cell>
          <cell r="F333">
            <v>0</v>
          </cell>
          <cell r="G333">
            <v>0</v>
          </cell>
          <cell r="H333">
            <v>0</v>
          </cell>
          <cell r="I333">
            <v>201.63195770999999</v>
          </cell>
          <cell r="J333">
            <v>12.63925245023437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B334" t="str">
            <v xml:space="preserve"> Bilateral official</v>
          </cell>
          <cell r="F334">
            <v>0</v>
          </cell>
          <cell r="G334">
            <v>0</v>
          </cell>
          <cell r="H334">
            <v>0</v>
          </cell>
          <cell r="I334">
            <v>201.63195770999999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B335" t="str">
            <v xml:space="preserve">   Paris Club</v>
          </cell>
          <cell r="F335">
            <v>0</v>
          </cell>
          <cell r="G335">
            <v>0</v>
          </cell>
          <cell r="H335">
            <v>0</v>
          </cell>
          <cell r="I335">
            <v>201.63195770999999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B336" t="str">
            <v xml:space="preserve">    Other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B337" t="str">
            <v xml:space="preserve"> Commercial banks (London Club)</v>
          </cell>
          <cell r="S337">
            <v>0</v>
          </cell>
        </row>
        <row r="338">
          <cell r="B338" t="str">
            <v xml:space="preserve"> Suppliers (Kinshasa Club)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12.63925245023437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0">
          <cell r="B340" t="str">
            <v>12. Service due on newly rescheduled amounts</v>
          </cell>
        </row>
        <row r="341">
          <cell r="B341" t="str">
            <v xml:space="preserve">   i. Interest</v>
          </cell>
        </row>
        <row r="342">
          <cell r="B342" t="str">
            <v>Total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B343" t="str">
            <v xml:space="preserve"> Bilateral official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B344" t="str">
            <v xml:space="preserve">   Paris Club</v>
          </cell>
          <cell r="R344">
            <v>0</v>
          </cell>
          <cell r="S344">
            <v>0</v>
          </cell>
        </row>
        <row r="345">
          <cell r="B345" t="str">
            <v xml:space="preserve">    Other</v>
          </cell>
          <cell r="R345">
            <v>0</v>
          </cell>
          <cell r="S345">
            <v>0</v>
          </cell>
        </row>
        <row r="346">
          <cell r="B346" t="str">
            <v xml:space="preserve"> Commercial banks (London Club)</v>
          </cell>
        </row>
        <row r="347">
          <cell r="B347" t="str">
            <v xml:space="preserve"> Suppliers (Kinshasa Club)</v>
          </cell>
        </row>
        <row r="349">
          <cell r="B349" t="str">
            <v xml:space="preserve">   ii. Principal</v>
          </cell>
        </row>
        <row r="350">
          <cell r="B350" t="str">
            <v>Total</v>
          </cell>
          <cell r="F350">
            <v>0</v>
          </cell>
          <cell r="G350">
            <v>0</v>
          </cell>
          <cell r="H350">
            <v>0</v>
          </cell>
          <cell r="I350">
            <v>232.72462629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B351" t="str">
            <v xml:space="preserve"> Bilateral official</v>
          </cell>
          <cell r="F351">
            <v>0</v>
          </cell>
          <cell r="G351">
            <v>0</v>
          </cell>
          <cell r="H351">
            <v>0</v>
          </cell>
          <cell r="I351">
            <v>232.72462629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B352" t="str">
            <v xml:space="preserve">   Paris Club</v>
          </cell>
          <cell r="R352">
            <v>0</v>
          </cell>
          <cell r="S352">
            <v>0</v>
          </cell>
        </row>
        <row r="353">
          <cell r="B353" t="str">
            <v xml:space="preserve">    Other</v>
          </cell>
          <cell r="R353">
            <v>0</v>
          </cell>
          <cell r="S353">
            <v>0</v>
          </cell>
        </row>
        <row r="354">
          <cell r="B354" t="str">
            <v xml:space="preserve"> Commercial banks (London Club)</v>
          </cell>
        </row>
        <row r="355">
          <cell r="B355" t="str">
            <v xml:space="preserve"> Suppliers (Kinshasa Club)</v>
          </cell>
        </row>
        <row r="356">
          <cell r="B356" t="str">
            <v xml:space="preserve">                            Principal</v>
          </cell>
        </row>
        <row r="357">
          <cell r="B357" t="str">
            <v>13. Arrears cancelled</v>
          </cell>
        </row>
        <row r="358">
          <cell r="B358" t="str">
            <v xml:space="preserve">   i. Interest</v>
          </cell>
        </row>
        <row r="359">
          <cell r="B359" t="str">
            <v>Total</v>
          </cell>
          <cell r="F359">
            <v>0</v>
          </cell>
          <cell r="G359">
            <v>0</v>
          </cell>
          <cell r="H359">
            <v>0</v>
          </cell>
          <cell r="I359">
            <v>13.394437714285756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B360" t="str">
            <v xml:space="preserve"> Bilateral official</v>
          </cell>
          <cell r="F360">
            <v>0</v>
          </cell>
          <cell r="G360">
            <v>0</v>
          </cell>
          <cell r="H360">
            <v>0</v>
          </cell>
          <cell r="I360">
            <v>13.394437714285756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B361" t="str">
            <v xml:space="preserve">   Paris Club</v>
          </cell>
          <cell r="F361">
            <v>0</v>
          </cell>
          <cell r="G361">
            <v>0</v>
          </cell>
          <cell r="H361">
            <v>0</v>
          </cell>
          <cell r="I361">
            <v>13.394437714285756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B362" t="str">
            <v xml:space="preserve">    Other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Commercial banks (London Club)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Suppliers (Kinshasa Club)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ii. Principal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>Total</v>
          </cell>
          <cell r="F367">
            <v>0</v>
          </cell>
          <cell r="G367">
            <v>0</v>
          </cell>
          <cell r="H367">
            <v>0</v>
          </cell>
          <cell r="I367">
            <v>17.859250285714342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Bilateral official</v>
          </cell>
          <cell r="F368">
            <v>0</v>
          </cell>
          <cell r="G368">
            <v>0</v>
          </cell>
          <cell r="H368">
            <v>0</v>
          </cell>
          <cell r="I368">
            <v>17.859250285714342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B369" t="str">
            <v xml:space="preserve">   Paris Club</v>
          </cell>
          <cell r="F369">
            <v>0</v>
          </cell>
          <cell r="G369">
            <v>0</v>
          </cell>
          <cell r="H369">
            <v>0</v>
          </cell>
          <cell r="I369">
            <v>17.859250285714342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B370" t="str">
            <v xml:space="preserve">    Other</v>
          </cell>
          <cell r="Q370">
            <v>24</v>
          </cell>
          <cell r="R370">
            <v>29</v>
          </cell>
          <cell r="S370">
            <v>30</v>
          </cell>
        </row>
        <row r="371">
          <cell r="B371" t="str">
            <v xml:space="preserve"> Commercial banks (London Club)</v>
          </cell>
        </row>
        <row r="372">
          <cell r="B372" t="str">
            <v xml:space="preserve"> Suppliers (Kinshasa Club)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>14. Debt stock operation (net impact)</v>
          </cell>
          <cell r="Q374">
            <v>149.4</v>
          </cell>
          <cell r="R374">
            <v>208.2</v>
          </cell>
          <cell r="S374">
            <v>178.9</v>
          </cell>
        </row>
        <row r="375">
          <cell r="B375" t="str">
            <v xml:space="preserve">   i. Scheduled interest</v>
          </cell>
        </row>
        <row r="376">
          <cell r="B376" t="str">
            <v>Total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B377" t="str">
            <v xml:space="preserve"> Bilateral official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B378" t="str">
            <v xml:space="preserve">   Paris Club</v>
          </cell>
        </row>
        <row r="379">
          <cell r="B379" t="str">
            <v xml:space="preserve">    Other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ii. Scheduled amortization</v>
          </cell>
        </row>
        <row r="382">
          <cell r="B382" t="str">
            <v>Total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B383" t="str">
            <v xml:space="preserve"> Bilateral official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B384" t="str">
            <v xml:space="preserve">   Paris Club</v>
          </cell>
        </row>
        <row r="385">
          <cell r="B385" t="str">
            <v xml:space="preserve">    Other</v>
          </cell>
        </row>
        <row r="386">
          <cell r="B386" t="str">
            <v xml:space="preserve">      ODA (non-Tor. PRD)</v>
          </cell>
        </row>
        <row r="387">
          <cell r="B387" t="str">
            <v>15. Current service cancelled</v>
          </cell>
        </row>
        <row r="388">
          <cell r="B388" t="str">
            <v xml:space="preserve">   i. Interest</v>
          </cell>
        </row>
        <row r="389">
          <cell r="B389" t="str">
            <v>Total</v>
          </cell>
          <cell r="F389">
            <v>0</v>
          </cell>
          <cell r="G389">
            <v>0</v>
          </cell>
          <cell r="H389">
            <v>0</v>
          </cell>
          <cell r="I389">
            <v>35.49</v>
          </cell>
          <cell r="J389">
            <v>34.51</v>
          </cell>
          <cell r="K389">
            <v>1</v>
          </cell>
          <cell r="L389">
            <v>0.85699999999999998</v>
          </cell>
          <cell r="M389">
            <v>2.2999999999999998</v>
          </cell>
          <cell r="N389">
            <v>0.3</v>
          </cell>
          <cell r="O389">
            <v>0.8</v>
          </cell>
          <cell r="P389">
            <v>2.4710000000000001</v>
          </cell>
          <cell r="Q389">
            <v>0</v>
          </cell>
          <cell r="R389">
            <v>0</v>
          </cell>
          <cell r="S389">
            <v>0</v>
          </cell>
        </row>
        <row r="390">
          <cell r="B390" t="str">
            <v xml:space="preserve"> Fund (burden sharing/refunds)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</v>
          </cell>
          <cell r="L390">
            <v>0.85699999999999998</v>
          </cell>
          <cell r="M390">
            <v>2.2999999999999998</v>
          </cell>
          <cell r="N390">
            <v>0.3</v>
          </cell>
          <cell r="O390">
            <v>0.8</v>
          </cell>
          <cell r="P390">
            <v>2.4710000000000001</v>
          </cell>
        </row>
        <row r="391">
          <cell r="B391" t="str">
            <v xml:space="preserve"> Bilateral official</v>
          </cell>
          <cell r="F391">
            <v>0</v>
          </cell>
          <cell r="G391">
            <v>0</v>
          </cell>
          <cell r="H391">
            <v>0</v>
          </cell>
          <cell r="I391">
            <v>35.49</v>
          </cell>
          <cell r="J391">
            <v>34.51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B392" t="str">
            <v xml:space="preserve">   Paris Club</v>
          </cell>
          <cell r="F392">
            <v>0</v>
          </cell>
          <cell r="G392">
            <v>0</v>
          </cell>
          <cell r="H392">
            <v>0</v>
          </cell>
          <cell r="I392">
            <v>35.49</v>
          </cell>
          <cell r="J392">
            <v>34.51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 t="str">
            <v>|| ~</v>
          </cell>
          <cell r="B393" t="str">
            <v xml:space="preserve">      Pre-cutoff date</v>
          </cell>
        </row>
        <row r="394">
          <cell r="A394" t="str">
            <v>|| ~</v>
          </cell>
          <cell r="B394" t="str">
            <v xml:space="preserve">      Post-cutoff date</v>
          </cell>
        </row>
        <row r="395">
          <cell r="B395" t="str">
            <v xml:space="preserve">    Other</v>
          </cell>
        </row>
        <row r="396">
          <cell r="A396" t="str">
            <v>|| ~</v>
          </cell>
          <cell r="B396" t="str">
            <v xml:space="preserve"> Commercial banks (London Club)</v>
          </cell>
        </row>
        <row r="397">
          <cell r="A397" t="str">
            <v>|| ~</v>
          </cell>
          <cell r="B397" t="str">
            <v xml:space="preserve"> Suppliers (Kinshasa Club)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 t="str">
            <v>|| ~</v>
          </cell>
          <cell r="B398" t="str">
            <v xml:space="preserve"> World Bank Gecamines Trust</v>
          </cell>
        </row>
        <row r="399">
          <cell r="A399" t="str">
            <v>|| ~</v>
          </cell>
          <cell r="B399" t="str">
            <v xml:space="preserve"> Short term</v>
          </cell>
          <cell r="R399">
            <v>0</v>
          </cell>
          <cell r="S399">
            <v>0</v>
          </cell>
        </row>
        <row r="400">
          <cell r="A400" t="str">
            <v>|| ~</v>
          </cell>
          <cell r="B400" t="str">
            <v xml:space="preserve">   of which: central bank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ii. Principal</v>
          </cell>
          <cell r="R402">
            <v>0</v>
          </cell>
          <cell r="S402">
            <v>0</v>
          </cell>
        </row>
        <row r="403">
          <cell r="B403" t="str">
            <v>Total</v>
          </cell>
          <cell r="F403">
            <v>0</v>
          </cell>
          <cell r="G403">
            <v>0</v>
          </cell>
          <cell r="H403">
            <v>0</v>
          </cell>
          <cell r="I403">
            <v>38.76</v>
          </cell>
          <cell r="J403">
            <v>45.62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B404" t="str">
            <v xml:space="preserve"> Fund (burden sharing/refunds)</v>
          </cell>
          <cell r="R404">
            <v>0</v>
          </cell>
          <cell r="S404">
            <v>0</v>
          </cell>
        </row>
        <row r="405">
          <cell r="B405" t="str">
            <v xml:space="preserve"> Bilateral official</v>
          </cell>
          <cell r="F405">
            <v>0</v>
          </cell>
          <cell r="G405">
            <v>0</v>
          </cell>
          <cell r="H405">
            <v>0</v>
          </cell>
          <cell r="I405">
            <v>38.76</v>
          </cell>
          <cell r="J405">
            <v>45.62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B406" t="str">
            <v xml:space="preserve">   Paris Club</v>
          </cell>
          <cell r="F406">
            <v>0</v>
          </cell>
          <cell r="G406">
            <v>0</v>
          </cell>
          <cell r="H406">
            <v>0</v>
          </cell>
          <cell r="I406">
            <v>38.76</v>
          </cell>
          <cell r="J406">
            <v>45.62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 t="str">
            <v>|| ~</v>
          </cell>
          <cell r="B407" t="str">
            <v xml:space="preserve">      Pre-cutoff date</v>
          </cell>
          <cell r="R407">
            <v>0</v>
          </cell>
          <cell r="S407">
            <v>0</v>
          </cell>
        </row>
        <row r="408">
          <cell r="A408" t="str">
            <v>|| ~</v>
          </cell>
          <cell r="B408" t="str">
            <v xml:space="preserve">      Post-cutoff date</v>
          </cell>
        </row>
        <row r="409">
          <cell r="B409" t="str">
            <v xml:space="preserve">    Other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 t="str">
            <v>|| ~</v>
          </cell>
          <cell r="B410" t="str">
            <v xml:space="preserve"> Commercial banks (London Club)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 t="str">
            <v>|| ~</v>
          </cell>
          <cell r="B411" t="str">
            <v xml:space="preserve"> Suppliers (Kinshasa Club)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A412" t="str">
            <v>|| ~</v>
          </cell>
          <cell r="B412" t="str">
            <v xml:space="preserve"> World Bank Gecamines Trust</v>
          </cell>
        </row>
        <row r="413">
          <cell r="A413" t="str">
            <v>|| ~</v>
          </cell>
          <cell r="B413" t="str">
            <v xml:space="preserve"> Short term</v>
          </cell>
        </row>
        <row r="414">
          <cell r="A414" t="str">
            <v>|| ~</v>
          </cell>
          <cell r="B414" t="str">
            <v xml:space="preserve">   of which: central bank</v>
          </cell>
        </row>
        <row r="415">
          <cell r="B415" t="str">
            <v>rescheduling &amp; stock of debt op in 2001</v>
          </cell>
        </row>
        <row r="416">
          <cell r="B416" t="str">
            <v>16. Current interest paid</v>
          </cell>
        </row>
        <row r="417">
          <cell r="B417" t="str">
            <v>Total</v>
          </cell>
          <cell r="E417">
            <v>56.489818</v>
          </cell>
          <cell r="F417">
            <v>254.13915318159218</v>
          </cell>
          <cell r="G417">
            <v>120.6118083335911</v>
          </cell>
          <cell r="H417">
            <v>108.24360750122031</v>
          </cell>
          <cell r="I417">
            <v>137.60630079519748</v>
          </cell>
          <cell r="J417">
            <v>116.88502572738719</v>
          </cell>
          <cell r="K417">
            <v>49.113108291427906</v>
          </cell>
          <cell r="L417">
            <v>25.510473550796505</v>
          </cell>
          <cell r="M417">
            <v>11.723484799981117</v>
          </cell>
          <cell r="N417">
            <v>9.0341199999999979</v>
          </cell>
          <cell r="O417">
            <v>17.794000000000004</v>
          </cell>
          <cell r="P417">
            <v>4.3673001676914467</v>
          </cell>
          <cell r="Q417">
            <v>1.6070430408049188</v>
          </cell>
          <cell r="R417">
            <v>1.1179429849077698</v>
          </cell>
          <cell r="S417">
            <v>0.97820011179429844</v>
          </cell>
        </row>
        <row r="418">
          <cell r="B418" t="str">
            <v xml:space="preserve"> Multilaterals (incl. Fd.)</v>
          </cell>
          <cell r="E418">
            <v>56.489818</v>
          </cell>
          <cell r="F418">
            <v>78.840326924527957</v>
          </cell>
          <cell r="G418">
            <v>64.074126210288611</v>
          </cell>
          <cell r="H418">
            <v>61.326878529257698</v>
          </cell>
          <cell r="I418">
            <v>67.25630079519749</v>
          </cell>
          <cell r="J418">
            <v>66.872697794253355</v>
          </cell>
          <cell r="K418">
            <v>25.669000000000004</v>
          </cell>
          <cell r="L418">
            <v>18.544</v>
          </cell>
          <cell r="M418">
            <v>7.202</v>
          </cell>
          <cell r="N418">
            <v>4.234119999999999</v>
          </cell>
          <cell r="O418">
            <v>13.294000000000004</v>
          </cell>
          <cell r="P418">
            <v>2.8999999999999986</v>
          </cell>
          <cell r="Q418">
            <v>0</v>
          </cell>
          <cell r="R418">
            <v>0</v>
          </cell>
          <cell r="S418">
            <v>0</v>
          </cell>
        </row>
        <row r="419">
          <cell r="B419" t="str">
            <v xml:space="preserve">   Fund</v>
          </cell>
          <cell r="D419">
            <v>53.97</v>
          </cell>
          <cell r="E419">
            <v>56.489818</v>
          </cell>
          <cell r="F419">
            <v>55.271382000000003</v>
          </cell>
          <cell r="G419">
            <v>47.127000000000002</v>
          </cell>
          <cell r="H419">
            <v>42.638187000000002</v>
          </cell>
          <cell r="I419">
            <v>44.673000000000002</v>
          </cell>
          <cell r="J419">
            <v>35.660156999999998</v>
          </cell>
          <cell r="K419">
            <v>14.370000000000005</v>
          </cell>
          <cell r="L419">
            <v>11.244</v>
          </cell>
          <cell r="M419">
            <v>3.5019999999999998</v>
          </cell>
          <cell r="N419">
            <v>4.234119999999999</v>
          </cell>
          <cell r="O419">
            <v>13.294000000000004</v>
          </cell>
          <cell r="P419">
            <v>2.8999999999999986</v>
          </cell>
          <cell r="Q419">
            <v>0</v>
          </cell>
          <cell r="R419">
            <v>0</v>
          </cell>
          <cell r="S419">
            <v>0</v>
          </cell>
        </row>
        <row r="420">
          <cell r="B420" t="str">
            <v xml:space="preserve">   Multilaterals (excl. Fd.)</v>
          </cell>
          <cell r="E420">
            <v>0</v>
          </cell>
          <cell r="F420">
            <v>23.568944924527955</v>
          </cell>
          <cell r="G420">
            <v>16.947126210288612</v>
          </cell>
          <cell r="H420">
            <v>18.688691529257692</v>
          </cell>
          <cell r="I420">
            <v>22.583300795197488</v>
          </cell>
          <cell r="J420">
            <v>31.21254079425335</v>
          </cell>
          <cell r="K420">
            <v>11.298999999999999</v>
          </cell>
          <cell r="L420">
            <v>7.3</v>
          </cell>
          <cell r="M420">
            <v>3.6999999999999997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B421" t="str">
            <v xml:space="preserve">       World Bank</v>
          </cell>
          <cell r="F421">
            <v>6.4</v>
          </cell>
          <cell r="G421">
            <v>6.960126210288613</v>
          </cell>
          <cell r="H421">
            <v>7.2176915292576931</v>
          </cell>
          <cell r="I421">
            <v>5.4643007951974871</v>
          </cell>
          <cell r="J421">
            <v>6.5385407942533496</v>
          </cell>
          <cell r="K421">
            <v>4.7</v>
          </cell>
          <cell r="L421">
            <v>4.5</v>
          </cell>
          <cell r="M421">
            <v>3.3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B422" t="str">
            <v xml:space="preserve">       Other</v>
          </cell>
          <cell r="F422">
            <v>17.168944924527956</v>
          </cell>
          <cell r="G422">
            <v>9.9870000000000001</v>
          </cell>
          <cell r="H422">
            <v>11.471</v>
          </cell>
          <cell r="I422">
            <v>17.119</v>
          </cell>
          <cell r="J422">
            <v>24.673999999999999</v>
          </cell>
          <cell r="K422">
            <v>6.5990000000000002</v>
          </cell>
          <cell r="L422">
            <v>2.8</v>
          </cell>
          <cell r="M422">
            <v>0.4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B423" t="str">
            <v xml:space="preserve"> Bilateral official</v>
          </cell>
          <cell r="E423">
            <v>0</v>
          </cell>
          <cell r="F423">
            <v>118.0988262570642</v>
          </cell>
          <cell r="G423">
            <v>26.587682123302503</v>
          </cell>
          <cell r="H423">
            <v>35.046728971962615</v>
          </cell>
          <cell r="I423">
            <v>37.1</v>
          </cell>
          <cell r="J423">
            <v>28.29</v>
          </cell>
          <cell r="K423">
            <v>9.3699999999999992</v>
          </cell>
          <cell r="L423">
            <v>0.36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B424" t="str">
            <v xml:space="preserve">   Paris Club</v>
          </cell>
          <cell r="F424">
            <v>118.0988262570642</v>
          </cell>
          <cell r="G424">
            <v>26.587682123302503</v>
          </cell>
          <cell r="H424">
            <v>35.046728971962615</v>
          </cell>
          <cell r="I424">
            <v>37.1</v>
          </cell>
          <cell r="J424">
            <v>28.29</v>
          </cell>
          <cell r="K424">
            <v>9.3699999999999992</v>
          </cell>
          <cell r="L424">
            <v>0.36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B425" t="str">
            <v xml:space="preserve">      Pre-cutoff date</v>
          </cell>
          <cell r="F425" t="str">
            <v xml:space="preserve"> ... </v>
          </cell>
          <cell r="G425" t="str">
            <v xml:space="preserve"> ... </v>
          </cell>
          <cell r="H425" t="str">
            <v xml:space="preserve"> ... </v>
          </cell>
          <cell r="I425" t="str">
            <v xml:space="preserve"> ... </v>
          </cell>
          <cell r="J425" t="str">
            <v xml:space="preserve"> ... </v>
          </cell>
          <cell r="K425" t="str">
            <v xml:space="preserve"> ... </v>
          </cell>
          <cell r="L425" t="str">
            <v xml:space="preserve"> ... </v>
          </cell>
          <cell r="M425" t="str">
            <v xml:space="preserve"> ... </v>
          </cell>
          <cell r="N425" t="str">
            <v xml:space="preserve"> ... </v>
          </cell>
          <cell r="O425" t="str">
            <v xml:space="preserve"> ... </v>
          </cell>
          <cell r="P425" t="str">
            <v xml:space="preserve"> ... </v>
          </cell>
          <cell r="Q425" t="str">
            <v xml:space="preserve"> ... </v>
          </cell>
          <cell r="R425" t="str">
            <v xml:space="preserve"> ... </v>
          </cell>
          <cell r="S425" t="str">
            <v xml:space="preserve"> ... </v>
          </cell>
        </row>
        <row r="426">
          <cell r="B426" t="str">
            <v xml:space="preserve">      Post-cutoff date</v>
          </cell>
          <cell r="F426" t="str">
            <v xml:space="preserve"> ... </v>
          </cell>
          <cell r="G426" t="str">
            <v xml:space="preserve"> ... </v>
          </cell>
          <cell r="H426" t="str">
            <v xml:space="preserve"> ... </v>
          </cell>
          <cell r="I426" t="str">
            <v xml:space="preserve"> ... </v>
          </cell>
          <cell r="J426" t="str">
            <v xml:space="preserve"> ... </v>
          </cell>
          <cell r="K426" t="str">
            <v xml:space="preserve"> ... </v>
          </cell>
          <cell r="L426" t="str">
            <v xml:space="preserve"> ... </v>
          </cell>
          <cell r="M426" t="str">
            <v xml:space="preserve"> ... </v>
          </cell>
          <cell r="N426" t="str">
            <v xml:space="preserve"> ... </v>
          </cell>
          <cell r="O426" t="str">
            <v xml:space="preserve"> ... </v>
          </cell>
          <cell r="P426" t="str">
            <v xml:space="preserve"> ... </v>
          </cell>
          <cell r="Q426" t="str">
            <v xml:space="preserve"> ... </v>
          </cell>
          <cell r="R426" t="str">
            <v xml:space="preserve"> ... </v>
          </cell>
          <cell r="S426" t="str">
            <v xml:space="preserve"> ... </v>
          </cell>
        </row>
        <row r="427">
          <cell r="B427" t="str">
            <v xml:space="preserve">    Other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B428" t="str">
            <v xml:space="preserve"> Commercial banks (London Club)</v>
          </cell>
          <cell r="F428">
            <v>30.300000000000004</v>
          </cell>
          <cell r="G428">
            <v>18.899999999999999</v>
          </cell>
          <cell r="H428">
            <v>4.5</v>
          </cell>
          <cell r="I428">
            <v>18.8</v>
          </cell>
          <cell r="J428">
            <v>2.9482435838849006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B429" t="str">
            <v xml:space="preserve"> Suppliers (Kinshasa Club)</v>
          </cell>
          <cell r="F429">
            <v>6.9</v>
          </cell>
          <cell r="G429">
            <v>4.05</v>
          </cell>
          <cell r="H429">
            <v>7.17</v>
          </cell>
          <cell r="I429">
            <v>3.55</v>
          </cell>
          <cell r="J429">
            <v>5.98</v>
          </cell>
          <cell r="K429">
            <v>5.0000000000000009</v>
          </cell>
          <cell r="L429">
            <v>0.4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B430" t="str">
            <v xml:space="preserve"> World Bank Gecamines Trust</v>
          </cell>
          <cell r="J430">
            <v>4.894084349248935</v>
          </cell>
          <cell r="K430">
            <v>1.3741082914279033</v>
          </cell>
          <cell r="L430">
            <v>1.3064735507965084</v>
          </cell>
          <cell r="M430">
            <v>2.1484799981117249E-2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B431" t="str">
            <v xml:space="preserve"> Short term</v>
          </cell>
          <cell r="F431">
            <v>20</v>
          </cell>
          <cell r="G431">
            <v>7</v>
          </cell>
          <cell r="H431">
            <v>0.2</v>
          </cell>
          <cell r="I431">
            <v>10.9</v>
          </cell>
          <cell r="J431">
            <v>7.9</v>
          </cell>
          <cell r="K431">
            <v>7.7</v>
          </cell>
          <cell r="L431">
            <v>4.9000000000000004</v>
          </cell>
          <cell r="M431">
            <v>4.5</v>
          </cell>
          <cell r="N431">
            <v>4.8</v>
          </cell>
          <cell r="O431">
            <v>4.5</v>
          </cell>
          <cell r="P431">
            <v>1.4673001676914477</v>
          </cell>
          <cell r="Q431">
            <v>1.6070430408049188</v>
          </cell>
          <cell r="R431">
            <v>1.1179429849077698</v>
          </cell>
          <cell r="S431">
            <v>0.97820011179429844</v>
          </cell>
        </row>
        <row r="432">
          <cell r="B432" t="str">
            <v xml:space="preserve">   of which: central bank</v>
          </cell>
        </row>
        <row r="433">
          <cell r="B433" t="str">
            <v xml:space="preserve"> Financing gap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>17. Current amortization paid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>Total</v>
          </cell>
          <cell r="E436">
            <v>178.834305</v>
          </cell>
          <cell r="F436">
            <v>261.06312518217339</v>
          </cell>
          <cell r="G436">
            <v>235.38569892040709</v>
          </cell>
          <cell r="H436">
            <v>177.83371419626167</v>
          </cell>
          <cell r="I436">
            <v>263.54539999999997</v>
          </cell>
          <cell r="J436">
            <v>178.15881215868919</v>
          </cell>
          <cell r="K436">
            <v>48.636980470120456</v>
          </cell>
          <cell r="L436">
            <v>35.2275942018032</v>
          </cell>
          <cell r="M436">
            <v>5.530646399974823</v>
          </cell>
          <cell r="N436">
            <v>5.1341199999999994</v>
          </cell>
          <cell r="O436">
            <v>13.294000000000004</v>
          </cell>
          <cell r="P436">
            <v>3.9369999999999985</v>
          </cell>
          <cell r="Q436">
            <v>0</v>
          </cell>
          <cell r="R436">
            <v>0</v>
          </cell>
          <cell r="S436">
            <v>0</v>
          </cell>
        </row>
        <row r="437">
          <cell r="B437" t="str">
            <v xml:space="preserve"> Multilaterals (incl. Fd.)</v>
          </cell>
          <cell r="E437">
            <v>122.344487</v>
          </cell>
          <cell r="F437">
            <v>145.86488117581453</v>
          </cell>
          <cell r="G437">
            <v>176.42</v>
          </cell>
          <cell r="H437">
            <v>124.58263000000001</v>
          </cell>
          <cell r="I437">
            <v>193.54240000000001</v>
          </cell>
          <cell r="J437">
            <v>127.00999999999999</v>
          </cell>
          <cell r="K437">
            <v>17.639999999999997</v>
          </cell>
          <cell r="L437">
            <v>2.9</v>
          </cell>
          <cell r="M437">
            <v>2</v>
          </cell>
          <cell r="N437">
            <v>0.9</v>
          </cell>
          <cell r="O437">
            <v>0</v>
          </cell>
          <cell r="P437">
            <v>1.0369999999999999</v>
          </cell>
          <cell r="Q437">
            <v>0</v>
          </cell>
          <cell r="R437">
            <v>0</v>
          </cell>
          <cell r="S437">
            <v>0</v>
          </cell>
        </row>
        <row r="438">
          <cell r="B438" t="str">
            <v xml:space="preserve">   Fund</v>
          </cell>
          <cell r="D438">
            <v>63.42</v>
          </cell>
          <cell r="E438">
            <v>122.344487</v>
          </cell>
          <cell r="F438">
            <v>116.0346</v>
          </cell>
          <cell r="G438">
            <v>146.41</v>
          </cell>
          <cell r="H438">
            <v>97.192630000000008</v>
          </cell>
          <cell r="I438">
            <v>167.9924</v>
          </cell>
          <cell r="J438">
            <v>111.91</v>
          </cell>
          <cell r="K438">
            <v>11.439999999999998</v>
          </cell>
          <cell r="L438">
            <v>0</v>
          </cell>
          <cell r="M438">
            <v>0</v>
          </cell>
          <cell r="N438">
            <v>0.9</v>
          </cell>
          <cell r="O438">
            <v>0</v>
          </cell>
          <cell r="P438">
            <v>1.0369999999999999</v>
          </cell>
          <cell r="Q438">
            <v>0</v>
          </cell>
          <cell r="R438">
            <v>0</v>
          </cell>
          <cell r="S438">
            <v>0</v>
          </cell>
        </row>
        <row r="439">
          <cell r="B439" t="str">
            <v xml:space="preserve">   Multilaterals (excl. Fd.)</v>
          </cell>
          <cell r="E439">
            <v>0</v>
          </cell>
          <cell r="F439">
            <v>29.830281175814541</v>
          </cell>
          <cell r="G439">
            <v>30.009999999999998</v>
          </cell>
          <cell r="H439">
            <v>27.39</v>
          </cell>
          <cell r="I439">
            <v>25.55</v>
          </cell>
          <cell r="J439">
            <v>15.100000000000001</v>
          </cell>
          <cell r="K439">
            <v>6.2</v>
          </cell>
          <cell r="L439">
            <v>2.9</v>
          </cell>
          <cell r="M439">
            <v>2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B440" t="str">
            <v xml:space="preserve">       World Bank</v>
          </cell>
          <cell r="F440">
            <v>10.995848853959783</v>
          </cell>
          <cell r="G440">
            <v>9.9761809014136791</v>
          </cell>
          <cell r="H440">
            <v>9.7251585623678647</v>
          </cell>
          <cell r="I440">
            <v>2.0472330911123535</v>
          </cell>
          <cell r="J440">
            <v>2.3057574063722752</v>
          </cell>
          <cell r="K440">
            <v>1.5</v>
          </cell>
          <cell r="L440">
            <v>1.1000000000000001</v>
          </cell>
          <cell r="M440">
            <v>1.3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B441" t="str">
            <v xml:space="preserve">       Other</v>
          </cell>
          <cell r="F441">
            <v>18.834432321854756</v>
          </cell>
          <cell r="G441">
            <v>20.033819098586321</v>
          </cell>
          <cell r="H441">
            <v>17.664841437632134</v>
          </cell>
          <cell r="I441">
            <v>23.502766908887647</v>
          </cell>
          <cell r="J441">
            <v>12.794242593627725</v>
          </cell>
          <cell r="K441">
            <v>4.7</v>
          </cell>
          <cell r="L441">
            <v>1.7999999999999998</v>
          </cell>
          <cell r="M441">
            <v>0.7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B442" t="str">
            <v xml:space="preserve"> Bilateral official</v>
          </cell>
          <cell r="E442">
            <v>0</v>
          </cell>
          <cell r="F442">
            <v>35.416862006358841</v>
          </cell>
          <cell r="G442">
            <v>1.7786989204070902</v>
          </cell>
          <cell r="H442">
            <v>4.6728971962616823</v>
          </cell>
          <cell r="I442">
            <v>3.42</v>
          </cell>
          <cell r="J442">
            <v>1.66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B443" t="str">
            <v xml:space="preserve">   Paris Club</v>
          </cell>
          <cell r="F443">
            <v>35.416862006358841</v>
          </cell>
          <cell r="G443">
            <v>1.7786989204070902</v>
          </cell>
          <cell r="H443">
            <v>4.6728971962616823</v>
          </cell>
          <cell r="I443">
            <v>3.42</v>
          </cell>
          <cell r="J443">
            <v>1.66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B444" t="str">
            <v xml:space="preserve">      Pre-cutoff date</v>
          </cell>
          <cell r="F444" t="str">
            <v xml:space="preserve"> ... </v>
          </cell>
          <cell r="G444" t="str">
            <v xml:space="preserve"> ... </v>
          </cell>
          <cell r="H444" t="str">
            <v xml:space="preserve"> ... </v>
          </cell>
          <cell r="I444" t="str">
            <v xml:space="preserve"> ... </v>
          </cell>
          <cell r="J444" t="str">
            <v xml:space="preserve"> ... 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B445" t="str">
            <v xml:space="preserve">      Post-cutoff date</v>
          </cell>
          <cell r="F445" t="str">
            <v xml:space="preserve"> ... </v>
          </cell>
          <cell r="G445" t="str">
            <v xml:space="preserve"> ... </v>
          </cell>
          <cell r="H445" t="str">
            <v xml:space="preserve"> ... </v>
          </cell>
          <cell r="I445" t="str">
            <v xml:space="preserve"> ... </v>
          </cell>
          <cell r="J445" t="str">
            <v xml:space="preserve"> ... 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B446" t="str">
            <v xml:space="preserve">    Other</v>
          </cell>
          <cell r="F446" t="str">
            <v xml:space="preserve"> ... </v>
          </cell>
          <cell r="G446" t="str">
            <v xml:space="preserve"> ... </v>
          </cell>
          <cell r="H446" t="str">
            <v xml:space="preserve"> ... </v>
          </cell>
          <cell r="I446" t="str">
            <v xml:space="preserve"> ... </v>
          </cell>
          <cell r="J446" t="str">
            <v xml:space="preserve"> ... 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B447" t="str">
            <v xml:space="preserve"> Commercial banks (London Club)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B448" t="str">
            <v xml:space="preserve"> Suppliers (Kinshasa Club)</v>
          </cell>
          <cell r="F448">
            <v>23.51</v>
          </cell>
          <cell r="G448">
            <v>9.06</v>
          </cell>
          <cell r="H448">
            <v>5.94</v>
          </cell>
          <cell r="I448">
            <v>21.91</v>
          </cell>
          <cell r="J448">
            <v>13.04</v>
          </cell>
          <cell r="K448">
            <v>14.31</v>
          </cell>
          <cell r="L448">
            <v>5.2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B449" t="str">
            <v xml:space="preserve"> World Bank Gecamines Trust</v>
          </cell>
          <cell r="J449">
            <v>0.78865515868921088</v>
          </cell>
          <cell r="K449">
            <v>2.3169804701204537</v>
          </cell>
          <cell r="L449">
            <v>15.883594201803204</v>
          </cell>
          <cell r="M449">
            <v>2.8646399974823E-2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B450" t="str">
            <v xml:space="preserve"> Short term</v>
          </cell>
          <cell r="F450">
            <v>1</v>
          </cell>
          <cell r="G450">
            <v>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B451" t="str">
            <v xml:space="preserve">   of which: central bank</v>
          </cell>
        </row>
        <row r="452">
          <cell r="B452" t="str">
            <v xml:space="preserve"> Financing gap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B453" t="str">
            <v xml:space="preserve">        Interest</v>
          </cell>
        </row>
        <row r="454">
          <cell r="B454" t="str">
            <v>18. Interest arrears paid</v>
          </cell>
        </row>
        <row r="455">
          <cell r="B455" t="str">
            <v>Total</v>
          </cell>
          <cell r="E455">
            <v>0.25</v>
          </cell>
          <cell r="F455">
            <v>9.5</v>
          </cell>
          <cell r="G455">
            <v>0</v>
          </cell>
          <cell r="H455">
            <v>2.2000000000000002</v>
          </cell>
          <cell r="I455">
            <v>4.5060000000000002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0.5</v>
          </cell>
          <cell r="P455">
            <v>3</v>
          </cell>
          <cell r="Q455">
            <v>0</v>
          </cell>
          <cell r="R455">
            <v>0.95009900000000003</v>
          </cell>
          <cell r="S455">
            <v>0</v>
          </cell>
        </row>
        <row r="456">
          <cell r="B456" t="str">
            <v xml:space="preserve"> Multilaterals (incl. Fd.)</v>
          </cell>
          <cell r="E456">
            <v>0.25</v>
          </cell>
          <cell r="F456">
            <v>0</v>
          </cell>
          <cell r="G456">
            <v>0</v>
          </cell>
          <cell r="H456">
            <v>2.2000000000000002</v>
          </cell>
          <cell r="I456">
            <v>3.14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P456">
            <v>3</v>
          </cell>
          <cell r="Q456">
            <v>0</v>
          </cell>
          <cell r="R456">
            <v>0.95009900000000003</v>
          </cell>
          <cell r="S456">
            <v>0</v>
          </cell>
        </row>
        <row r="457">
          <cell r="B457" t="str">
            <v xml:space="preserve">   Fund</v>
          </cell>
          <cell r="E457">
            <v>0.25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0.5</v>
          </cell>
          <cell r="P457">
            <v>3</v>
          </cell>
          <cell r="Q457">
            <v>0</v>
          </cell>
          <cell r="R457">
            <v>0.95009900000000003</v>
          </cell>
          <cell r="S457">
            <v>0</v>
          </cell>
        </row>
        <row r="458">
          <cell r="B458" t="str">
            <v xml:space="preserve">   Multilaterals (excl. Fd.)</v>
          </cell>
          <cell r="F458">
            <v>0</v>
          </cell>
          <cell r="G458">
            <v>0</v>
          </cell>
          <cell r="H458">
            <v>2.2000000000000002</v>
          </cell>
          <cell r="I458">
            <v>3.14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B459" t="str">
            <v xml:space="preserve">       World Bank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B460" t="str">
            <v xml:space="preserve">       Other</v>
          </cell>
          <cell r="F460">
            <v>0</v>
          </cell>
          <cell r="G460">
            <v>0</v>
          </cell>
          <cell r="H460">
            <v>2.2000000000000002</v>
          </cell>
          <cell r="I460">
            <v>3.14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B461" t="str">
            <v xml:space="preserve"> Bilateral official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B462" t="str">
            <v xml:space="preserve">   Paris Club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B463" t="str">
            <v xml:space="preserve">      Pre-cutoff date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B464" t="str">
            <v xml:space="preserve">      Post-cutoff date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B465" t="str">
            <v xml:space="preserve">    Other</v>
          </cell>
        </row>
        <row r="466">
          <cell r="B466" t="str">
            <v xml:space="preserve"> Commercial banks (London Club)</v>
          </cell>
          <cell r="F466">
            <v>9.5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B467" t="str">
            <v xml:space="preserve"> Suppliers (Kinshasa Club)</v>
          </cell>
          <cell r="F467">
            <v>0</v>
          </cell>
          <cell r="G467">
            <v>0</v>
          </cell>
          <cell r="H467">
            <v>0</v>
          </cell>
          <cell r="I467">
            <v>1.3660000000000001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B468" t="str">
            <v xml:space="preserve"> World Bank Gecamines Trust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|| ~</v>
          </cell>
          <cell r="B469" t="str">
            <v xml:space="preserve"> Short term</v>
          </cell>
          <cell r="N469">
            <v>0</v>
          </cell>
        </row>
        <row r="470">
          <cell r="A470" t="str">
            <v>|| ~</v>
          </cell>
          <cell r="B470" t="str">
            <v xml:space="preserve">   of which: central bank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2">
          <cell r="B472" t="str">
            <v>19. Principal arrears paid</v>
          </cell>
        </row>
        <row r="473">
          <cell r="B473" t="str">
            <v>Total</v>
          </cell>
          <cell r="D473">
            <v>0</v>
          </cell>
          <cell r="E473">
            <v>0</v>
          </cell>
          <cell r="F473">
            <v>1.5</v>
          </cell>
          <cell r="G473">
            <v>0</v>
          </cell>
          <cell r="H473">
            <v>0</v>
          </cell>
          <cell r="I473">
            <v>100.19</v>
          </cell>
          <cell r="J473">
            <v>0</v>
          </cell>
          <cell r="K473">
            <v>24.53</v>
          </cell>
          <cell r="L473">
            <v>0</v>
          </cell>
          <cell r="M473">
            <v>0</v>
          </cell>
          <cell r="N473">
            <v>3.0358800000000001</v>
          </cell>
          <cell r="O473">
            <v>0.86599999999999544</v>
          </cell>
          <cell r="P473">
            <v>21.963000000000001</v>
          </cell>
          <cell r="Q473">
            <v>0</v>
          </cell>
          <cell r="R473">
            <v>0.54859100000000005</v>
          </cell>
          <cell r="S473">
            <v>0</v>
          </cell>
        </row>
        <row r="474">
          <cell r="B474" t="str">
            <v xml:space="preserve"> Multilaterals (incl. Fd.)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100.19</v>
          </cell>
          <cell r="J474">
            <v>0</v>
          </cell>
          <cell r="K474">
            <v>24.53</v>
          </cell>
          <cell r="L474">
            <v>0</v>
          </cell>
          <cell r="M474">
            <v>0</v>
          </cell>
          <cell r="N474">
            <v>3.0358800000000001</v>
          </cell>
          <cell r="O474">
            <v>0.86599999999999544</v>
          </cell>
          <cell r="P474">
            <v>21.963000000000001</v>
          </cell>
          <cell r="Q474">
            <v>0</v>
          </cell>
          <cell r="R474">
            <v>0.54859100000000005</v>
          </cell>
          <cell r="S474">
            <v>0</v>
          </cell>
        </row>
        <row r="475">
          <cell r="B475" t="str">
            <v xml:space="preserve">   Fund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100.19</v>
          </cell>
          <cell r="J475">
            <v>0</v>
          </cell>
          <cell r="K475">
            <v>24.53</v>
          </cell>
          <cell r="L475">
            <v>0</v>
          </cell>
          <cell r="M475">
            <v>0</v>
          </cell>
          <cell r="N475">
            <v>3.0358800000000001</v>
          </cell>
          <cell r="O475">
            <v>0.86599999999999544</v>
          </cell>
          <cell r="P475">
            <v>21.963000000000001</v>
          </cell>
          <cell r="Q475">
            <v>0</v>
          </cell>
          <cell r="R475">
            <v>0.54859100000000005</v>
          </cell>
          <cell r="S475">
            <v>0</v>
          </cell>
        </row>
        <row r="476">
          <cell r="B476" t="str">
            <v xml:space="preserve">   Multilaterals (excl. Fd.)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B477" t="str">
            <v xml:space="preserve">       World Bank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B478" t="str">
            <v xml:space="preserve">       Other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B479" t="str">
            <v xml:space="preserve"> Bilateral official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Paris Club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B481" t="str">
            <v xml:space="preserve">      Pre-cutoff date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</row>
        <row r="482">
          <cell r="B482" t="str">
            <v xml:space="preserve">      Post-cutoff date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</row>
        <row r="483">
          <cell r="B483" t="str">
            <v xml:space="preserve">    Other</v>
          </cell>
        </row>
        <row r="484">
          <cell r="B484" t="str">
            <v xml:space="preserve"> Commercial banks (London Club)</v>
          </cell>
          <cell r="D484">
            <v>0</v>
          </cell>
          <cell r="E484">
            <v>0</v>
          </cell>
          <cell r="F484">
            <v>1.5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B485" t="str">
            <v xml:space="preserve"> Suppliers (Kinshasa Club)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B486" t="str">
            <v xml:space="preserve"> World Bank Gecamines Trust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</row>
        <row r="487">
          <cell r="A487" t="str">
            <v>|| ~</v>
          </cell>
          <cell r="B487" t="str">
            <v xml:space="preserve"> Short term</v>
          </cell>
        </row>
        <row r="488">
          <cell r="A488" t="str">
            <v>|| ~</v>
          </cell>
          <cell r="B488" t="str">
            <v xml:space="preserve">   of which: central bank</v>
          </cell>
        </row>
        <row r="489">
          <cell r="B489" t="str">
            <v xml:space="preserve">        Interest</v>
          </cell>
        </row>
        <row r="490">
          <cell r="B490" t="str">
            <v>20. Accum. of interest arrears</v>
          </cell>
        </row>
        <row r="491">
          <cell r="B491" t="str">
            <v>Total</v>
          </cell>
          <cell r="F491">
            <v>56.041047435580523</v>
          </cell>
          <cell r="G491">
            <v>62.538322533691499</v>
          </cell>
          <cell r="H491">
            <v>204.59448368175782</v>
          </cell>
          <cell r="I491">
            <v>158.85557530706296</v>
          </cell>
          <cell r="J491">
            <v>356.69014598989924</v>
          </cell>
          <cell r="K491">
            <v>421.36901653421961</v>
          </cell>
          <cell r="L491">
            <v>527.68544285130224</v>
          </cell>
          <cell r="M491">
            <v>446.93788852395068</v>
          </cell>
          <cell r="N491">
            <v>399.36430007916329</v>
          </cell>
          <cell r="O491">
            <v>419.41965542970411</v>
          </cell>
          <cell r="P491">
            <v>359.52591495528202</v>
          </cell>
          <cell r="Q491">
            <v>167.48158485600487</v>
          </cell>
          <cell r="R491">
            <v>124.99021806702908</v>
          </cell>
          <cell r="S491">
            <v>103.4303454002125</v>
          </cell>
        </row>
        <row r="492">
          <cell r="B492" t="str">
            <v xml:space="preserve"> Multilaterals (incl. Fd.)</v>
          </cell>
          <cell r="F492">
            <v>0</v>
          </cell>
          <cell r="G492">
            <v>10.873710972361724</v>
          </cell>
          <cell r="H492">
            <v>5.7770737328871711</v>
          </cell>
          <cell r="I492">
            <v>2.8996136391231495</v>
          </cell>
          <cell r="J492">
            <v>10.779917065908911</v>
          </cell>
          <cell r="K492">
            <v>45.110126692070672</v>
          </cell>
          <cell r="L492">
            <v>47.017089289530198</v>
          </cell>
          <cell r="M492">
            <v>49.353721539412241</v>
          </cell>
          <cell r="N492">
            <v>48.55454288498494</v>
          </cell>
          <cell r="O492">
            <v>35.738019376158732</v>
          </cell>
          <cell r="P492">
            <v>62.225993522047979</v>
          </cell>
          <cell r="Q492">
            <v>60.236788314580906</v>
          </cell>
          <cell r="R492">
            <v>50.356432706362739</v>
          </cell>
          <cell r="S492">
            <v>45.588133904869096</v>
          </cell>
        </row>
        <row r="493">
          <cell r="B493" t="str">
            <v xml:space="preserve">   Fund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11.004999999999981</v>
          </cell>
          <cell r="L493">
            <v>8.5922270000000012</v>
          </cell>
          <cell r="M493">
            <v>10.912166000000006</v>
          </cell>
          <cell r="N493">
            <v>8.9792159999999956</v>
          </cell>
          <cell r="O493">
            <v>0.80599999999999383</v>
          </cell>
          <cell r="P493">
            <v>15.158999999999999</v>
          </cell>
          <cell r="Q493">
            <v>20.39</v>
          </cell>
          <cell r="R493">
            <v>11.187732</v>
          </cell>
          <cell r="S493">
            <v>12.069907000000001</v>
          </cell>
        </row>
        <row r="494">
          <cell r="B494" t="str">
            <v xml:space="preserve">   Multilaterals (excl. Fd.)</v>
          </cell>
          <cell r="F494">
            <v>0</v>
          </cell>
          <cell r="G494">
            <v>10.873710972361724</v>
          </cell>
          <cell r="H494">
            <v>5.7770737328871711</v>
          </cell>
          <cell r="I494">
            <v>2.8996136391231495</v>
          </cell>
          <cell r="J494">
            <v>10.779917065908911</v>
          </cell>
          <cell r="K494">
            <v>34.105126692070691</v>
          </cell>
          <cell r="L494">
            <v>38.424862289530196</v>
          </cell>
          <cell r="M494">
            <v>38.441555539412235</v>
          </cell>
          <cell r="N494">
            <v>39.575326884984946</v>
          </cell>
          <cell r="O494">
            <v>34.932019376158742</v>
          </cell>
          <cell r="P494">
            <v>47.06699352204798</v>
          </cell>
          <cell r="Q494">
            <v>39.846788314580905</v>
          </cell>
          <cell r="R494">
            <v>39.168700706362735</v>
          </cell>
          <cell r="S494">
            <v>33.518226904869096</v>
          </cell>
        </row>
        <row r="495">
          <cell r="B495" t="str">
            <v xml:space="preserve">       World Bank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4.8249279916286474</v>
          </cell>
          <cell r="L495">
            <v>6.1707839906215671</v>
          </cell>
          <cell r="M495">
            <v>6.7262399911880495</v>
          </cell>
          <cell r="N495">
            <v>6.7681771534681276</v>
          </cell>
          <cell r="O495">
            <v>6.5064923804998438</v>
          </cell>
          <cell r="P495">
            <v>5.9445068651437758</v>
          </cell>
          <cell r="Q495">
            <v>6.2717086112499221</v>
          </cell>
          <cell r="R495">
            <v>6.362241428494456</v>
          </cell>
          <cell r="S495">
            <v>6.3116364431381262</v>
          </cell>
        </row>
        <row r="496">
          <cell r="B496" t="str">
            <v xml:space="preserve">       Other</v>
          </cell>
          <cell r="F496">
            <v>0</v>
          </cell>
          <cell r="G496">
            <v>10.873710972361723</v>
          </cell>
          <cell r="H496">
            <v>5.7770737328871711</v>
          </cell>
          <cell r="I496">
            <v>2.8996136391231495</v>
          </cell>
          <cell r="J496">
            <v>10.779917065908911</v>
          </cell>
          <cell r="K496">
            <v>29.280198700442046</v>
          </cell>
          <cell r="L496">
            <v>32.254078298908631</v>
          </cell>
          <cell r="M496">
            <v>31.71531554822419</v>
          </cell>
          <cell r="N496">
            <v>32.807149731516816</v>
          </cell>
          <cell r="O496">
            <v>28.425526995658899</v>
          </cell>
          <cell r="P496">
            <v>41.122486656904208</v>
          </cell>
          <cell r="Q496">
            <v>33.575079703330985</v>
          </cell>
          <cell r="R496">
            <v>32.806459277868278</v>
          </cell>
          <cell r="S496">
            <v>27.206590461730972</v>
          </cell>
        </row>
        <row r="497">
          <cell r="B497" t="str">
            <v xml:space="preserve"> Bilateral official</v>
          </cell>
          <cell r="F497">
            <v>55.078110589258173</v>
          </cell>
          <cell r="G497">
            <v>41.302317876697543</v>
          </cell>
          <cell r="H497">
            <v>101.27327102803739</v>
          </cell>
          <cell r="I497">
            <v>6.9799999999999898</v>
          </cell>
          <cell r="J497">
            <v>146.34786609202118</v>
          </cell>
          <cell r="K497">
            <v>269.94418780572585</v>
          </cell>
          <cell r="L497">
            <v>250.79129276198807</v>
          </cell>
          <cell r="M497">
            <v>212.26437311808357</v>
          </cell>
          <cell r="N497">
            <v>183.34701501205637</v>
          </cell>
          <cell r="O497">
            <v>150.45363786575339</v>
          </cell>
          <cell r="P497">
            <v>62.861583369416294</v>
          </cell>
          <cell r="Q497">
            <v>88.792642464035694</v>
          </cell>
          <cell r="R497">
            <v>56.904579488515473</v>
          </cell>
          <cell r="S497">
            <v>41.05999123029487</v>
          </cell>
        </row>
        <row r="498">
          <cell r="B498" t="str">
            <v xml:space="preserve">   Paris Club</v>
          </cell>
          <cell r="F498">
            <v>55.078110589258173</v>
          </cell>
          <cell r="G498">
            <v>41.302317876697543</v>
          </cell>
          <cell r="H498">
            <v>101.27327102803739</v>
          </cell>
          <cell r="I498">
            <v>6.9799999999999898</v>
          </cell>
          <cell r="J498">
            <v>146.02355929779384</v>
          </cell>
          <cell r="K498">
            <v>269.65913342612112</v>
          </cell>
          <cell r="L498">
            <v>250.54277877134743</v>
          </cell>
          <cell r="M498">
            <v>212.04236351827868</v>
          </cell>
          <cell r="N498">
            <v>183.14445862665846</v>
          </cell>
          <cell r="O498">
            <v>150.30860966679595</v>
          </cell>
          <cell r="P498">
            <v>62.737595972460802</v>
          </cell>
          <cell r="Q498">
            <v>88.698167131537147</v>
          </cell>
          <cell r="R498">
            <v>56.838229346155742</v>
          </cell>
          <cell r="S498">
            <v>41.023423232362433</v>
          </cell>
        </row>
        <row r="499">
          <cell r="B499" t="str">
            <v xml:space="preserve">      Pre-cutoff date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Post-cutoff date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Other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0.32430679422733905</v>
          </cell>
          <cell r="K501">
            <v>0.28505437960472457</v>
          </cell>
          <cell r="L501">
            <v>0.24851399064064017</v>
          </cell>
          <cell r="M501">
            <v>0.22200959980487822</v>
          </cell>
          <cell r="N501">
            <v>0.20255638539791093</v>
          </cell>
          <cell r="O501">
            <v>0.14502819895744334</v>
          </cell>
          <cell r="P501">
            <v>0.12398739695549009</v>
          </cell>
          <cell r="Q501">
            <v>9.4475332498550391E-2</v>
          </cell>
          <cell r="R501">
            <v>6.6350142359733605E-2</v>
          </cell>
          <cell r="S501">
            <v>3.65679979324341E-2</v>
          </cell>
        </row>
        <row r="502">
          <cell r="B502" t="str">
            <v xml:space="preserve"> Commercial banks (London Club)</v>
          </cell>
          <cell r="F502">
            <v>6.2936846322351414E-2</v>
          </cell>
          <cell r="G502">
            <v>6.4422936846322365</v>
          </cell>
          <cell r="H502">
            <v>97.404138920833262</v>
          </cell>
          <cell r="I502">
            <v>148.93596166793984</v>
          </cell>
          <cell r="J502">
            <v>194.16376425438881</v>
          </cell>
          <cell r="K502">
            <v>98.357434343273411</v>
          </cell>
          <cell r="L502">
            <v>218.14515402273406</v>
          </cell>
          <cell r="M502">
            <v>174.04526753288084</v>
          </cell>
          <cell r="N502">
            <v>157.38131410414874</v>
          </cell>
          <cell r="O502">
            <v>224.34370350271524</v>
          </cell>
          <cell r="P502">
            <v>217.8707907619218</v>
          </cell>
          <cell r="Q502">
            <v>4.0616105805436877</v>
          </cell>
          <cell r="R502">
            <v>4.1770393628893885</v>
          </cell>
          <cell r="S502">
            <v>4.1806102382704999</v>
          </cell>
        </row>
        <row r="503">
          <cell r="B503" t="str">
            <v xml:space="preserve"> Suppliers (Kinshasa Club)</v>
          </cell>
          <cell r="F503">
            <v>0.89999999999999858</v>
          </cell>
          <cell r="G503">
            <v>3.92</v>
          </cell>
          <cell r="H503">
            <v>0.14000000000000057</v>
          </cell>
          <cell r="I503">
            <v>4.0000000000000924E-2</v>
          </cell>
          <cell r="J503">
            <v>0</v>
          </cell>
          <cell r="K503">
            <v>5.7887966319728257E-2</v>
          </cell>
          <cell r="L503">
            <v>3.8105370414257034</v>
          </cell>
          <cell r="M503">
            <v>3.3516287970542904</v>
          </cell>
          <cell r="N503">
            <v>2.9196058309078197</v>
          </cell>
          <cell r="O503">
            <v>2.5050325274467484</v>
          </cell>
          <cell r="P503">
            <v>10.628475194573401</v>
          </cell>
          <cell r="Q503">
            <v>9.709157247543331</v>
          </cell>
          <cell r="R503">
            <v>9.7092374986410164</v>
          </cell>
          <cell r="S503">
            <v>9.9464954376220742</v>
          </cell>
        </row>
        <row r="504">
          <cell r="B504" t="str">
            <v xml:space="preserve"> World Bank Gecamines Trust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5.3985985775803336</v>
          </cell>
          <cell r="K504">
            <v>7.8993797268299879</v>
          </cell>
          <cell r="L504">
            <v>7.921369735624185</v>
          </cell>
          <cell r="M504">
            <v>7.922897536519721</v>
          </cell>
          <cell r="N504">
            <v>7.1618222470653992</v>
          </cell>
          <cell r="O504">
            <v>6.3792621576299613</v>
          </cell>
          <cell r="P504">
            <v>5.9390721073225263</v>
          </cell>
          <cell r="Q504">
            <v>4.6813862493012861</v>
          </cell>
          <cell r="R504">
            <v>3.8429290106204581</v>
          </cell>
          <cell r="S504">
            <v>2.6551145891559527</v>
          </cell>
        </row>
        <row r="505">
          <cell r="B505" t="str">
            <v xml:space="preserve"> Short term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B506" t="str">
            <v xml:space="preserve">   of which: central bank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8">
          <cell r="B508" t="str">
            <v>21. Accum. of principal arrears</v>
          </cell>
        </row>
        <row r="509">
          <cell r="B509" t="str">
            <v>Total</v>
          </cell>
          <cell r="F509">
            <v>296.69732342286284</v>
          </cell>
          <cell r="G509">
            <v>437.27328685615828</v>
          </cell>
          <cell r="H509">
            <v>1472.6835177061685</v>
          </cell>
          <cell r="I509">
            <v>805.10056535712704</v>
          </cell>
          <cell r="J509">
            <v>1361.0442316117919</v>
          </cell>
          <cell r="K509">
            <v>2813.0347786321436</v>
          </cell>
          <cell r="L509">
            <v>4123.5734804930789</v>
          </cell>
          <cell r="M509">
            <v>5384.3053480783301</v>
          </cell>
          <cell r="N509">
            <v>6587.5684822800777</v>
          </cell>
          <cell r="O509">
            <v>7698.4555399485916</v>
          </cell>
          <cell r="P509">
            <v>5945.859188418819</v>
          </cell>
          <cell r="Q509">
            <v>7337.3358793435718</v>
          </cell>
          <cell r="R509">
            <v>9242.7268515340675</v>
          </cell>
          <cell r="S509">
            <v>11813.57569140078</v>
          </cell>
        </row>
        <row r="510">
          <cell r="B510" t="str">
            <v xml:space="preserve"> Multilaterals (incl. Fd.)</v>
          </cell>
          <cell r="F510">
            <v>0</v>
          </cell>
          <cell r="G510">
            <v>1.5429867607252845E-4</v>
          </cell>
          <cell r="H510">
            <v>100.19</v>
          </cell>
          <cell r="I510">
            <v>0.81699999999995399</v>
          </cell>
          <cell r="J510">
            <v>39.444500000000012</v>
          </cell>
          <cell r="K510">
            <v>83.285000000000011</v>
          </cell>
          <cell r="L510">
            <v>60.379773</v>
          </cell>
          <cell r="M510">
            <v>87.085834000000006</v>
          </cell>
          <cell r="N510">
            <v>83.533829388464909</v>
          </cell>
          <cell r="O510">
            <v>70.393483557701131</v>
          </cell>
          <cell r="P510">
            <v>85.046320386409747</v>
          </cell>
          <cell r="Q510">
            <v>85.98788603544233</v>
          </cell>
          <cell r="R510">
            <v>92.804272768497498</v>
          </cell>
          <cell r="S510">
            <v>83.547123769760162</v>
          </cell>
        </row>
        <row r="511">
          <cell r="B511" t="str">
            <v xml:space="preserve">   Fund</v>
          </cell>
          <cell r="F511">
            <v>0</v>
          </cell>
          <cell r="G511">
            <v>0</v>
          </cell>
          <cell r="H511">
            <v>100.19</v>
          </cell>
          <cell r="I511">
            <v>0</v>
          </cell>
          <cell r="J511">
            <v>27.934500000000014</v>
          </cell>
          <cell r="K511">
            <v>67.485000000000014</v>
          </cell>
          <cell r="L511">
            <v>38.779772999999999</v>
          </cell>
          <cell r="M511">
            <v>57.685834</v>
          </cell>
          <cell r="N511">
            <v>54.386664000000003</v>
          </cell>
          <cell r="O511">
            <v>29.1</v>
          </cell>
          <cell r="P511">
            <v>19.333000000000002</v>
          </cell>
          <cell r="Q511">
            <v>14.55</v>
          </cell>
          <cell r="R511">
            <v>17.46</v>
          </cell>
          <cell r="S511">
            <v>8.7289999999999992</v>
          </cell>
        </row>
        <row r="512">
          <cell r="B512" t="str">
            <v xml:space="preserve">   Multilaterals (excl. Fd.)</v>
          </cell>
          <cell r="F512">
            <v>0</v>
          </cell>
          <cell r="G512">
            <v>1.5429867607252845E-4</v>
          </cell>
          <cell r="H512">
            <v>0</v>
          </cell>
          <cell r="I512">
            <v>0.81699999999995399</v>
          </cell>
          <cell r="J512">
            <v>11.509999999999998</v>
          </cell>
          <cell r="K512">
            <v>15.8</v>
          </cell>
          <cell r="L512">
            <v>21.6</v>
          </cell>
          <cell r="M512">
            <v>29.4</v>
          </cell>
          <cell r="N512">
            <v>29.147165388464913</v>
          </cell>
          <cell r="O512">
            <v>41.293483557701137</v>
          </cell>
          <cell r="P512">
            <v>65.713320386409748</v>
          </cell>
          <cell r="Q512">
            <v>71.437886035442332</v>
          </cell>
          <cell r="R512">
            <v>75.34427276849749</v>
          </cell>
          <cell r="S512">
            <v>74.818123769760163</v>
          </cell>
        </row>
        <row r="513">
          <cell r="B513" t="str">
            <v xml:space="preserve">       World Bank</v>
          </cell>
        </row>
        <row r="514">
          <cell r="B514" t="str">
            <v xml:space="preserve">       Other</v>
          </cell>
        </row>
        <row r="515">
          <cell r="B515" t="str">
            <v xml:space="preserve"> Bilateral official</v>
          </cell>
          <cell r="F515">
            <v>3.1379936411468634E-3</v>
          </cell>
          <cell r="G515">
            <v>1.3313010795929234</v>
          </cell>
          <cell r="H515">
            <v>185.85710280373831</v>
          </cell>
          <cell r="I515">
            <v>232.72462628999992</v>
          </cell>
          <cell r="J515">
            <v>96.102244350428194</v>
          </cell>
          <cell r="K515">
            <v>395.56776985147928</v>
          </cell>
          <cell r="L515">
            <v>369.36279408931728</v>
          </cell>
          <cell r="M515">
            <v>339.31660770177842</v>
          </cell>
          <cell r="N515">
            <v>394.42617529034584</v>
          </cell>
          <cell r="O515">
            <v>307.80257571458844</v>
          </cell>
          <cell r="P515">
            <v>135.5388894385099</v>
          </cell>
          <cell r="Q515">
            <v>127.15653020977969</v>
          </cell>
          <cell r="R515">
            <v>176.02692768037323</v>
          </cell>
          <cell r="S515">
            <v>153.92933049678808</v>
          </cell>
        </row>
        <row r="516">
          <cell r="B516" t="str">
            <v xml:space="preserve">   Paris Club</v>
          </cell>
          <cell r="F516">
            <v>3.1379936411468634E-3</v>
          </cell>
          <cell r="G516">
            <v>1.3313010795929234</v>
          </cell>
          <cell r="H516">
            <v>185.85710280373831</v>
          </cell>
          <cell r="I516">
            <v>232.72462628999992</v>
          </cell>
          <cell r="J516">
            <v>92.203192210740411</v>
          </cell>
          <cell r="K516">
            <v>391.78897205005256</v>
          </cell>
          <cell r="L516">
            <v>365.55697983264918</v>
          </cell>
          <cell r="M516">
            <v>338.19939810276031</v>
          </cell>
          <cell r="N516">
            <v>393.30163811624021</v>
          </cell>
          <cell r="O516">
            <v>306.76760174930121</v>
          </cell>
          <cell r="P516">
            <v>134.45744380950924</v>
          </cell>
          <cell r="Q516">
            <v>126.01555888652797</v>
          </cell>
          <cell r="R516">
            <v>174.86948630809789</v>
          </cell>
          <cell r="S516">
            <v>152.78109536170965</v>
          </cell>
        </row>
        <row r="517">
          <cell r="B517" t="str">
            <v xml:space="preserve">      Pre-cutoff date</v>
          </cell>
        </row>
        <row r="518">
          <cell r="B518" t="str">
            <v xml:space="preserve">      Post-cutoff date</v>
          </cell>
        </row>
        <row r="519">
          <cell r="B519" t="str">
            <v xml:space="preserve">    Other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3.8990521396877811</v>
          </cell>
          <cell r="K519">
            <v>3.7787978014267334</v>
          </cell>
          <cell r="L519">
            <v>3.8058142566680893</v>
          </cell>
          <cell r="M519">
            <v>1.117209599018097</v>
          </cell>
          <cell r="N519">
            <v>1.1245371741056436</v>
          </cell>
          <cell r="O519">
            <v>1.0349739652872092</v>
          </cell>
          <cell r="P519">
            <v>1.0814456290006635</v>
          </cell>
          <cell r="Q519">
            <v>1.1409713232517238</v>
          </cell>
          <cell r="R519">
            <v>1.1574413722753527</v>
          </cell>
          <cell r="S519">
            <v>1.1482351350784306</v>
          </cell>
        </row>
        <row r="520">
          <cell r="B520" t="str">
            <v xml:space="preserve"> Commercial banks (London Club)</v>
          </cell>
          <cell r="F520">
            <v>51.7</v>
          </cell>
          <cell r="G520">
            <v>46.96</v>
          </cell>
          <cell r="H520">
            <v>45.19</v>
          </cell>
          <cell r="I520">
            <v>47.38</v>
          </cell>
          <cell r="J520">
            <v>22.413030660377359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</row>
        <row r="521">
          <cell r="B521" t="str">
            <v xml:space="preserve"> Suppliers (Kinshasa Club)</v>
          </cell>
          <cell r="F521">
            <v>1.7899999999999991</v>
          </cell>
          <cell r="G521">
            <v>7.7999999999999989</v>
          </cell>
          <cell r="H521">
            <v>1.1999999999999966</v>
          </cell>
          <cell r="I521">
            <v>2.1699999999999982</v>
          </cell>
          <cell r="J521">
            <v>9.7600000000000016</v>
          </cell>
          <cell r="K521">
            <v>4.9421342533037045</v>
          </cell>
          <cell r="L521">
            <v>5.9192259812354999</v>
          </cell>
          <cell r="M521">
            <v>7.8419519931077968</v>
          </cell>
          <cell r="N521">
            <v>6.7891312623023952</v>
          </cell>
          <cell r="O521">
            <v>6.9349847865104719</v>
          </cell>
          <cell r="P521">
            <v>11.296629500389097</v>
          </cell>
          <cell r="Q521">
            <v>11.845753228664394</v>
          </cell>
          <cell r="R521">
            <v>10.984634679555896</v>
          </cell>
          <cell r="S521">
            <v>7.6792795658111608</v>
          </cell>
        </row>
        <row r="522">
          <cell r="B522" t="str">
            <v xml:space="preserve"> World Bank Gecamines Trust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9.9024017518798946</v>
          </cell>
          <cell r="K522">
            <v>7.8389723636566497</v>
          </cell>
          <cell r="L522">
            <v>0.82998510591836272</v>
          </cell>
          <cell r="M522">
            <v>16.53088406397152</v>
          </cell>
          <cell r="N522">
            <v>16.727221911682506</v>
          </cell>
          <cell r="O522">
            <v>16.91587479038569</v>
          </cell>
          <cell r="P522">
            <v>18.725544997205144</v>
          </cell>
          <cell r="Q522">
            <v>18.376187814421463</v>
          </cell>
          <cell r="R522">
            <v>19.214645053102291</v>
          </cell>
          <cell r="S522">
            <v>18.446059250978198</v>
          </cell>
        </row>
        <row r="523">
          <cell r="B523" t="str">
            <v xml:space="preserve"> Short term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B524" t="str">
            <v xml:space="preserve">   of which: central bank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>22. Net change in interest arrears</v>
          </cell>
        </row>
        <row r="527">
          <cell r="B527" t="str">
            <v>Total</v>
          </cell>
          <cell r="D527">
            <v>-74</v>
          </cell>
          <cell r="E527">
            <v>-51</v>
          </cell>
          <cell r="F527">
            <v>46.54418542922167</v>
          </cell>
          <cell r="G527">
            <v>51.664611561329778</v>
          </cell>
          <cell r="H527">
            <v>198.81740994887065</v>
          </cell>
          <cell r="I527">
            <v>-91.529102336345915</v>
          </cell>
          <cell r="J527">
            <v>342.24248679213429</v>
          </cell>
          <cell r="K527">
            <v>376.25888984214902</v>
          </cell>
          <cell r="L527">
            <v>480.66835356177199</v>
          </cell>
          <cell r="M527">
            <v>397.5841669845384</v>
          </cell>
          <cell r="N527">
            <v>350.80975719417836</v>
          </cell>
          <cell r="O527">
            <v>383.68163605354539</v>
          </cell>
          <cell r="P527">
            <v>297.29992143323403</v>
          </cell>
          <cell r="Q527">
            <v>155.39620389577405</v>
          </cell>
          <cell r="R527">
            <v>20.661415829044117</v>
          </cell>
          <cell r="S527">
            <v>79.22288930762042</v>
          </cell>
        </row>
        <row r="528">
          <cell r="B528" t="str">
            <v xml:space="preserve"> Multilaterals (incl. Fd.)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B529" t="str">
            <v xml:space="preserve">   Fund</v>
          </cell>
          <cell r="D529">
            <v>0.25</v>
          </cell>
          <cell r="E529">
            <v>-0.25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11.004999999999981</v>
          </cell>
          <cell r="L529">
            <v>8.5922270000000012</v>
          </cell>
          <cell r="M529">
            <v>10.912166000000006</v>
          </cell>
          <cell r="N529">
            <v>8.9792159999999956</v>
          </cell>
          <cell r="O529">
            <v>0.3059999999999945</v>
          </cell>
          <cell r="P529">
            <v>12.158999999999999</v>
          </cell>
          <cell r="Q529">
            <v>20.39</v>
          </cell>
          <cell r="R529">
            <v>10.237633000000001</v>
          </cell>
          <cell r="S529">
            <v>12.069907000000001</v>
          </cell>
        </row>
        <row r="530">
          <cell r="B530" t="str">
            <v xml:space="preserve">   Multilaterals (excl. Fd.)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B531" t="str">
            <v xml:space="preserve">       World Bank</v>
          </cell>
        </row>
        <row r="532">
          <cell r="B532" t="str">
            <v xml:space="preserve">       Other</v>
          </cell>
        </row>
        <row r="533">
          <cell r="B533" t="str">
            <v xml:space="preserve"> Bilateral official</v>
          </cell>
          <cell r="F533">
            <v>55.08124858289932</v>
          </cell>
          <cell r="G533">
            <v>41.302317876697543</v>
          </cell>
          <cell r="H533">
            <v>101.27327102803739</v>
          </cell>
          <cell r="I533">
            <v>-239.13906400428576</v>
          </cell>
          <cell r="J533">
            <v>146.34786609202118</v>
          </cell>
          <cell r="K533">
            <v>269.94418780572585</v>
          </cell>
          <cell r="L533">
            <v>250.79129276198807</v>
          </cell>
          <cell r="M533">
            <v>212.26437311808357</v>
          </cell>
          <cell r="N533">
            <v>183.34701501205637</v>
          </cell>
          <cell r="O533">
            <v>150.45363786575339</v>
          </cell>
          <cell r="P533">
            <v>62.861583369416294</v>
          </cell>
          <cell r="Q533">
            <v>88.806217208890772</v>
          </cell>
          <cell r="R533">
            <v>60.252117212295154</v>
          </cell>
          <cell r="S533">
            <v>41.12498168043868</v>
          </cell>
        </row>
        <row r="534">
          <cell r="B534" t="str">
            <v xml:space="preserve">   Paris Club</v>
          </cell>
          <cell r="F534">
            <v>55.08124858289932</v>
          </cell>
          <cell r="G534">
            <v>41.302317876697543</v>
          </cell>
          <cell r="H534">
            <v>101.27327102803739</v>
          </cell>
          <cell r="I534">
            <v>-239.13906400428576</v>
          </cell>
          <cell r="J534">
            <v>146.02355929779384</v>
          </cell>
          <cell r="K534">
            <v>269.65913342612112</v>
          </cell>
          <cell r="L534">
            <v>250.54277877134743</v>
          </cell>
          <cell r="M534">
            <v>212.04236351827868</v>
          </cell>
          <cell r="N534">
            <v>183.14445862665846</v>
          </cell>
          <cell r="O534">
            <v>150.30860966679595</v>
          </cell>
          <cell r="P534">
            <v>62.737595972460802</v>
          </cell>
          <cell r="Q534">
            <v>88.698167131537147</v>
          </cell>
          <cell r="R534">
            <v>56.838229346155742</v>
          </cell>
          <cell r="S534">
            <v>41.023423232362433</v>
          </cell>
        </row>
        <row r="535">
          <cell r="B535" t="str">
            <v xml:space="preserve">      Pre-cutoff date</v>
          </cell>
        </row>
        <row r="536">
          <cell r="B536" t="str">
            <v xml:space="preserve">      Post-cutoff date</v>
          </cell>
        </row>
        <row r="537">
          <cell r="B537" t="str">
            <v xml:space="preserve">    Other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0.32430679422733905</v>
          </cell>
          <cell r="K537">
            <v>0.28505437960472457</v>
          </cell>
          <cell r="L537">
            <v>0.24851399064064017</v>
          </cell>
          <cell r="M537">
            <v>0.22200959980487822</v>
          </cell>
          <cell r="N537">
            <v>0.20255638539791093</v>
          </cell>
          <cell r="O537">
            <v>0.14502819895744334</v>
          </cell>
          <cell r="P537">
            <v>0.12398739695549009</v>
          </cell>
          <cell r="Q537">
            <v>0.10805007735363104</v>
          </cell>
          <cell r="R537">
            <v>3.4138878661394134</v>
          </cell>
          <cell r="S537">
            <v>0.10155844807624881</v>
          </cell>
        </row>
        <row r="538">
          <cell r="B538" t="str">
            <v xml:space="preserve"> Commercial banks (London Club)</v>
          </cell>
          <cell r="F538">
            <v>-9.4370631536776486</v>
          </cell>
          <cell r="G538">
            <v>6.4422936846322365</v>
          </cell>
          <cell r="H538">
            <v>97.404138920833262</v>
          </cell>
          <cell r="I538">
            <v>148.93596166793984</v>
          </cell>
          <cell r="J538">
            <v>194.16376425438881</v>
          </cell>
          <cell r="K538">
            <v>98.357434343273411</v>
          </cell>
          <cell r="L538">
            <v>218.14515402273406</v>
          </cell>
          <cell r="M538">
            <v>174.04526753288084</v>
          </cell>
          <cell r="N538">
            <v>157.38131410414874</v>
          </cell>
          <cell r="O538">
            <v>224.34370350271524</v>
          </cell>
          <cell r="P538">
            <v>217.8707907619218</v>
          </cell>
          <cell r="Q538">
            <v>4.0616105805436877</v>
          </cell>
          <cell r="R538">
            <v>4.1770393628893885</v>
          </cell>
          <cell r="S538">
            <v>4.1806102382704999</v>
          </cell>
        </row>
        <row r="539">
          <cell r="B539" t="str">
            <v xml:space="preserve"> Suppliers (Kinshasa Club)</v>
          </cell>
          <cell r="F539">
            <v>0.89999999999999858</v>
          </cell>
          <cell r="G539">
            <v>3.92</v>
          </cell>
          <cell r="H539">
            <v>0.14000000000000057</v>
          </cell>
          <cell r="I539">
            <v>-1.3259999999999992</v>
          </cell>
          <cell r="J539">
            <v>-3.6677421318560919</v>
          </cell>
          <cell r="K539">
            <v>5.7887966319728257E-2</v>
          </cell>
          <cell r="L539">
            <v>3.8105370414257034</v>
          </cell>
          <cell r="M539">
            <v>3.3516287970542904</v>
          </cell>
          <cell r="N539">
            <v>2.9196058309078197</v>
          </cell>
          <cell r="O539">
            <v>2.5050325274467484</v>
          </cell>
          <cell r="P539">
            <v>10.628475194573401</v>
          </cell>
          <cell r="Q539">
            <v>2.768230159737783</v>
          </cell>
          <cell r="R539">
            <v>1.0951139140129342</v>
          </cell>
          <cell r="S539">
            <v>6.0092553591728119</v>
          </cell>
        </row>
        <row r="540">
          <cell r="B540" t="str">
            <v xml:space="preserve"> World Bank Gecamines Trust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5.3985985775803336</v>
          </cell>
          <cell r="K540">
            <v>7.8993797268299879</v>
          </cell>
          <cell r="L540">
            <v>7.921369735624185</v>
          </cell>
          <cell r="M540">
            <v>7.922897536519721</v>
          </cell>
          <cell r="N540">
            <v>7.1618222470653992</v>
          </cell>
          <cell r="O540">
            <v>6.3792621576299613</v>
          </cell>
          <cell r="P540">
            <v>5.9390721073225263</v>
          </cell>
          <cell r="Q540">
            <v>59.760145946601817</v>
          </cell>
          <cell r="R540">
            <v>-44.86285466015336</v>
          </cell>
          <cell r="S540">
            <v>27.908042029738425</v>
          </cell>
        </row>
        <row r="541">
          <cell r="B541" t="str">
            <v xml:space="preserve"> Short term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2">
          <cell r="B542" t="str">
            <v xml:space="preserve">   of which: central bank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>23. Net change in principal arrears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>Total</v>
          </cell>
          <cell r="F545">
            <v>51.99</v>
          </cell>
          <cell r="G545">
            <v>54.760154298676071</v>
          </cell>
          <cell r="H545">
            <v>146.57999999999998</v>
          </cell>
          <cell r="I545">
            <v>-49.82300000000005</v>
          </cell>
          <cell r="J545">
            <v>76.678784241398461</v>
          </cell>
          <cell r="K545">
            <v>79.093702219813835</v>
          </cell>
          <cell r="L545">
            <v>74.740612600490039</v>
          </cell>
          <cell r="M545">
            <v>113.69308925511552</v>
          </cell>
          <cell r="N545">
            <v>106.26337691066109</v>
          </cell>
          <cell r="O545">
            <v>95.448291065171716</v>
          </cell>
          <cell r="P545">
            <v>86.022760550131196</v>
          </cell>
          <cell r="Q545">
            <v>251.29725739456757</v>
          </cell>
          <cell r="R545">
            <v>71.769047981342482</v>
          </cell>
          <cell r="S545">
            <v>66.394891117453582</v>
          </cell>
        </row>
        <row r="546">
          <cell r="B546" t="str">
            <v xml:space="preserve"> Multilaterals (incl. Fd.)</v>
          </cell>
          <cell r="F546">
            <v>0</v>
          </cell>
          <cell r="G546">
            <v>1.5429867606897574E-4</v>
          </cell>
          <cell r="H546">
            <v>100.19</v>
          </cell>
          <cell r="I546">
            <v>-99.373000000000047</v>
          </cell>
          <cell r="J546">
            <v>39.444500000000012</v>
          </cell>
          <cell r="K546">
            <v>58.75500000000001</v>
          </cell>
          <cell r="L546">
            <v>60.379773</v>
          </cell>
          <cell r="M546">
            <v>87.085834000000006</v>
          </cell>
          <cell r="N546">
            <v>80.497949388464917</v>
          </cell>
          <cell r="O546">
            <v>69.527483557701146</v>
          </cell>
          <cell r="P546">
            <v>53.837694794535622</v>
          </cell>
          <cell r="Q546">
            <v>74.810727467536907</v>
          </cell>
          <cell r="R546">
            <v>80.179955859025966</v>
          </cell>
          <cell r="S546">
            <v>69.139332584381123</v>
          </cell>
        </row>
        <row r="547">
          <cell r="B547" t="str">
            <v xml:space="preserve">   Fund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100.19</v>
          </cell>
          <cell r="I547">
            <v>-100.19</v>
          </cell>
          <cell r="J547">
            <v>27.934500000000014</v>
          </cell>
          <cell r="K547">
            <v>42.955000000000013</v>
          </cell>
          <cell r="L547">
            <v>38.779772999999999</v>
          </cell>
          <cell r="M547">
            <v>57.685834</v>
          </cell>
          <cell r="N547">
            <v>51.350784000000004</v>
          </cell>
          <cell r="O547">
            <v>28.234000000000005</v>
          </cell>
          <cell r="P547">
            <v>-2.629999999999999</v>
          </cell>
          <cell r="Q547">
            <v>14.55</v>
          </cell>
          <cell r="R547">
            <v>16.911408999999999</v>
          </cell>
          <cell r="S547">
            <v>8.7289999999999992</v>
          </cell>
        </row>
        <row r="548">
          <cell r="B548" t="str">
            <v xml:space="preserve">   Multilaterals (excl. Fd.)</v>
          </cell>
          <cell r="F548">
            <v>0</v>
          </cell>
          <cell r="G548">
            <v>1.5429867606897574E-4</v>
          </cell>
          <cell r="H548">
            <v>0</v>
          </cell>
          <cell r="I548">
            <v>0.81699999999995399</v>
          </cell>
          <cell r="J548">
            <v>11.51</v>
          </cell>
          <cell r="K548">
            <v>15.8</v>
          </cell>
          <cell r="L548">
            <v>21.6</v>
          </cell>
          <cell r="M548">
            <v>29.4</v>
          </cell>
          <cell r="N548">
            <v>29.147165388464913</v>
          </cell>
          <cell r="O548">
            <v>41.293483557701137</v>
          </cell>
          <cell r="P548">
            <v>56.467694794535625</v>
          </cell>
          <cell r="Q548">
            <v>60.26072746753691</v>
          </cell>
          <cell r="R548">
            <v>63.268546859025975</v>
          </cell>
          <cell r="S548">
            <v>60.410332584381123</v>
          </cell>
        </row>
        <row r="549">
          <cell r="B549" t="str">
            <v xml:space="preserve">       World Bank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Other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Bilateral official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7.7981042793755622</v>
          </cell>
          <cell r="K551">
            <v>7.5575956028534668</v>
          </cell>
          <cell r="L551">
            <v>7.6116285133361785</v>
          </cell>
          <cell r="M551">
            <v>2.234419198036194</v>
          </cell>
          <cell r="N551">
            <v>2.2490743482112872</v>
          </cell>
          <cell r="O551">
            <v>2.0699479305744184</v>
          </cell>
          <cell r="P551">
            <v>2.1628912580013271</v>
          </cell>
          <cell r="Q551">
            <v>117.42243960854985</v>
          </cell>
          <cell r="R551">
            <v>-14.283211161494213</v>
          </cell>
          <cell r="S551">
            <v>3.3457372599840136</v>
          </cell>
        </row>
        <row r="552">
          <cell r="B552" t="str">
            <v xml:space="preserve">   Paris Club</v>
          </cell>
          <cell r="F552">
            <v>0</v>
          </cell>
          <cell r="G552">
            <v>1.3313010795929234</v>
          </cell>
          <cell r="H552">
            <v>185.85710280373831</v>
          </cell>
          <cell r="I552">
            <v>-219.49120799571438</v>
          </cell>
          <cell r="J552">
            <v>92.203192210740411</v>
          </cell>
          <cell r="K552">
            <v>391.78897205005256</v>
          </cell>
          <cell r="L552">
            <v>365.55697983264918</v>
          </cell>
          <cell r="M552">
            <v>338.19939810276031</v>
          </cell>
          <cell r="N552">
            <v>393.30163811624021</v>
          </cell>
          <cell r="O552">
            <v>306.76760174930121</v>
          </cell>
          <cell r="P552">
            <v>134.45744380950924</v>
          </cell>
          <cell r="Q552">
            <v>126.01555888652797</v>
          </cell>
          <cell r="R552">
            <v>174.86948630809789</v>
          </cell>
          <cell r="S552">
            <v>152.78109536170965</v>
          </cell>
        </row>
        <row r="553">
          <cell r="B553" t="str">
            <v xml:space="preserve">      Pre-cutoff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4">
          <cell r="B554" t="str">
            <v xml:space="preserve">      Post-cutoff date</v>
          </cell>
        </row>
        <row r="555">
          <cell r="B555" t="str">
            <v xml:space="preserve">    Other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3.8990521396877811</v>
          </cell>
          <cell r="K555">
            <v>3.7787978014267334</v>
          </cell>
          <cell r="L555">
            <v>3.8058142566680893</v>
          </cell>
          <cell r="M555">
            <v>1.117209599018097</v>
          </cell>
          <cell r="N555">
            <v>1.1245371741056436</v>
          </cell>
          <cell r="O555">
            <v>1.0349739652872092</v>
          </cell>
          <cell r="P555">
            <v>1.0814456290006635</v>
          </cell>
          <cell r="Q555">
            <v>116.28146828529813</v>
          </cell>
          <cell r="R555">
            <v>-15.440652533769565</v>
          </cell>
          <cell r="S555">
            <v>2.1975021249055828</v>
          </cell>
        </row>
        <row r="556">
          <cell r="B556" t="str">
            <v xml:space="preserve"> Commercial banks (London Club)</v>
          </cell>
          <cell r="F556">
            <v>50.2</v>
          </cell>
          <cell r="G556">
            <v>46.96</v>
          </cell>
          <cell r="H556">
            <v>45.19</v>
          </cell>
          <cell r="I556">
            <v>47.38</v>
          </cell>
          <cell r="J556">
            <v>22.413030660377359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B557" t="str">
            <v xml:space="preserve"> Suppliers (Kinshasa Club)</v>
          </cell>
          <cell r="F557">
            <v>1.7899999999999991</v>
          </cell>
          <cell r="G557">
            <v>7.7999999999999989</v>
          </cell>
          <cell r="H557">
            <v>1.1999999999999966</v>
          </cell>
          <cell r="I557">
            <v>2.1699999999999982</v>
          </cell>
          <cell r="J557">
            <v>-2.8792524502343682</v>
          </cell>
          <cell r="K557">
            <v>4.9421342533037045</v>
          </cell>
          <cell r="L557">
            <v>5.9192259812354999</v>
          </cell>
          <cell r="M557">
            <v>7.8419519931077968</v>
          </cell>
          <cell r="N557">
            <v>6.7891312623023952</v>
          </cell>
          <cell r="O557">
            <v>6.9349847865104719</v>
          </cell>
          <cell r="P557">
            <v>11.296629500389097</v>
          </cell>
          <cell r="Q557">
            <v>14.905470861864643</v>
          </cell>
          <cell r="R557">
            <v>5.4045882636309273</v>
          </cell>
          <cell r="S557">
            <v>1.2730340123176518</v>
          </cell>
        </row>
        <row r="558">
          <cell r="B558" t="str">
            <v xml:space="preserve"> World Bank Gecamines Trust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9.9024017518798946</v>
          </cell>
          <cell r="K558">
            <v>7.8389723636566497</v>
          </cell>
          <cell r="L558">
            <v>0.82998510591836272</v>
          </cell>
          <cell r="M558">
            <v>16.53088406397152</v>
          </cell>
          <cell r="N558">
            <v>16.727221911682506</v>
          </cell>
          <cell r="O558">
            <v>16.91587479038569</v>
          </cell>
          <cell r="P558">
            <v>18.725544997205144</v>
          </cell>
          <cell r="Q558">
            <v>44.158619456616137</v>
          </cell>
          <cell r="R558">
            <v>0.46771502017979572</v>
          </cell>
          <cell r="S558">
            <v>-7.3632127392292119</v>
          </cell>
        </row>
        <row r="559">
          <cell r="B559" t="str">
            <v xml:space="preserve"> Short term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of which: central bank</v>
          </cell>
        </row>
        <row r="562">
          <cell r="B562" t="str">
            <v>24. Check on net change in arrears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>Total</v>
          </cell>
          <cell r="F563">
            <v>-243.20418542922172</v>
          </cell>
          <cell r="G563">
            <v>-382.51297825880619</v>
          </cell>
          <cell r="H563">
            <v>-1316.4724200033552</v>
          </cell>
          <cell r="I563">
            <v>-523.66341583220367</v>
          </cell>
          <cell r="J563">
            <v>-1253.7154907550196</v>
          </cell>
          <cell r="K563">
            <v>-2682.8433802660843</v>
          </cell>
          <cell r="L563">
            <v>-3971.7727351392155</v>
          </cell>
          <cell r="M563">
            <v>-5135.8896658654112</v>
          </cell>
          <cell r="N563">
            <v>-6274.0249614837348</v>
          </cell>
          <cell r="O563">
            <v>-7308.3549585550518</v>
          </cell>
          <cell r="P563">
            <v>-5335.969421390736</v>
          </cell>
          <cell r="Q563">
            <v>-6608.664002909235</v>
          </cell>
          <cell r="R563">
            <v>-8546.4779157907105</v>
          </cell>
          <cell r="S563">
            <v>-10694.168256375919</v>
          </cell>
        </row>
        <row r="564">
          <cell r="B564" t="str">
            <v xml:space="preserve"> Multilaterals (incl. Fd.)</v>
          </cell>
          <cell r="F564">
            <v>0</v>
          </cell>
          <cell r="G564">
            <v>-10.873710972361728</v>
          </cell>
          <cell r="H564">
            <v>-3.5770737328871709</v>
          </cell>
          <cell r="I564">
            <v>0.24038636087685061</v>
          </cell>
          <cell r="J564">
            <v>-10.77991706590891</v>
          </cell>
          <cell r="K564">
            <v>-45.110126692070679</v>
          </cell>
          <cell r="L564">
            <v>-47.017089289530198</v>
          </cell>
          <cell r="M564">
            <v>-49.353721539412255</v>
          </cell>
          <cell r="N564">
            <v>-48.55454288498494</v>
          </cell>
          <cell r="O564">
            <v>-35.238019376158732</v>
          </cell>
          <cell r="P564">
            <v>-68.471619113922102</v>
          </cell>
          <cell r="Q564">
            <v>-71.413946882486329</v>
          </cell>
          <cell r="R564">
            <v>-61.482059615834245</v>
          </cell>
          <cell r="S564">
            <v>-59.995925090248136</v>
          </cell>
        </row>
        <row r="565">
          <cell r="B565" t="str">
            <v xml:space="preserve">   Fund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-11.004999999999981</v>
          </cell>
          <cell r="L565">
            <v>-8.5922270000000012</v>
          </cell>
          <cell r="M565">
            <v>-10.912166000000013</v>
          </cell>
          <cell r="N565">
            <v>-8.9792159999999921</v>
          </cell>
          <cell r="O565">
            <v>-0.3059999999999945</v>
          </cell>
          <cell r="P565">
            <v>-12.158999999999999</v>
          </cell>
          <cell r="Q565">
            <v>-20.389999999999997</v>
          </cell>
          <cell r="R565">
            <v>-10.237633000000002</v>
          </cell>
          <cell r="S565">
            <v>-12.069907000000001</v>
          </cell>
        </row>
        <row r="566">
          <cell r="B566" t="str">
            <v xml:space="preserve">   Multilaterals (excl. Fd.)</v>
          </cell>
          <cell r="F566">
            <v>0</v>
          </cell>
          <cell r="G566">
            <v>-10.873710972361728</v>
          </cell>
          <cell r="H566">
            <v>-3.5770737328871709</v>
          </cell>
          <cell r="I566">
            <v>0.24038636087685061</v>
          </cell>
          <cell r="J566">
            <v>-10.77991706590891</v>
          </cell>
          <cell r="K566">
            <v>-34.105126692070698</v>
          </cell>
          <cell r="L566">
            <v>-38.424862289530196</v>
          </cell>
          <cell r="M566">
            <v>-38.441555539412242</v>
          </cell>
          <cell r="N566">
            <v>-39.575326884984946</v>
          </cell>
          <cell r="O566">
            <v>-34.932019376158735</v>
          </cell>
          <cell r="P566">
            <v>-56.312619113922104</v>
          </cell>
          <cell r="Q566">
            <v>-51.023946882486328</v>
          </cell>
          <cell r="R566">
            <v>-51.244426615834243</v>
          </cell>
          <cell r="S566">
            <v>-47.926018090248135</v>
          </cell>
        </row>
        <row r="567">
          <cell r="B567" t="str">
            <v xml:space="preserve">       World Bank</v>
          </cell>
        </row>
        <row r="568">
          <cell r="B568" t="str">
            <v xml:space="preserve">       Other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Bilateral official</v>
          </cell>
          <cell r="F569">
            <v>0</v>
          </cell>
          <cell r="G569">
            <v>-1.3313010795929259</v>
          </cell>
          <cell r="H569">
            <v>-185.85710280373834</v>
          </cell>
          <cell r="I569">
            <v>-13.233418294285599</v>
          </cell>
          <cell r="J569">
            <v>-88.304140071052643</v>
          </cell>
          <cell r="K569">
            <v>-388.01017424862579</v>
          </cell>
          <cell r="L569">
            <v>-361.75116557598108</v>
          </cell>
          <cell r="M569">
            <v>-337.08218850374226</v>
          </cell>
          <cell r="N569">
            <v>-392.17710094213459</v>
          </cell>
          <cell r="O569">
            <v>-305.73262778401403</v>
          </cell>
          <cell r="P569">
            <v>-133.37599818050859</v>
          </cell>
          <cell r="Q569">
            <v>-9.7205158563747887</v>
          </cell>
          <cell r="R569">
            <v>-186.96260111808778</v>
          </cell>
          <cell r="S569">
            <v>-150.51860278666024</v>
          </cell>
        </row>
        <row r="570">
          <cell r="B570" t="str">
            <v xml:space="preserve">   Paris Club</v>
          </cell>
          <cell r="F570">
            <v>0</v>
          </cell>
          <cell r="G570">
            <v>-1.3313010795929259</v>
          </cell>
          <cell r="H570">
            <v>-185.85710280373834</v>
          </cell>
          <cell r="I570">
            <v>-13.233418294285599</v>
          </cell>
          <cell r="J570">
            <v>-88.304140071052643</v>
          </cell>
          <cell r="K570">
            <v>-388.01017424862579</v>
          </cell>
          <cell r="L570">
            <v>-361.75116557598108</v>
          </cell>
          <cell r="M570">
            <v>-337.08218850374226</v>
          </cell>
          <cell r="N570">
            <v>-392.17710094213459</v>
          </cell>
          <cell r="O570">
            <v>-305.73262778401403</v>
          </cell>
          <cell r="P570">
            <v>-133.37599818050859</v>
          </cell>
          <cell r="Q570">
            <v>-124.87458756327626</v>
          </cell>
          <cell r="R570">
            <v>-173.71204493582255</v>
          </cell>
          <cell r="S570">
            <v>-151.63286022663121</v>
          </cell>
        </row>
        <row r="571">
          <cell r="B571" t="str">
            <v xml:space="preserve">      Pre-cutoff date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3">
          <cell r="B573" t="str">
            <v xml:space="preserve">    Other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115.15407170690148</v>
          </cell>
          <cell r="R573">
            <v>-13.250556182265239</v>
          </cell>
          <cell r="S573">
            <v>1.114257439970967</v>
          </cell>
        </row>
        <row r="574">
          <cell r="B574" t="str">
            <v xml:space="preserve"> Commercial banks (London Club)</v>
          </cell>
          <cell r="F574">
            <v>-244.99418542922172</v>
          </cell>
          <cell r="G574">
            <v>-367.23410093581373</v>
          </cell>
          <cell r="H574">
            <v>-914.65007203102937</v>
          </cell>
          <cell r="I574">
            <v>-501.50182873046265</v>
          </cell>
          <cell r="J574">
            <v>-1089.63421413889</v>
          </cell>
          <cell r="K574">
            <v>-2027.0373631040325</v>
          </cell>
          <cell r="L574">
            <v>-3187.1434693179549</v>
          </cell>
          <cell r="M574">
            <v>-4194.0212773821186</v>
          </cell>
          <cell r="N574">
            <v>-5087.6218640599345</v>
          </cell>
          <cell r="O574">
            <v>-6088.7418612672482</v>
          </cell>
          <cell r="P574">
            <v>-4010.486978593899</v>
          </cell>
          <cell r="Q574">
            <v>-5482.8644630983508</v>
          </cell>
          <cell r="R574">
            <v>-6802.5705670851967</v>
          </cell>
          <cell r="S574">
            <v>-8663.3563391342304</v>
          </cell>
        </row>
        <row r="575">
          <cell r="B575" t="str">
            <v xml:space="preserve"> Suppliers (Kinshasa Club)</v>
          </cell>
          <cell r="F575">
            <v>1.7899999999999991</v>
          </cell>
          <cell r="G575">
            <v>-3.0738652710377963</v>
          </cell>
          <cell r="H575">
            <v>-112.19817143570026</v>
          </cell>
          <cell r="I575">
            <v>-9.1685551683322792</v>
          </cell>
          <cell r="J575">
            <v>-46.965121231048052</v>
          </cell>
          <cell r="K575">
            <v>-148.63018858501201</v>
          </cell>
          <cell r="L575">
            <v>-247.42449606166787</v>
          </cell>
          <cell r="M575">
            <v>-374.09886250410887</v>
          </cell>
          <cell r="N575">
            <v>-504.20417550836413</v>
          </cell>
          <cell r="O575">
            <v>-608.82382491801593</v>
          </cell>
          <cell r="P575">
            <v>-846.09687049961099</v>
          </cell>
          <cell r="Q575">
            <v>-812.69895622594095</v>
          </cell>
          <cell r="R575">
            <v>-1088.8720773209971</v>
          </cell>
          <cell r="S575">
            <v>-1459.0356550661318</v>
          </cell>
        </row>
        <row r="576">
          <cell r="B576" t="str">
            <v xml:space="preserve"> World Bank Gecamines Trust</v>
          </cell>
          <cell r="F576">
            <v>0</v>
          </cell>
          <cell r="G576">
            <v>0</v>
          </cell>
          <cell r="H576">
            <v>-100.19</v>
          </cell>
          <cell r="I576">
            <v>0</v>
          </cell>
          <cell r="J576">
            <v>-18.032098248120114</v>
          </cell>
          <cell r="K576">
            <v>-74.055527636343356</v>
          </cell>
          <cell r="L576">
            <v>-128.43651489408165</v>
          </cell>
          <cell r="M576">
            <v>-181.33361593602848</v>
          </cell>
          <cell r="N576">
            <v>-241.4672780883175</v>
          </cell>
          <cell r="O576">
            <v>-269.81862520961431</v>
          </cell>
          <cell r="P576">
            <v>-277.53795500279489</v>
          </cell>
          <cell r="Q576">
            <v>-231.96612084608336</v>
          </cell>
          <cell r="R576">
            <v>-406.59061065059404</v>
          </cell>
          <cell r="S576">
            <v>-361.26173429864679</v>
          </cell>
        </row>
        <row r="577">
          <cell r="B577" t="str">
            <v xml:space="preserve"> Short term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of which: central bank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0">
          <cell r="B580" t="str">
            <v>25. Check on change in debt</v>
          </cell>
        </row>
        <row r="581">
          <cell r="B581" t="str">
            <v xml:space="preserve">   i. Net debt generating flows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>Total</v>
          </cell>
          <cell r="F582">
            <v>283.26463474744469</v>
          </cell>
          <cell r="G582">
            <v>529.95984270297129</v>
          </cell>
          <cell r="H582">
            <v>394.45015792156539</v>
          </cell>
          <cell r="I582">
            <v>418.86491160707584</v>
          </cell>
          <cell r="J582">
            <v>338.43690172366541</v>
          </cell>
          <cell r="K582">
            <v>91.329966762977008</v>
          </cell>
          <cell r="L582">
            <v>142.43359378398773</v>
          </cell>
          <cell r="M582">
            <v>68.473332080821365</v>
          </cell>
          <cell r="N582">
            <v>-44.185671276795347</v>
          </cell>
          <cell r="O582">
            <v>77.083008269531334</v>
          </cell>
          <cell r="P582">
            <v>131.67829766085131</v>
          </cell>
          <cell r="Q582">
            <v>163.32710400203371</v>
          </cell>
          <cell r="R582">
            <v>-206.60001637114232</v>
          </cell>
          <cell r="S582">
            <v>-117.98401265826359</v>
          </cell>
        </row>
        <row r="583">
          <cell r="B583" t="str">
            <v xml:space="preserve"> Multilaterals (incl. Fd.)</v>
          </cell>
          <cell r="F583">
            <v>83.273449318222958</v>
          </cell>
          <cell r="G583">
            <v>152.47506739415152</v>
          </cell>
          <cell r="H583">
            <v>86.832480694880701</v>
          </cell>
          <cell r="I583">
            <v>44.981237072866264</v>
          </cell>
          <cell r="J583">
            <v>-49.845159198113087</v>
          </cell>
          <cell r="K583">
            <v>42.485887912428765</v>
          </cell>
          <cell r="L583">
            <v>39.360000000000007</v>
          </cell>
          <cell r="M583">
            <v>8</v>
          </cell>
          <cell r="N583">
            <v>-3.9358799999999974</v>
          </cell>
          <cell r="O583">
            <v>-0.86599999999998545</v>
          </cell>
          <cell r="P583">
            <v>-32.245625591874131</v>
          </cell>
          <cell r="Q583">
            <v>-11.177158567905423</v>
          </cell>
          <cell r="R583">
            <v>-12.624316909471531</v>
          </cell>
          <cell r="S583">
            <v>-14.40779118537904</v>
          </cell>
        </row>
        <row r="584">
          <cell r="B584" t="str">
            <v xml:space="preserve">   Fund</v>
          </cell>
          <cell r="F584">
            <v>-35.434600000000003</v>
          </cell>
          <cell r="G584">
            <v>-18.409999999999997</v>
          </cell>
          <cell r="H584">
            <v>-97.192630000000008</v>
          </cell>
          <cell r="I584">
            <v>-105.88239999999999</v>
          </cell>
          <cell r="J584">
            <v>-111.91</v>
          </cell>
          <cell r="K584">
            <v>-35.97</v>
          </cell>
          <cell r="L584">
            <v>0</v>
          </cell>
          <cell r="M584">
            <v>0</v>
          </cell>
          <cell r="N584">
            <v>-3.9358799999999974</v>
          </cell>
          <cell r="O584">
            <v>-0.86599999999999611</v>
          </cell>
          <cell r="P584">
            <v>-23</v>
          </cell>
          <cell r="Q584">
            <v>0</v>
          </cell>
          <cell r="R584">
            <v>-0.54859100000000183</v>
          </cell>
          <cell r="S584">
            <v>0</v>
          </cell>
        </row>
        <row r="585">
          <cell r="B585" t="str">
            <v xml:space="preserve">   Multilaterals (excl. Fd.)</v>
          </cell>
          <cell r="F585">
            <v>118.70804931822295</v>
          </cell>
          <cell r="G585">
            <v>170.88506739415152</v>
          </cell>
          <cell r="H585">
            <v>184.02511069488071</v>
          </cell>
          <cell r="I585">
            <v>150.86363707286628</v>
          </cell>
          <cell r="J585">
            <v>62.064840801886895</v>
          </cell>
          <cell r="K585">
            <v>78.455887912428764</v>
          </cell>
          <cell r="L585">
            <v>39.360000000000007</v>
          </cell>
          <cell r="M585">
            <v>8</v>
          </cell>
          <cell r="N585">
            <v>0</v>
          </cell>
          <cell r="O585">
            <v>0</v>
          </cell>
          <cell r="P585">
            <v>-9.2456255918741235</v>
          </cell>
          <cell r="Q585">
            <v>-11.177158567905423</v>
          </cell>
          <cell r="R585">
            <v>-12.075725909471515</v>
          </cell>
          <cell r="S585">
            <v>-14.40779118537904</v>
          </cell>
        </row>
        <row r="586">
          <cell r="B586" t="str">
            <v xml:space="preserve">       World Bank</v>
          </cell>
          <cell r="F586">
            <v>59.163435643484817</v>
          </cell>
          <cell r="G586">
            <v>123.76503924441703</v>
          </cell>
          <cell r="H586">
            <v>83.253590172675828</v>
          </cell>
          <cell r="I586">
            <v>118.01829975332515</v>
          </cell>
          <cell r="J586">
            <v>37.753393537024024</v>
          </cell>
          <cell r="K586">
            <v>48.877079878280718</v>
          </cell>
          <cell r="L586">
            <v>34.360000000000007</v>
          </cell>
          <cell r="M586">
            <v>-0.19999999999999929</v>
          </cell>
          <cell r="N586">
            <v>-5.2664660203456846</v>
          </cell>
          <cell r="O586">
            <v>-6.1571062648296397</v>
          </cell>
          <cell r="P586">
            <v>-9.2456255918741235</v>
          </cell>
          <cell r="Q586">
            <v>-11.177158567905423</v>
          </cell>
          <cell r="R586">
            <v>-12.075725909471515</v>
          </cell>
          <cell r="S586">
            <v>-14.407791185379036</v>
          </cell>
        </row>
        <row r="587">
          <cell r="B587" t="str">
            <v xml:space="preserve">       Other</v>
          </cell>
          <cell r="F587">
            <v>59.544613674738137</v>
          </cell>
          <cell r="G587">
            <v>47.119873851058408</v>
          </cell>
          <cell r="H587">
            <v>100.77152052220487</v>
          </cell>
          <cell r="I587">
            <v>32.028337319541201</v>
          </cell>
          <cell r="J587">
            <v>12.801447264862876</v>
          </cell>
          <cell r="K587">
            <v>13.778808034148046</v>
          </cell>
          <cell r="L587">
            <v>-16.600000000000001</v>
          </cell>
          <cell r="M587">
            <v>-21.2</v>
          </cell>
          <cell r="N587">
            <v>-23.880699368119227</v>
          </cell>
          <cell r="O587">
            <v>-35.136377292871501</v>
          </cell>
          <cell r="P587">
            <v>-56.467694794535625</v>
          </cell>
          <cell r="Q587">
            <v>-60.26072746753691</v>
          </cell>
          <cell r="R587">
            <v>-63.268546859025975</v>
          </cell>
          <cell r="S587">
            <v>-60.410332584381123</v>
          </cell>
        </row>
        <row r="588">
          <cell r="B588" t="str">
            <v xml:space="preserve"> Bilateral official</v>
          </cell>
          <cell r="F588">
            <v>226.29824858289933</v>
          </cell>
          <cell r="G588">
            <v>371.28248162418754</v>
          </cell>
          <cell r="H588">
            <v>207.20610333948437</v>
          </cell>
          <cell r="I588">
            <v>230.0203363644753</v>
          </cell>
          <cell r="J588">
            <v>190.41932153983643</v>
          </cell>
          <cell r="K588">
            <v>-70.856562837473717</v>
          </cell>
          <cell r="L588">
            <v>-110.95987281399303</v>
          </cell>
          <cell r="M588">
            <v>-124.81781538565866</v>
          </cell>
          <cell r="N588">
            <v>-207.71253345891731</v>
          </cell>
          <cell r="O588">
            <v>-155.27898991826063</v>
          </cell>
          <cell r="P588">
            <v>-70.51441481109228</v>
          </cell>
          <cell r="Q588">
            <v>79.072126607660934</v>
          </cell>
          <cell r="R588">
            <v>-130.05802162957229</v>
          </cell>
          <cell r="S588">
            <v>-109.45861155636538</v>
          </cell>
        </row>
        <row r="589">
          <cell r="B589" t="str">
            <v xml:space="preserve">   Paris Club</v>
          </cell>
          <cell r="F589">
            <v>226.29824858289933</v>
          </cell>
          <cell r="G589">
            <v>371.28248162418754</v>
          </cell>
          <cell r="H589">
            <v>207.20610333948437</v>
          </cell>
          <cell r="I589">
            <v>230.0203363644753</v>
          </cell>
          <cell r="J589">
            <v>190.09501474560909</v>
          </cell>
          <cell r="K589">
            <v>-71.141617217078462</v>
          </cell>
          <cell r="L589">
            <v>-111.20838680463366</v>
          </cell>
          <cell r="M589">
            <v>-125.03982498546354</v>
          </cell>
          <cell r="N589">
            <v>-207.91508984431522</v>
          </cell>
          <cell r="O589">
            <v>-155.42401811721805</v>
          </cell>
          <cell r="P589">
            <v>-70.638402208047765</v>
          </cell>
          <cell r="Q589">
            <v>-36.176420431739096</v>
          </cell>
          <cell r="R589">
            <v>-116.87381558966679</v>
          </cell>
          <cell r="S589">
            <v>-110.60943699426878</v>
          </cell>
        </row>
        <row r="590">
          <cell r="B590" t="str">
            <v xml:space="preserve">      Pre-cutoff date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2">
          <cell r="B592" t="str">
            <v xml:space="preserve">    Other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0.32430679422733899</v>
          </cell>
          <cell r="K592">
            <v>0.28505437960472468</v>
          </cell>
          <cell r="L592">
            <v>0.24851399064064017</v>
          </cell>
          <cell r="M592">
            <v>0.22200959980487822</v>
          </cell>
          <cell r="N592">
            <v>0.20255638539791088</v>
          </cell>
          <cell r="O592">
            <v>0.14502819895744334</v>
          </cell>
          <cell r="P592">
            <v>0.1239873969554901</v>
          </cell>
          <cell r="Q592">
            <v>115.24854703940004</v>
          </cell>
          <cell r="R592">
            <v>-13.184206039905504</v>
          </cell>
          <cell r="S592">
            <v>1.1508254379034011</v>
          </cell>
        </row>
        <row r="593">
          <cell r="B593" t="str">
            <v xml:space="preserve"> Commercial banks (London Club)</v>
          </cell>
          <cell r="F593">
            <v>-10.937063153677649</v>
          </cell>
          <cell r="G593">
            <v>6.4422936846322401</v>
          </cell>
          <cell r="H593">
            <v>97.404138920833262</v>
          </cell>
          <cell r="I593">
            <v>148.93596166793984</v>
          </cell>
          <cell r="J593">
            <v>194.16376425438881</v>
          </cell>
          <cell r="K593">
            <v>98.357434343273411</v>
          </cell>
          <cell r="L593">
            <v>218.14515402273406</v>
          </cell>
          <cell r="M593">
            <v>174.04526753288084</v>
          </cell>
          <cell r="N593">
            <v>157.38131410414874</v>
          </cell>
          <cell r="O593">
            <v>224.34370350271524</v>
          </cell>
          <cell r="P593">
            <v>217.8707907619218</v>
          </cell>
          <cell r="Q593">
            <v>4.0616105805436877</v>
          </cell>
          <cell r="R593">
            <v>4.1770393628893885</v>
          </cell>
          <cell r="S593">
            <v>4.1806102382704999</v>
          </cell>
        </row>
        <row r="594">
          <cell r="B594" t="str">
            <v xml:space="preserve"> Suppliers (Kinshasa Club)</v>
          </cell>
          <cell r="F594">
            <v>-14.370000000000001</v>
          </cell>
          <cell r="G594">
            <v>-5.1400000000000006</v>
          </cell>
          <cell r="H594">
            <v>-4.4000000000000012</v>
          </cell>
          <cell r="I594">
            <v>-18.116</v>
          </cell>
          <cell r="J594">
            <v>-12.703388121526601</v>
          </cell>
          <cell r="K594">
            <v>-14.252112033680271</v>
          </cell>
          <cell r="L594">
            <v>-1.3894629585742964</v>
          </cell>
          <cell r="M594">
            <v>3.3516287970542908</v>
          </cell>
          <cell r="N594">
            <v>2.9196058309078197</v>
          </cell>
          <cell r="O594">
            <v>2.5050325274467484</v>
          </cell>
          <cell r="P594">
            <v>10.628475194573401</v>
          </cell>
          <cell r="Q594">
            <v>5.8279477929380317</v>
          </cell>
          <cell r="R594">
            <v>-4.4849325019120343</v>
          </cell>
          <cell r="S594">
            <v>-0.39699019432069704</v>
          </cell>
        </row>
        <row r="595">
          <cell r="B595" t="str">
            <v xml:space="preserve"> World Bank Gecamines Trust</v>
          </cell>
          <cell r="F595">
            <v>0</v>
          </cell>
          <cell r="G595">
            <v>5.9</v>
          </cell>
          <cell r="H595">
            <v>7.4074349663670498</v>
          </cell>
          <cell r="I595">
            <v>13.0433765017944</v>
          </cell>
          <cell r="J595">
            <v>16.402363249079823</v>
          </cell>
          <cell r="K595">
            <v>35.595319378428819</v>
          </cell>
          <cell r="L595">
            <v>-2.7222244661790187</v>
          </cell>
          <cell r="M595">
            <v>7.8942511365448986</v>
          </cell>
          <cell r="N595">
            <v>7.1618222470653983</v>
          </cell>
          <cell r="O595">
            <v>6.3792621576299613</v>
          </cell>
          <cell r="P595">
            <v>5.9390721073225272</v>
          </cell>
          <cell r="Q595">
            <v>85.54257758879649</v>
          </cell>
          <cell r="R595">
            <v>-63.609784693075852</v>
          </cell>
          <cell r="S595">
            <v>2.0987700395310149</v>
          </cell>
        </row>
        <row r="596">
          <cell r="B596" t="str">
            <v xml:space="preserve"> Short term</v>
          </cell>
          <cell r="F596">
            <v>-1</v>
          </cell>
          <cell r="G596">
            <v>-1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B597" t="str">
            <v xml:space="preserve">   of which: central bank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Financing gap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600">
          <cell r="B600" t="str">
            <v xml:space="preserve">   ii. Valuation change of debt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>Total</v>
          </cell>
          <cell r="F601">
            <v>-412.18015098560318</v>
          </cell>
          <cell r="G601">
            <v>-2834.287841649088</v>
          </cell>
          <cell r="H601">
            <v>-191.45100372263789</v>
          </cell>
          <cell r="I601">
            <v>3249.8312736750268</v>
          </cell>
          <cell r="J601">
            <v>5.0611896896330109</v>
          </cell>
          <cell r="K601">
            <v>492.90256945685195</v>
          </cell>
          <cell r="L601">
            <v>686.37224548575534</v>
          </cell>
          <cell r="M601">
            <v>261.50257878486218</v>
          </cell>
          <cell r="N601">
            <v>223.41962239981012</v>
          </cell>
          <cell r="O601">
            <v>448.553821616101</v>
          </cell>
          <cell r="P601">
            <v>-1114.6679439395368</v>
          </cell>
          <cell r="Q601">
            <v>30.062603775780985</v>
          </cell>
          <cell r="R601">
            <v>455.287102959116</v>
          </cell>
          <cell r="S601">
            <v>102.78938178499411</v>
          </cell>
        </row>
        <row r="602">
          <cell r="B602" t="str">
            <v xml:space="preserve"> Multilaterals (incl. Fd.)</v>
          </cell>
          <cell r="G602">
            <v>-85.637610976635045</v>
          </cell>
          <cell r="H602">
            <v>-77.423986383081115</v>
          </cell>
          <cell r="I602">
            <v>214.72613604517156</v>
          </cell>
          <cell r="J602">
            <v>0.33291886792442682</v>
          </cell>
          <cell r="K602">
            <v>11.004999999999896</v>
          </cell>
          <cell r="L602">
            <v>-11.407772999999786</v>
          </cell>
          <cell r="M602">
            <v>0.91216599999984282</v>
          </cell>
          <cell r="N602">
            <v>8.9792159999999512</v>
          </cell>
          <cell r="O602">
            <v>0.30187999999998283</v>
          </cell>
          <cell r="P602">
            <v>21.404625591874236</v>
          </cell>
          <cell r="Q602">
            <v>31.567158567905295</v>
          </cell>
          <cell r="R602">
            <v>22.313358909471503</v>
          </cell>
          <cell r="S602">
            <v>26.477698185379097</v>
          </cell>
        </row>
        <row r="603">
          <cell r="B603" t="str">
            <v xml:space="preserve">   Fund</v>
          </cell>
          <cell r="F603">
            <v>4.4869999999974652E-3</v>
          </cell>
          <cell r="G603">
            <v>-5.4000000000939963E-3</v>
          </cell>
          <cell r="H603">
            <v>0</v>
          </cell>
          <cell r="I603">
            <v>2.6300000001526769E-3</v>
          </cell>
          <cell r="J603">
            <v>2.3999999998807198E-3</v>
          </cell>
          <cell r="K603">
            <v>11.00499999999991</v>
          </cell>
          <cell r="L603">
            <v>8.5922270000000935</v>
          </cell>
          <cell r="M603">
            <v>10.912165999999957</v>
          </cell>
          <cell r="N603">
            <v>8.9792160000000081</v>
          </cell>
          <cell r="O603">
            <v>0.30187999999999349</v>
          </cell>
          <cell r="P603">
            <v>12.158999999999992</v>
          </cell>
          <cell r="Q603">
            <v>20.389999999999986</v>
          </cell>
          <cell r="R603">
            <v>10.237633000000031</v>
          </cell>
          <cell r="S603">
            <v>12.069907000000001</v>
          </cell>
        </row>
        <row r="604">
          <cell r="B604" t="str">
            <v xml:space="preserve">   Multilaterals (excl. Fd.)</v>
          </cell>
          <cell r="G604">
            <v>-85.632210976635065</v>
          </cell>
          <cell r="H604">
            <v>-77.423986383080887</v>
          </cell>
          <cell r="I604">
            <v>214.72350604517121</v>
          </cell>
          <cell r="J604">
            <v>0.330518867924674</v>
          </cell>
          <cell r="K604">
            <v>0</v>
          </cell>
          <cell r="L604">
            <v>-20.000000000000107</v>
          </cell>
          <cell r="M604">
            <v>-10</v>
          </cell>
          <cell r="N604">
            <v>0</v>
          </cell>
          <cell r="O604">
            <v>0</v>
          </cell>
          <cell r="P604">
            <v>9.2456255918741235</v>
          </cell>
          <cell r="Q604">
            <v>11.177158567905423</v>
          </cell>
          <cell r="R604">
            <v>12.075725909471515</v>
          </cell>
          <cell r="S604">
            <v>14.40779118537904</v>
          </cell>
        </row>
        <row r="605">
          <cell r="B605" t="str">
            <v xml:space="preserve">       World Bank</v>
          </cell>
          <cell r="G605">
            <v>8.8822944742318128</v>
          </cell>
          <cell r="H605">
            <v>-23.672899545473612</v>
          </cell>
          <cell r="I605">
            <v>0.4819527484390278</v>
          </cell>
          <cell r="J605">
            <v>0.33051886792445373</v>
          </cell>
          <cell r="K605">
            <v>10.624927991628617</v>
          </cell>
          <cell r="L605">
            <v>-7.0292160093783806</v>
          </cell>
          <cell r="M605">
            <v>5.6262399911880259</v>
          </cell>
          <cell r="N605">
            <v>12.034643173813858</v>
          </cell>
          <cell r="O605">
            <v>12.663598645329461</v>
          </cell>
          <cell r="P605">
            <v>-868.20768819876366</v>
          </cell>
          <cell r="Q605">
            <v>11.177158567905423</v>
          </cell>
          <cell r="R605">
            <v>12.075725909471515</v>
          </cell>
          <cell r="S605">
            <v>14.407791185379036</v>
          </cell>
        </row>
        <row r="606">
          <cell r="B606" t="str">
            <v xml:space="preserve">       Other</v>
          </cell>
          <cell r="G606">
            <v>-94.514351152190784</v>
          </cell>
          <cell r="H606">
            <v>-53.751086837607261</v>
          </cell>
          <cell r="I606">
            <v>215.0585532967321</v>
          </cell>
          <cell r="J606">
            <v>11.510000000000215</v>
          </cell>
          <cell r="K606">
            <v>5.1750720083714263</v>
          </cell>
          <cell r="L606">
            <v>8.6292160093782755</v>
          </cell>
          <cell r="M606">
            <v>13.773760008811973</v>
          </cell>
          <cell r="N606">
            <v>17.112522214651054</v>
          </cell>
          <cell r="O606">
            <v>28.629884912371679</v>
          </cell>
          <cell r="P606">
            <v>1054.3309571695956</v>
          </cell>
          <cell r="Q606">
            <v>130.1668872328018</v>
          </cell>
          <cell r="R606">
            <v>145.87385676622446</v>
          </cell>
          <cell r="S606">
            <v>131.77372665584102</v>
          </cell>
        </row>
        <row r="607">
          <cell r="B607" t="str">
            <v xml:space="preserve"> Bilateral official</v>
          </cell>
          <cell r="G607">
            <v>-2655.3028811561398</v>
          </cell>
          <cell r="H607">
            <v>-112.42186342706034</v>
          </cell>
          <cell r="I607">
            <v>2940.4472714805356</v>
          </cell>
          <cell r="J607">
            <v>-41.912067702967846</v>
          </cell>
          <cell r="K607">
            <v>503.1272008055231</v>
          </cell>
          <cell r="L607">
            <v>627.53277259998629</v>
          </cell>
          <cell r="M607">
            <v>243.76339597354746</v>
          </cell>
          <cell r="N607">
            <v>213.18489675426466</v>
          </cell>
          <cell r="O607">
            <v>435.74267656106701</v>
          </cell>
          <cell r="P607">
            <v>550.27446658270412</v>
          </cell>
          <cell r="Q607">
            <v>23.878565953333933</v>
          </cell>
          <cell r="R607">
            <v>421.16641091239876</v>
          </cell>
          <cell r="S607">
            <v>59.894606004430159</v>
          </cell>
        </row>
        <row r="608">
          <cell r="B608" t="str">
            <v xml:space="preserve">   Paris Club</v>
          </cell>
          <cell r="G608">
            <v>-2655.3028811561398</v>
          </cell>
          <cell r="H608">
            <v>-112.42186342706034</v>
          </cell>
          <cell r="I608">
            <v>2940.4472714805356</v>
          </cell>
          <cell r="J608">
            <v>-67.240019267044204</v>
          </cell>
          <cell r="K608">
            <v>503.12720080552305</v>
          </cell>
          <cell r="L608">
            <v>627.53277259998572</v>
          </cell>
          <cell r="M608">
            <v>243.7633959735478</v>
          </cell>
          <cell r="N608">
            <v>213.18489675426491</v>
          </cell>
          <cell r="O608">
            <v>435.74267656106707</v>
          </cell>
          <cell r="P608">
            <v>570.45011967679181</v>
          </cell>
          <cell r="Q608">
            <v>138.64169391980013</v>
          </cell>
          <cell r="R608">
            <v>305.1590891541278</v>
          </cell>
          <cell r="S608">
            <v>58.228281483722981</v>
          </cell>
        </row>
        <row r="609">
          <cell r="B609" t="str">
            <v xml:space="preserve">      Pre-cutoff date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1">
          <cell r="B611" t="str">
            <v xml:space="preserve">    Other</v>
          </cell>
          <cell r="G611">
            <v>0</v>
          </cell>
          <cell r="H611">
            <v>0</v>
          </cell>
          <cell r="I611">
            <v>0</v>
          </cell>
          <cell r="J611">
            <v>25.327951564076692</v>
          </cell>
          <cell r="K611">
            <v>-1.3322676295501878E-15</v>
          </cell>
          <cell r="L611">
            <v>-1.3322676295501878E-15</v>
          </cell>
          <cell r="M611">
            <v>-5.5511151231257827E-16</v>
          </cell>
          <cell r="N611">
            <v>1.3322676295501878E-15</v>
          </cell>
          <cell r="O611">
            <v>8.8817841970012523E-16</v>
          </cell>
          <cell r="P611">
            <v>-20.175653094087924</v>
          </cell>
          <cell r="Q611">
            <v>-114.76312796646596</v>
          </cell>
          <cell r="R611">
            <v>116.00732175827025</v>
          </cell>
          <cell r="S611">
            <v>1.6663245207071131</v>
          </cell>
        </row>
        <row r="612">
          <cell r="B612" t="str">
            <v xml:space="preserve"> Commercial banks (London Club)</v>
          </cell>
          <cell r="G612">
            <v>-42.38485200316709</v>
          </cell>
          <cell r="H612">
            <v>-57.586661662515226</v>
          </cell>
          <cell r="I612">
            <v>77.084243762309967</v>
          </cell>
          <cell r="J612">
            <v>-27.910346955205284</v>
          </cell>
          <cell r="K612">
            <v>-1.37266406072942</v>
          </cell>
          <cell r="L612">
            <v>10.130799191650169</v>
          </cell>
          <cell r="M612">
            <v>0.26748634736671306</v>
          </cell>
          <cell r="N612">
            <v>-15.471712266136393</v>
          </cell>
          <cell r="O612">
            <v>-4.406609735352049</v>
          </cell>
          <cell r="P612">
            <v>-1758.0095717528297</v>
          </cell>
          <cell r="Q612">
            <v>-2.3591046392704218</v>
          </cell>
          <cell r="R612">
            <v>-5.3285173172770435</v>
          </cell>
          <cell r="S612">
            <v>-3.4966912829444183</v>
          </cell>
        </row>
        <row r="613">
          <cell r="B613" t="str">
            <v xml:space="preserve"> Suppliers (Kinshasa Club)</v>
          </cell>
          <cell r="G613">
            <v>-46.062497513146226</v>
          </cell>
          <cell r="H613">
            <v>63.38894271638619</v>
          </cell>
          <cell r="I613">
            <v>30.616998888803622</v>
          </cell>
          <cell r="J613">
            <v>-5.7163587849631625</v>
          </cell>
          <cell r="K613">
            <v>2.3092638912203256E-14</v>
          </cell>
          <cell r="L613">
            <v>1.1546319456101628E-14</v>
          </cell>
          <cell r="M613">
            <v>1.2434497875801753E-14</v>
          </cell>
          <cell r="N613">
            <v>-7.1054273576010019E-15</v>
          </cell>
          <cell r="O613">
            <v>-1.865174681370263E-14</v>
          </cell>
          <cell r="P613">
            <v>75.307199017219162</v>
          </cell>
          <cell r="Q613">
            <v>8.554395527702896</v>
          </cell>
          <cell r="R613">
            <v>8.5489637255683704E-2</v>
          </cell>
          <cell r="S613">
            <v>2.582469693422329</v>
          </cell>
        </row>
        <row r="614">
          <cell r="B614" t="str">
            <v xml:space="preserve"> World Bank Gecamines Trust</v>
          </cell>
          <cell r="G614">
            <v>-5.9</v>
          </cell>
          <cell r="H614">
            <v>-7.4074349663670498</v>
          </cell>
          <cell r="I614">
            <v>-13.0433765017944</v>
          </cell>
          <cell r="J614">
            <v>80.26704426484585</v>
          </cell>
          <cell r="K614">
            <v>-19.856967287942176</v>
          </cell>
          <cell r="L614">
            <v>60.116446694119439</v>
          </cell>
          <cell r="M614">
            <v>16.559530463946327</v>
          </cell>
          <cell r="N614">
            <v>16.727221911682509</v>
          </cell>
          <cell r="O614">
            <v>16.915874790385693</v>
          </cell>
          <cell r="P614">
            <v>-3.6446633785016722</v>
          </cell>
          <cell r="Q614">
            <v>-31.5784116338925</v>
          </cell>
          <cell r="R614">
            <v>17.050360817267233</v>
          </cell>
          <cell r="S614">
            <v>17.33129918470738</v>
          </cell>
        </row>
        <row r="615">
          <cell r="B615" t="str">
            <v xml:space="preserve"> Short term</v>
          </cell>
          <cell r="G615">
            <v>1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B616" t="str">
            <v xml:space="preserve">   of which: central bank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B617" t="str">
            <v xml:space="preserve"> Financing gap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A622" t="str">
            <v>|| ~</v>
          </cell>
          <cell r="B622" t="str">
            <v>"MULTI"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  <cell r="C623" t="str">
            <v>Table 2.1. Zaire: Debt Flows, Multilateral Institutions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D626">
            <v>1984</v>
          </cell>
          <cell r="E626">
            <v>1985</v>
          </cell>
          <cell r="F626">
            <v>1986</v>
          </cell>
          <cell r="G626">
            <v>1987</v>
          </cell>
          <cell r="H626">
            <v>1988</v>
          </cell>
          <cell r="I626">
            <v>1989</v>
          </cell>
          <cell r="J626">
            <v>1990</v>
          </cell>
          <cell r="K626">
            <v>1991</v>
          </cell>
          <cell r="L626">
            <v>1992</v>
          </cell>
          <cell r="M626">
            <v>1993</v>
          </cell>
          <cell r="N626">
            <v>1994</v>
          </cell>
          <cell r="O626">
            <v>1995</v>
          </cell>
          <cell r="P626">
            <v>1996</v>
          </cell>
          <cell r="Q626">
            <v>1997</v>
          </cell>
          <cell r="R626">
            <v>1998</v>
          </cell>
          <cell r="S626">
            <v>1999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>1.  MULTILATERAL INSTITUTIONS EXCLUDING FUND FACILITIES [1]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0">
          <cell r="B630" t="str">
            <v>Transactions</v>
          </cell>
        </row>
        <row r="631">
          <cell r="B631" t="str">
            <v xml:space="preserve">   Grants ***</v>
          </cell>
          <cell r="F631">
            <v>38.42</v>
          </cell>
          <cell r="G631">
            <v>25.578551249360402</v>
          </cell>
          <cell r="H631">
            <v>33.244538365378901</v>
          </cell>
          <cell r="I631">
            <v>56.470120143548101</v>
          </cell>
          <cell r="J631">
            <v>45.7230247641509</v>
          </cell>
          <cell r="K631">
            <v>1.2288504268506606</v>
          </cell>
          <cell r="L631">
            <v>1.4129795467853543</v>
          </cell>
          <cell r="M631">
            <v>6.2878847944736478</v>
          </cell>
          <cell r="N631">
            <v>1</v>
          </cell>
          <cell r="O631">
            <v>11.034831229589887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B632" t="str">
            <v xml:space="preserve">   Disbursements (ex.Gécamines)</v>
          </cell>
          <cell r="F632">
            <v>148.5383304940375</v>
          </cell>
          <cell r="G632">
            <v>200.89393739700949</v>
          </cell>
          <cell r="H632">
            <v>211.4197877589917</v>
          </cell>
          <cell r="I632">
            <v>176.4136199095023</v>
          </cell>
          <cell r="J632">
            <v>77.495359669811393</v>
          </cell>
          <cell r="K632">
            <v>84.655887912428767</v>
          </cell>
          <cell r="L632">
            <v>22.26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Debt service due</v>
          </cell>
          <cell r="F634">
            <v>53.399226100342496</v>
          </cell>
          <cell r="G634">
            <v>57.830991481326407</v>
          </cell>
          <cell r="H634">
            <v>51.855765262144864</v>
          </cell>
          <cell r="I634">
            <v>51.849914434320596</v>
          </cell>
          <cell r="J634">
            <v>68.602457860162261</v>
          </cell>
          <cell r="K634">
            <v>67.40412669207069</v>
          </cell>
          <cell r="L634">
            <v>70.224862289530193</v>
          </cell>
          <cell r="M634">
            <v>73.541555539412229</v>
          </cell>
          <cell r="N634">
            <v>68.722492273449859</v>
          </cell>
          <cell r="O634">
            <v>76.225502933859872</v>
          </cell>
          <cell r="P634">
            <v>97.590181451439832</v>
          </cell>
          <cell r="Q634">
            <v>93.835807170867895</v>
          </cell>
          <cell r="R634">
            <v>96.075006136894245</v>
          </cell>
          <cell r="S634">
            <v>87.616923046112092</v>
          </cell>
        </row>
        <row r="635">
          <cell r="B635" t="str">
            <v xml:space="preserve">   Interest due</v>
          </cell>
          <cell r="F635">
            <v>23.568944924527955</v>
          </cell>
          <cell r="G635">
            <v>27.820837182650337</v>
          </cell>
          <cell r="H635">
            <v>24.465765262144863</v>
          </cell>
          <cell r="I635">
            <v>25.482914434320637</v>
          </cell>
          <cell r="J635">
            <v>41.992457860162261</v>
          </cell>
          <cell r="K635">
            <v>45.40412669207069</v>
          </cell>
          <cell r="L635">
            <v>45.724862289530193</v>
          </cell>
          <cell r="M635">
            <v>42.141555539412238</v>
          </cell>
          <cell r="N635">
            <v>39.575326884984946</v>
          </cell>
          <cell r="O635">
            <v>34.932019376158742</v>
          </cell>
          <cell r="P635">
            <v>41.122486656904208</v>
          </cell>
          <cell r="Q635">
            <v>33.575079703330985</v>
          </cell>
          <cell r="R635">
            <v>32.806459277868278</v>
          </cell>
          <cell r="S635">
            <v>27.206590461730972</v>
          </cell>
        </row>
        <row r="636">
          <cell r="B636" t="str">
            <v xml:space="preserve">     on pre-1996 debt***</v>
          </cell>
          <cell r="F636">
            <v>23.568944924527955</v>
          </cell>
          <cell r="G636">
            <v>27.820837182650337</v>
          </cell>
          <cell r="H636">
            <v>24.465765262144863</v>
          </cell>
          <cell r="I636">
            <v>25.482914434320637</v>
          </cell>
          <cell r="J636">
            <v>41.992457860162261</v>
          </cell>
          <cell r="K636">
            <v>45.40412669207069</v>
          </cell>
          <cell r="L636">
            <v>45.724862289530193</v>
          </cell>
          <cell r="M636">
            <v>42.141555539412238</v>
          </cell>
          <cell r="N636">
            <v>39.575326884984946</v>
          </cell>
          <cell r="O636">
            <v>34.932019376158742</v>
          </cell>
          <cell r="P636">
            <v>41.122486656904208</v>
          </cell>
          <cell r="Q636">
            <v>33.575079703330985</v>
          </cell>
          <cell r="R636">
            <v>32.806459277868278</v>
          </cell>
          <cell r="S636">
            <v>27.206590461730972</v>
          </cell>
        </row>
        <row r="637">
          <cell r="B637" t="str">
            <v xml:space="preserve">     on new disbursements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B638" t="str">
            <v xml:space="preserve">   Amortization due</v>
          </cell>
          <cell r="F638">
            <v>29.830281175814541</v>
          </cell>
          <cell r="G638">
            <v>30.010154298676071</v>
          </cell>
          <cell r="H638">
            <v>27.39</v>
          </cell>
          <cell r="I638">
            <v>26.366999999999955</v>
          </cell>
          <cell r="J638">
            <v>26.61</v>
          </cell>
          <cell r="K638">
            <v>22</v>
          </cell>
          <cell r="L638">
            <v>24.5</v>
          </cell>
          <cell r="M638">
            <v>31.4</v>
          </cell>
          <cell r="N638">
            <v>29.147165388464913</v>
          </cell>
          <cell r="O638">
            <v>41.293483557701137</v>
          </cell>
          <cell r="P638">
            <v>56.467694794535625</v>
          </cell>
          <cell r="Q638">
            <v>60.26072746753691</v>
          </cell>
          <cell r="R638">
            <v>63.268546859025975</v>
          </cell>
          <cell r="S638">
            <v>60.410332584381123</v>
          </cell>
        </row>
        <row r="639">
          <cell r="B639" t="str">
            <v xml:space="preserve">     on pre-1996 debt***</v>
          </cell>
          <cell r="F639">
            <v>29.830281175814541</v>
          </cell>
          <cell r="G639">
            <v>30.010154298676071</v>
          </cell>
          <cell r="H639">
            <v>27.39</v>
          </cell>
          <cell r="I639">
            <v>26.366999999999955</v>
          </cell>
          <cell r="J639">
            <v>26.61</v>
          </cell>
          <cell r="K639">
            <v>22</v>
          </cell>
          <cell r="L639">
            <v>24.5</v>
          </cell>
          <cell r="M639">
            <v>31.4</v>
          </cell>
          <cell r="N639">
            <v>29.147165388464913</v>
          </cell>
          <cell r="O639">
            <v>41.293483557701137</v>
          </cell>
          <cell r="P639">
            <v>56.467694794535625</v>
          </cell>
          <cell r="Q639">
            <v>60.26072746753691</v>
          </cell>
          <cell r="R639">
            <v>63.268546859025975</v>
          </cell>
          <cell r="S639">
            <v>60.410332584381123</v>
          </cell>
        </row>
        <row r="640">
          <cell r="B640" t="str">
            <v xml:space="preserve">     on new disbursements</v>
          </cell>
          <cell r="J640">
            <v>8.19</v>
          </cell>
          <cell r="K640">
            <v>7.49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Changes in arrears </v>
          </cell>
        </row>
      </sheetData>
      <sheetData sheetId="2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1. Pre-rescheduling stock of debt (incl arrears), 1990-96  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>Total external debt  (e.o.p., incl. late interest)</v>
          </cell>
          <cell r="J15">
            <v>15.77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 xml:space="preserve">   Pre-cutoff date (Pre-COD)  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A17">
            <v>2</v>
          </cell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 xml:space="preserve">         O/w: Official dev. assistance  (ODA)</v>
          </cell>
          <cell r="J18">
            <v>1.08</v>
          </cell>
          <cell r="K18" t="str">
            <v xml:space="preserve"> ... </v>
          </cell>
          <cell r="L18" t="str">
            <v xml:space="preserve"> ... </v>
          </cell>
          <cell r="M18" t="str">
            <v xml:space="preserve"> ... </v>
          </cell>
          <cell r="N18" t="str">
            <v xml:space="preserve"> ... </v>
          </cell>
          <cell r="O18" t="str">
            <v xml:space="preserve"> ... </v>
          </cell>
          <cell r="P18" t="str">
            <v xml:space="preserve"> ... </v>
          </cell>
          <cell r="Q18" t="str">
            <v xml:space="preserve"> ... </v>
          </cell>
          <cell r="R18" t="str">
            <v xml:space="preserve"> ... </v>
          </cell>
          <cell r="S18" t="str">
            <v xml:space="preserve"> ... </v>
          </cell>
        </row>
        <row r="19">
          <cell r="B19" t="str">
            <v xml:space="preserve">      PRD o/w: 5/</v>
          </cell>
          <cell r="J19">
            <v>0</v>
          </cell>
          <cell r="K19">
            <v>5379.096015008</v>
          </cell>
          <cell r="L19">
            <v>5770.434647000001</v>
          </cell>
          <cell r="M19">
            <v>6139.8061575519996</v>
          </cell>
          <cell r="N19">
            <v>6562.2532230000006</v>
          </cell>
          <cell r="O19">
            <v>7033.636396328001</v>
          </cell>
          <cell r="P19">
            <v>7160.8899391742498</v>
          </cell>
          <cell r="Q19">
            <v>6783.0694375020084</v>
          </cell>
          <cell r="R19">
            <v>7123.4917786391325</v>
          </cell>
          <cell r="S19">
            <v>6859.3898053949852</v>
          </cell>
        </row>
        <row r="20">
          <cell r="B20" t="str">
            <v xml:space="preserve">         Toronto  (1989 rescheduling)</v>
          </cell>
          <cell r="J20">
            <v>1.08</v>
          </cell>
          <cell r="K20">
            <v>1881.4598208000002</v>
          </cell>
          <cell r="L20">
            <v>2014.1077408000001</v>
          </cell>
          <cell r="M20">
            <v>2146.5157708000002</v>
          </cell>
          <cell r="N20">
            <v>2298.3153107999997</v>
          </cell>
          <cell r="O20">
            <v>2472.3951708000004</v>
          </cell>
          <cell r="P20">
            <v>6088.5199391742499</v>
          </cell>
          <cell r="Q20">
            <v>5777.3194375020084</v>
          </cell>
          <cell r="R20">
            <v>6187.801778639132</v>
          </cell>
          <cell r="S20">
            <v>5920.6398053949852</v>
          </cell>
        </row>
        <row r="21">
          <cell r="B21" t="str">
            <v xml:space="preserve">         non-Tor.-resched. ODA</v>
          </cell>
          <cell r="K21" t="str">
            <v xml:space="preserve"> ... </v>
          </cell>
          <cell r="L21" t="str">
            <v xml:space="preserve"> ... </v>
          </cell>
          <cell r="M21" t="str">
            <v xml:space="preserve"> ... </v>
          </cell>
          <cell r="N21" t="str">
            <v xml:space="preserve"> ... </v>
          </cell>
          <cell r="O21" t="str">
            <v xml:space="preserve"> ... </v>
          </cell>
          <cell r="P21">
            <v>1072.3699999999999</v>
          </cell>
          <cell r="Q21">
            <v>1005.75</v>
          </cell>
          <cell r="R21">
            <v>935.69</v>
          </cell>
          <cell r="S21">
            <v>938.75</v>
          </cell>
        </row>
        <row r="22">
          <cell r="A22">
            <v>3</v>
          </cell>
          <cell r="B22" t="str">
            <v xml:space="preserve">   Post-COD</v>
          </cell>
          <cell r="K22">
            <v>557.30248400000005</v>
          </cell>
          <cell r="L22">
            <v>600.14314051767144</v>
          </cell>
          <cell r="M22">
            <v>624.38116962370066</v>
          </cell>
          <cell r="N22">
            <v>652.04547939501037</v>
          </cell>
          <cell r="O22">
            <v>683.00592638045737</v>
          </cell>
          <cell r="P22">
            <v>1004.08</v>
          </cell>
          <cell r="Q22">
            <v>942.6</v>
          </cell>
          <cell r="R22">
            <v>1123.33</v>
          </cell>
          <cell r="S22">
            <v>1045.23</v>
          </cell>
        </row>
        <row r="23">
          <cell r="B23" t="str">
            <v xml:space="preserve"> Memo: Total NPRD 3/ 4/</v>
          </cell>
          <cell r="J23">
            <v>1.33</v>
          </cell>
          <cell r="K23">
            <v>1623.5000221269831</v>
          </cell>
          <cell r="L23">
            <v>1774.4710769605535</v>
          </cell>
          <cell r="M23">
            <v>1846.4690525746942</v>
          </cell>
          <cell r="N23">
            <v>1933.4739328602809</v>
          </cell>
          <cell r="O23">
            <v>2033.5802137492865</v>
          </cell>
          <cell r="P23">
            <v>2329.2200608257504</v>
          </cell>
          <cell r="Q23">
            <v>2259.5905624979914</v>
          </cell>
          <cell r="R23">
            <v>2578.1782213608672</v>
          </cell>
          <cell r="S23">
            <v>2525.7101946050143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>Total external debt (e.o.p., excl. late interest)</v>
          </cell>
          <cell r="J25">
            <v>6519.9057713203219</v>
          </cell>
          <cell r="K25">
            <v>6910.4257713203224</v>
          </cell>
          <cell r="L25">
            <v>7344.9727567673071</v>
          </cell>
          <cell r="M25">
            <v>7641.0551457650745</v>
          </cell>
          <cell r="N25">
            <v>7903.2630880000015</v>
          </cell>
          <cell r="O25">
            <v>8131.2731878592595</v>
          </cell>
          <cell r="P25">
            <v>8370.4599999999991</v>
          </cell>
          <cell r="Q25">
            <v>8112.720501672241</v>
          </cell>
          <cell r="R25">
            <v>10144.998160535117</v>
          </cell>
          <cell r="S25">
            <v>8450.6501337792652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A27">
            <v>4</v>
          </cell>
          <cell r="B27" t="str">
            <v xml:space="preserve">      NPRD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       O/w: Official dev. assistance  (ODA)</v>
          </cell>
          <cell r="J28">
            <v>506.78499999999997</v>
          </cell>
          <cell r="K28">
            <v>517.43499999999995</v>
          </cell>
          <cell r="L28">
            <v>527.48500000000001</v>
          </cell>
          <cell r="M28">
            <v>536.33500000000004</v>
          </cell>
          <cell r="N28">
            <v>544</v>
          </cell>
          <cell r="O28">
            <v>550.495</v>
          </cell>
          <cell r="P28">
            <v>555.88</v>
          </cell>
          <cell r="Q28">
            <v>560.26</v>
          </cell>
          <cell r="R28">
            <v>563.69499999999994</v>
          </cell>
          <cell r="S28">
            <v>566.23</v>
          </cell>
        </row>
        <row r="29">
          <cell r="B29" t="str">
            <v xml:space="preserve">      PRD o/w: 5/</v>
          </cell>
          <cell r="J29">
            <v>4984.7530880000004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       Toronto  (1989 rescheduling)</v>
          </cell>
          <cell r="J30">
            <v>1748.7366008000001</v>
          </cell>
          <cell r="K30">
            <v>1860.6666008000002</v>
          </cell>
          <cell r="L30">
            <v>1974.7366008000001</v>
          </cell>
          <cell r="M30">
            <v>2084.1166008</v>
          </cell>
          <cell r="N30">
            <v>2197.7366007999999</v>
          </cell>
          <cell r="O30">
            <v>2318.7566008000003</v>
          </cell>
          <cell r="P30">
            <v>5270.8299391742494</v>
          </cell>
          <cell r="Q30">
            <v>4889.7694375020092</v>
          </cell>
          <cell r="R30">
            <v>6720.3117786391322</v>
          </cell>
          <cell r="S30">
            <v>4852.219805394986</v>
          </cell>
        </row>
        <row r="31">
          <cell r="B31" t="str">
            <v xml:space="preserve">         non-Tor.-resched. ODA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A32">
            <v>5</v>
          </cell>
          <cell r="B32" t="str">
            <v xml:space="preserve">   Post-COD</v>
          </cell>
          <cell r="J32">
            <v>544.45000000000005</v>
          </cell>
          <cell r="K32">
            <v>555.83000000000004</v>
          </cell>
          <cell r="L32">
            <v>595.44698544698542</v>
          </cell>
          <cell r="M32">
            <v>614.47609147609148</v>
          </cell>
          <cell r="N32">
            <v>633</v>
          </cell>
          <cell r="O32">
            <v>651</v>
          </cell>
          <cell r="P32">
            <v>938.37</v>
          </cell>
          <cell r="Q32">
            <v>865.75</v>
          </cell>
          <cell r="R32">
            <v>995.62</v>
          </cell>
          <cell r="S32">
            <v>907.1</v>
          </cell>
        </row>
        <row r="33">
          <cell r="B33" t="str">
            <v xml:space="preserve"> Memo: Total NPRD 3/ 4/</v>
          </cell>
          <cell r="J33">
            <v>1535.1526833203216</v>
          </cell>
          <cell r="K33">
            <v>1588.0326833203217</v>
          </cell>
          <cell r="L33">
            <v>1710.919668767307</v>
          </cell>
          <cell r="M33">
            <v>1748.7620577650735</v>
          </cell>
          <cell r="N33">
            <v>1783.73</v>
          </cell>
          <cell r="O33">
            <v>1816.6600998592587</v>
          </cell>
          <cell r="P33">
            <v>2107.0100608257503</v>
          </cell>
          <cell r="Q33">
            <v>2036.3405624979912</v>
          </cell>
          <cell r="R33">
            <v>2167.9082213608672</v>
          </cell>
          <cell r="S33">
            <v>2080.5801946050146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Debt, excluding arrears  (e.o.p.)</v>
          </cell>
          <cell r="J35">
            <v>6094.6628000000001</v>
          </cell>
          <cell r="K35">
            <v>5558.6328000000003</v>
          </cell>
          <cell r="L35">
            <v>5043.7928000000002</v>
          </cell>
          <cell r="M35">
            <v>4571.5528000000004</v>
          </cell>
          <cell r="N35">
            <v>4008.4628000000007</v>
          </cell>
          <cell r="O35">
            <v>3543.1128000000008</v>
          </cell>
          <cell r="P35">
            <v>6406.49</v>
          </cell>
          <cell r="Q35">
            <v>5891.79</v>
          </cell>
          <cell r="R35">
            <v>7623.17</v>
          </cell>
          <cell r="S35">
            <v>5711.7300000000005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A37">
            <v>6</v>
          </cell>
          <cell r="B37" t="str">
            <v xml:space="preserve">      NPRD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>
            <v>130</v>
          </cell>
          <cell r="R38">
            <v>99</v>
          </cell>
          <cell r="S38">
            <v>70</v>
          </cell>
        </row>
        <row r="39">
          <cell r="B39" t="str">
            <v xml:space="preserve">      PRD o/w:  5/</v>
          </cell>
          <cell r="J39">
            <v>4792.0228000000006</v>
          </cell>
          <cell r="K39">
            <v>4341.0928000000004</v>
          </cell>
          <cell r="L39">
            <v>3914.3828000000003</v>
          </cell>
          <cell r="M39">
            <v>3506.3028000000004</v>
          </cell>
          <cell r="N39">
            <v>3006.7328000000007</v>
          </cell>
          <cell r="O39">
            <v>2605.1128000000008</v>
          </cell>
          <cell r="P39">
            <v>5161.75</v>
          </cell>
          <cell r="Q39">
            <v>4729.58</v>
          </cell>
          <cell r="R39">
            <v>6365.19</v>
          </cell>
          <cell r="S39">
            <v>4530.97</v>
          </cell>
        </row>
        <row r="40">
          <cell r="B40" t="str">
            <v xml:space="preserve">         Toronto  (1989 rescheduling)</v>
          </cell>
          <cell r="J40">
            <v>1681.2810000000002</v>
          </cell>
          <cell r="K40">
            <v>1653.1210000000001</v>
          </cell>
          <cell r="L40">
            <v>1653.1210000000001</v>
          </cell>
          <cell r="M40">
            <v>1653.1210000000001</v>
          </cell>
          <cell r="N40">
            <v>1653.1210000000001</v>
          </cell>
          <cell r="O40">
            <v>1653.1210000000001</v>
          </cell>
          <cell r="P40">
            <v>4272.01</v>
          </cell>
          <cell r="Q40">
            <v>3915.21</v>
          </cell>
          <cell r="R40">
            <v>5562.16</v>
          </cell>
          <cell r="S40">
            <v>3751.9600000000005</v>
          </cell>
        </row>
        <row r="41">
          <cell r="B41" t="str">
            <v xml:space="preserve">         non-Tor.-resched. ODA</v>
          </cell>
          <cell r="J41">
            <v>687</v>
          </cell>
          <cell r="K41">
            <v>679</v>
          </cell>
          <cell r="L41">
            <v>671</v>
          </cell>
          <cell r="M41">
            <v>663</v>
          </cell>
          <cell r="N41">
            <v>655</v>
          </cell>
          <cell r="O41">
            <v>647</v>
          </cell>
          <cell r="P41">
            <v>889.74</v>
          </cell>
          <cell r="Q41">
            <v>814.37</v>
          </cell>
          <cell r="R41">
            <v>803.03</v>
          </cell>
          <cell r="S41">
            <v>779.01</v>
          </cell>
        </row>
        <row r="42">
          <cell r="A42">
            <v>7</v>
          </cell>
          <cell r="B42" t="str">
            <v xml:space="preserve">   Post-COD</v>
          </cell>
          <cell r="J42">
            <v>541</v>
          </cell>
          <cell r="K42">
            <v>527</v>
          </cell>
          <cell r="L42">
            <v>515</v>
          </cell>
          <cell r="M42">
            <v>502</v>
          </cell>
          <cell r="N42">
            <v>488</v>
          </cell>
          <cell r="O42">
            <v>474</v>
          </cell>
          <cell r="P42">
            <v>805.34</v>
          </cell>
          <cell r="Q42">
            <v>732.21</v>
          </cell>
          <cell r="R42">
            <v>833.48</v>
          </cell>
          <cell r="S42">
            <v>750.86</v>
          </cell>
        </row>
        <row r="43">
          <cell r="B43" t="str">
            <v xml:space="preserve">  Memo: Total NPRD (pre- &amp; post-COD) 3/ 4/</v>
          </cell>
          <cell r="J43">
            <v>1302.6399999999999</v>
          </cell>
          <cell r="K43">
            <v>1217.54</v>
          </cell>
          <cell r="L43">
            <v>1129.4099999999999</v>
          </cell>
          <cell r="M43">
            <v>1065.25</v>
          </cell>
          <cell r="N43">
            <v>1001.73</v>
          </cell>
          <cell r="O43">
            <v>938</v>
          </cell>
          <cell r="P43">
            <v>1244.74</v>
          </cell>
          <cell r="Q43">
            <v>1162.21</v>
          </cell>
          <cell r="R43">
            <v>1257.98</v>
          </cell>
          <cell r="S43">
            <v>1180.76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Total arrears  (e.o.p., excl. late interest)</v>
          </cell>
          <cell r="J45">
            <v>425.24297132032166</v>
          </cell>
          <cell r="K45">
            <v>1351.7929713203216</v>
          </cell>
          <cell r="L45">
            <v>2301.1799567673074</v>
          </cell>
          <cell r="M45">
            <v>3069.5023457650741</v>
          </cell>
          <cell r="N45">
            <v>3894.8002880000004</v>
          </cell>
          <cell r="O45">
            <v>4588.1603878592587</v>
          </cell>
          <cell r="P45">
            <v>1963.97</v>
          </cell>
          <cell r="Q45">
            <v>2220.930501672241</v>
          </cell>
          <cell r="R45">
            <v>2521.8281605351167</v>
          </cell>
          <cell r="S45">
            <v>2738.9201337792642</v>
          </cell>
        </row>
        <row r="46">
          <cell r="B46" t="str">
            <v xml:space="preserve">   Pre-COD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2087.390501672241</v>
          </cell>
          <cell r="R46">
            <v>2359.6881605351168</v>
          </cell>
          <cell r="S46">
            <v>2582.680133779264</v>
          </cell>
        </row>
        <row r="47">
          <cell r="A47">
            <v>8</v>
          </cell>
          <cell r="B47" t="str">
            <v xml:space="preserve">      NPRD</v>
          </cell>
          <cell r="J47">
            <v>229.06268332032167</v>
          </cell>
          <cell r="K47">
            <v>341.66268332032166</v>
          </cell>
          <cell r="L47">
            <v>501.06268332032164</v>
          </cell>
          <cell r="M47">
            <v>571.03596628898197</v>
          </cell>
          <cell r="N47">
            <v>637</v>
          </cell>
          <cell r="O47">
            <v>701.66009985925871</v>
          </cell>
          <cell r="P47">
            <v>729.24006082575033</v>
          </cell>
          <cell r="Q47">
            <v>740.59056249799119</v>
          </cell>
          <cell r="R47">
            <v>747.7882213608674</v>
          </cell>
          <cell r="S47">
            <v>743.58019460501453</v>
          </cell>
        </row>
        <row r="48">
          <cell r="B48" t="str">
            <v xml:space="preserve">         O/w: Official dev. assistance  (ODA)</v>
          </cell>
          <cell r="J48">
            <v>111.785</v>
          </cell>
          <cell r="K48">
            <v>162.435</v>
          </cell>
          <cell r="L48">
            <v>212.48499999999999</v>
          </cell>
          <cell r="M48">
            <v>261.33499999999998</v>
          </cell>
          <cell r="N48">
            <v>308</v>
          </cell>
          <cell r="O48">
            <v>353.495</v>
          </cell>
          <cell r="P48">
            <v>393.88</v>
          </cell>
          <cell r="Q48">
            <v>430.26</v>
          </cell>
          <cell r="R48">
            <v>464.69499999999999</v>
          </cell>
          <cell r="S48">
            <v>496.23</v>
          </cell>
        </row>
        <row r="49">
          <cell r="B49" t="str">
            <v xml:space="preserve">      PRD o/w:  5/</v>
          </cell>
          <cell r="J49">
            <v>192.73028800000003</v>
          </cell>
          <cell r="K49">
            <v>981.30028800000002</v>
          </cell>
          <cell r="L49">
            <v>1719.6702880000003</v>
          </cell>
          <cell r="M49">
            <v>2385.9902880000004</v>
          </cell>
          <cell r="N49">
            <v>3112.8002880000004</v>
          </cell>
          <cell r="O49">
            <v>3709.5002880000002</v>
          </cell>
          <cell r="P49">
            <v>1101.6999391742497</v>
          </cell>
          <cell r="Q49">
            <v>1346.7999391742496</v>
          </cell>
          <cell r="R49">
            <v>1611.8999391742495</v>
          </cell>
          <cell r="S49">
            <v>1839.0999391742496</v>
          </cell>
        </row>
        <row r="50">
          <cell r="B50" t="str">
            <v xml:space="preserve">         Toronto  (1989 rescheduling)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A52">
            <v>9</v>
          </cell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>Memorandum items: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B56" t="str">
            <v>In percent of total debt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100</v>
          </cell>
          <cell r="Q56">
            <v>100</v>
          </cell>
          <cell r="R56">
            <v>100</v>
          </cell>
          <cell r="S56">
            <v>100</v>
          </cell>
        </row>
        <row r="57">
          <cell r="A57">
            <v>10</v>
          </cell>
          <cell r="B57" t="str">
            <v xml:space="preserve">      NPRD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25.100588169877774</v>
          </cell>
          <cell r="R57">
            <v>21.369232276396161</v>
          </cell>
          <cell r="S57">
            <v>24.620356560360239</v>
          </cell>
        </row>
        <row r="58">
          <cell r="B58" t="str">
            <v xml:space="preserve">          Pre-COD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13.961479546234623</v>
          </cell>
          <cell r="Q58">
            <v>14.429075453255196</v>
          </cell>
          <cell r="R58">
            <v>11.555332024811651</v>
          </cell>
          <cell r="S58">
            <v>13.886271186572193</v>
          </cell>
        </row>
        <row r="59">
          <cell r="B59" t="str">
            <v xml:space="preserve">          Post-COD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11.210495002664132</v>
          </cell>
          <cell r="Q59">
            <v>10.671512716622576</v>
          </cell>
          <cell r="R59">
            <v>9.8139002515845117</v>
          </cell>
          <cell r="S59">
            <v>10.734085373788046</v>
          </cell>
        </row>
        <row r="60">
          <cell r="B60" t="str">
            <v xml:space="preserve">      PRD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74.899411830122219</v>
          </cell>
          <cell r="R60">
            <v>78.630767723603839</v>
          </cell>
          <cell r="S60">
            <v>75.379643439639764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A62">
            <v>11</v>
          </cell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>1.  Debt ratios  6/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 In percent of GDP  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 t="e">
            <v>#DIV/0!</v>
          </cell>
          <cell r="Q65" t="e">
            <v>#DIV/0!</v>
          </cell>
          <cell r="R65" t="e">
            <v>#DIV/0!</v>
          </cell>
          <cell r="S65" t="e">
            <v>#DIV/0!</v>
          </cell>
        </row>
        <row r="66">
          <cell r="B66" t="str">
            <v xml:space="preserve">         In percent of exports of GNFS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3807.712702146312</v>
          </cell>
          <cell r="Q66">
            <v>14938.708796734314</v>
          </cell>
          <cell r="R66">
            <v>-24689.949589787513</v>
          </cell>
          <cell r="S66">
            <v>-5909.122617151721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>US $/SDR  (eop)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1.4379999999999999</v>
          </cell>
          <cell r="Q69">
            <v>1.349250916826592</v>
          </cell>
          <cell r="R69">
            <v>1.4080245033561105</v>
          </cell>
          <cell r="S69">
            <v>1.3725141243931567</v>
          </cell>
        </row>
        <row r="70">
          <cell r="B70" t="str">
            <v>US $/SDR  (avg)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1.4517604564649238</v>
          </cell>
          <cell r="Q70">
            <v>1.3760205607320271</v>
          </cell>
          <cell r="R70">
            <v>1.3564401943863644</v>
          </cell>
          <cell r="S70">
            <v>1.3673157631539994</v>
          </cell>
        </row>
        <row r="71">
          <cell r="B71" t="str">
            <v>Nominal GDP  (millions of U.S. dollars)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Source:  Data provided by authorities (OGEDEP) November 23, 1995.</v>
          </cell>
        </row>
        <row r="74">
          <cell r="B74" t="str">
            <v>Sources:  Data provided by the authorities (OGEDEP), and Fund staff estimates.</v>
          </cell>
        </row>
        <row r="75">
          <cell r="B75" t="str">
            <v>OTHER BILATERAL</v>
          </cell>
        </row>
        <row r="76">
          <cell r="B76" t="str">
            <v xml:space="preserve">  1/   Assumes no new borrowing and no debt service paid in 1995 or 1996.  Thus, the stock arrears at end-1995 equals stock of arrears at end-1994 plus debt service</v>
          </cell>
        </row>
        <row r="77">
          <cell r="B77" t="str">
            <v>due in 1995; ditto for 1996.  There is a slight discrepancy between debt service due in '95 above and detailed debt service due by country shown in Table 8.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0">
          <cell r="B80" t="str">
            <v xml:space="preserve">  4/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81">
          <cell r="B81" t="str">
            <v xml:space="preserve">  5/  Adjusted for debt relief provided in 1990.</v>
          </cell>
        </row>
        <row r="82">
          <cell r="B82" t="str">
            <v xml:space="preserve">  6/  Estimated late interest is included in arrears and total debt ratios.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>2.  Scheduled Debt Service  1/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6">
          <cell r="B86" t="str">
            <v>Interest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 xml:space="preserve">  1. Pre-COD debt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 xml:space="preserve">      PRD  o/w: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 xml:space="preserve">        Non-Tor.-resched. ODA 2/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 xml:space="preserve">        Toronto terms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 xml:space="preserve">      NPRD  o/w:  3/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 xml:space="preserve">        ODA loans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 xml:space="preserve">  2. Post-COD debt  3/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>Principal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 xml:space="preserve">  1. Pre-COD debt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 xml:space="preserve">      PRD  o/w: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 xml:space="preserve">        Non-Tor.-resched. ODA 2/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 xml:space="preserve">        Toronto terms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 xml:space="preserve">      NPRD  o/w:  3/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       ODA loans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 xml:space="preserve">  2. Post-COD debt  3/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4">
          <cell r="B104" t="str">
            <v>Total scheduled payments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 xml:space="preserve">  1. Pre-COD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 xml:space="preserve">      PRD  o/w: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 xml:space="preserve">        ODA loans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 xml:space="preserve">  2. Post-COD debt</v>
          </cell>
          <cell r="J111">
            <v>34.245322245322242</v>
          </cell>
          <cell r="K111">
            <v>33.983367983367984</v>
          </cell>
          <cell r="L111">
            <v>31.4968814968815</v>
          </cell>
          <cell r="M111">
            <v>32.029106029106032</v>
          </cell>
          <cell r="N111">
            <v>32.523908523908524</v>
          </cell>
          <cell r="O111">
            <v>32</v>
          </cell>
          <cell r="P111">
            <v>31</v>
          </cell>
          <cell r="Q111">
            <v>39</v>
          </cell>
          <cell r="R111">
            <v>42</v>
          </cell>
          <cell r="S111">
            <v>42</v>
          </cell>
        </row>
        <row r="113">
          <cell r="B113" t="str">
            <v>Memorandum item:</v>
          </cell>
        </row>
        <row r="114">
          <cell r="B114" t="str">
            <v>Debt service ratio  4/</v>
          </cell>
          <cell r="J114">
            <v>142.61156152525453</v>
          </cell>
          <cell r="K114">
            <v>265.98656045843524</v>
          </cell>
          <cell r="L114">
            <v>279.19373125180982</v>
          </cell>
          <cell r="M114">
            <v>145.10594979457775</v>
          </cell>
          <cell r="N114">
            <v>140.18630757366213</v>
          </cell>
          <cell r="O114">
            <v>228.79191914515957</v>
          </cell>
          <cell r="P114">
            <v>114.8651339056957</v>
          </cell>
          <cell r="Q114">
            <v>473.54409232663886</v>
          </cell>
          <cell r="R114">
            <v>-666.66849197299018</v>
          </cell>
          <cell r="S114">
            <v>-155.76425735491389</v>
          </cell>
        </row>
        <row r="115">
          <cell r="B115" t="str">
            <v>Implict rate on ODA</v>
          </cell>
          <cell r="O115">
            <v>3.0000000000000004</v>
          </cell>
          <cell r="P115">
            <v>3.0000000000000004</v>
          </cell>
          <cell r="Q115">
            <v>3.0486496235177425</v>
          </cell>
          <cell r="R115">
            <v>3.0439991334488736</v>
          </cell>
          <cell r="S115">
            <v>2.939076206140351</v>
          </cell>
        </row>
        <row r="116">
          <cell r="B116" t="str">
            <v xml:space="preserve">    on Tor. resched</v>
          </cell>
          <cell r="O116">
            <v>1.830174560724835</v>
          </cell>
          <cell r="P116">
            <v>0.20843421014657731</v>
          </cell>
          <cell r="Q116">
            <v>0.44154181761330463</v>
          </cell>
          <cell r="R116">
            <v>0.17990223026008273</v>
          </cell>
          <cell r="S116">
            <v>0.11971071877965928</v>
          </cell>
        </row>
        <row r="117">
          <cell r="B117" t="str">
            <v xml:space="preserve">    on other pre-COD</v>
          </cell>
          <cell r="O117">
            <v>12.269332637263533</v>
          </cell>
          <cell r="P117">
            <v>-10.208749138738646</v>
          </cell>
          <cell r="Q117">
            <v>-4.2870447965913456</v>
          </cell>
          <cell r="R117">
            <v>-16.947894848001205</v>
          </cell>
          <cell r="S117">
            <v>-20.612847025343711</v>
          </cell>
        </row>
        <row r="118">
          <cell r="B118" t="str">
            <v xml:space="preserve">    on post-COD</v>
          </cell>
          <cell r="O118">
            <v>3.7422037422037424</v>
          </cell>
          <cell r="P118">
            <v>2.6576203354854844</v>
          </cell>
          <cell r="Q118">
            <v>1.9511560599655295</v>
          </cell>
          <cell r="R118">
            <v>1.6606096992380355</v>
          </cell>
          <cell r="S118">
            <v>1.5148263630281378</v>
          </cell>
        </row>
        <row r="121">
          <cell r="B121" t="str">
            <v xml:space="preserve">   1/  Excluding new borrowing.  The debt service due after 1998 is an estimate.</v>
          </cell>
        </row>
        <row r="122">
          <cell r="B122" t="str">
            <v xml:space="preserve">   2/  NB It was previously assumed that 80 percent of pre-COD PRD consisted of ODA debt; these ests have been revised with reference to World Bank DRS data.</v>
          </cell>
        </row>
        <row r="123">
          <cell r="B123" t="str">
            <v xml:space="preserve">   3/   OGEDEP do not provide any reliable breakdown of debt service by pre- &amp; post-COD and by ODA/non-ODA. In some cases, OGEDEP data are supplemented or replaced by World Bank DRS estimates, which appear more internally consistent.</v>
          </cell>
        </row>
        <row r="124">
          <cell r="B124" t="str">
            <v xml:space="preserve">   4/   In percent of exports of goods and non-factor services.</v>
          </cell>
        </row>
        <row r="126">
          <cell r="B126" t="str">
            <v>3. Estimated Late Interest Due, 1990-98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 xml:space="preserve">              On new arrears in 1990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 xml:space="preserve">              On new arrears in 1991</v>
          </cell>
          <cell r="K130">
            <v>30.820904999999996</v>
          </cell>
          <cell r="L130">
            <v>44.899589999999996</v>
          </cell>
          <cell r="M130">
            <v>41.094539999999995</v>
          </cell>
          <cell r="N130">
            <v>54.04296999999999</v>
          </cell>
          <cell r="O130">
            <v>61.641809999999992</v>
          </cell>
          <cell r="P130">
            <v>57.836759999999998</v>
          </cell>
          <cell r="Q130">
            <v>60.119790000000002</v>
          </cell>
          <cell r="R130">
            <v>60.880799999999994</v>
          </cell>
          <cell r="S130">
            <v>60.880799999999994</v>
          </cell>
        </row>
        <row r="131">
          <cell r="B131" t="str">
            <v xml:space="preserve">              On new arrears in 1992</v>
          </cell>
          <cell r="L131">
            <v>23.116495000000008</v>
          </cell>
          <cell r="M131">
            <v>42.314940000000014</v>
          </cell>
          <cell r="N131">
            <v>55.636310000000016</v>
          </cell>
          <cell r="O131">
            <v>63.472410000000025</v>
          </cell>
          <cell r="P131">
            <v>59.554360000000017</v>
          </cell>
          <cell r="Q131">
            <v>61.905190000000019</v>
          </cell>
          <cell r="R131">
            <v>63.31301000000002</v>
          </cell>
          <cell r="S131">
            <v>63.31301000000002</v>
          </cell>
        </row>
        <row r="132">
          <cell r="B132" t="str">
            <v xml:space="preserve">              On new arrears in 1993</v>
          </cell>
          <cell r="M132">
            <v>17.216403640153832</v>
          </cell>
          <cell r="N132">
            <v>44.539953090774887</v>
          </cell>
          <cell r="O132">
            <v>50.8131859204615</v>
          </cell>
          <cell r="P132">
            <v>47.676569505618197</v>
          </cell>
          <cell r="Q132">
            <v>49.558539354524171</v>
          </cell>
          <cell r="R132">
            <v>50.743212637492839</v>
          </cell>
          <cell r="S132">
            <v>50.743212637492839</v>
          </cell>
        </row>
        <row r="133">
          <cell r="B133" t="str">
            <v xml:space="preserve">              On new arrears in 1994</v>
          </cell>
          <cell r="N133">
            <v>24.109968196741132</v>
          </cell>
          <cell r="O133">
            <v>55.011476730592449</v>
          </cell>
          <cell r="P133">
            <v>51.002516562037357</v>
          </cell>
          <cell r="Q133">
            <v>53.653168663170412</v>
          </cell>
          <cell r="R133">
            <v>54.332322696881427</v>
          </cell>
          <cell r="S133">
            <v>54.332322696881427</v>
          </cell>
        </row>
        <row r="134">
          <cell r="B134" t="str">
            <v xml:space="preserve">              On new arrears in 1995</v>
          </cell>
          <cell r="O134">
            <v>21.883774044299972</v>
          </cell>
          <cell r="P134">
            <v>40.590167589303647</v>
          </cell>
          <cell r="Q134">
            <v>42.68686788888143</v>
          </cell>
          <cell r="R134">
            <v>43.227207988740687</v>
          </cell>
          <cell r="S134">
            <v>43.227207988740687</v>
          </cell>
        </row>
        <row r="135">
          <cell r="B135" t="str">
            <v xml:space="preserve">              On new arrears in 1996</v>
          </cell>
          <cell r="P135">
            <v>-73.768599564238954</v>
          </cell>
          <cell r="Q135">
            <v>-155.43490064088144</v>
          </cell>
          <cell r="R135">
            <v>-157.40243102874072</v>
          </cell>
          <cell r="S135">
            <v>-157.40243102874072</v>
          </cell>
        </row>
        <row r="136">
          <cell r="B136" t="str">
            <v xml:space="preserve">              On new arrears in 1997</v>
          </cell>
          <cell r="Q136">
            <v>10.463174816053508</v>
          </cell>
          <cell r="R136">
            <v>21.19124013377926</v>
          </cell>
          <cell r="S136">
            <v>21.19124013377926</v>
          </cell>
        </row>
        <row r="137">
          <cell r="B137" t="str">
            <v xml:space="preserve">              On new arrears in 1998</v>
          </cell>
          <cell r="R137">
            <v>10.871106354515046</v>
          </cell>
          <cell r="S137">
            <v>21.742212709030092</v>
          </cell>
        </row>
        <row r="138">
          <cell r="B138" t="str">
            <v xml:space="preserve">              On new arrears in 1999</v>
          </cell>
          <cell r="S138">
            <v>8.4540789297658936</v>
          </cell>
        </row>
        <row r="139">
          <cell r="B139" t="str">
            <v xml:space="preserve">              On new arrears in 2000</v>
          </cell>
        </row>
        <row r="140">
          <cell r="B140" t="str">
            <v xml:space="preserve">              On new arrears in 2001</v>
          </cell>
        </row>
        <row r="141">
          <cell r="B141" t="str">
            <v xml:space="preserve">              On new arrears in 2002</v>
          </cell>
        </row>
        <row r="144">
          <cell r="B144" t="str">
            <v xml:space="preserve">    Not previously rescheduled debt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>
            <v>156.5</v>
          </cell>
          <cell r="Q144">
            <v>146.4</v>
          </cell>
          <cell r="R144">
            <v>282.56</v>
          </cell>
          <cell r="S144">
            <v>307</v>
          </cell>
        </row>
        <row r="145">
          <cell r="B145" t="str">
            <v xml:space="preserve">        Pre-COD</v>
          </cell>
        </row>
        <row r="146">
          <cell r="B146" t="str">
            <v xml:space="preserve">              On new arrears in 1990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17.408763932344446</v>
          </cell>
          <cell r="Q146">
            <v>18.095951982305412</v>
          </cell>
          <cell r="R146">
            <v>19.012202715586699</v>
          </cell>
          <cell r="S146">
            <v>19.012202715586699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 xml:space="preserve">              On new arrears in 1992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 xml:space="preserve">              On new arrears in 1993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5.3179695056181844</v>
          </cell>
          <cell r="Q149">
            <v>5.5278893545241656</v>
          </cell>
          <cell r="R149">
            <v>5.5978626374928266</v>
          </cell>
          <cell r="S149">
            <v>5.5978626374928266</v>
          </cell>
        </row>
        <row r="150">
          <cell r="B150" t="str">
            <v xml:space="preserve">              On new arrears in 1994</v>
          </cell>
          <cell r="N150">
            <v>2.3417231967411398</v>
          </cell>
          <cell r="O150">
            <v>5.3430867305924608</v>
          </cell>
          <cell r="P150">
            <v>5.0132665620373702</v>
          </cell>
          <cell r="Q150">
            <v>5.2111586631704245</v>
          </cell>
          <cell r="R150">
            <v>5.2771226968814426</v>
          </cell>
          <cell r="S150">
            <v>5.2771226968814426</v>
          </cell>
        </row>
        <row r="151">
          <cell r="B151" t="str">
            <v xml:space="preserve">              On new arrears in 1995</v>
          </cell>
          <cell r="O151">
            <v>2.6187340442999778</v>
          </cell>
          <cell r="P151">
            <v>4.9141675893036618</v>
          </cell>
          <cell r="Q151">
            <v>5.1081478888814376</v>
          </cell>
          <cell r="R151">
            <v>5.172807988740697</v>
          </cell>
          <cell r="S151">
            <v>5.172807988740697</v>
          </cell>
        </row>
        <row r="152">
          <cell r="B152" t="str">
            <v xml:space="preserve">              On new arrears in 1996</v>
          </cell>
          <cell r="P152">
            <v>1.0480385167266817</v>
          </cell>
          <cell r="Q152">
            <v>2.1788169163528384</v>
          </cell>
          <cell r="R152">
            <v>2.2063968773193303</v>
          </cell>
          <cell r="S152">
            <v>2.2063968773193303</v>
          </cell>
        </row>
        <row r="153">
          <cell r="B153" t="str">
            <v xml:space="preserve">              On new arrears in 1997</v>
          </cell>
          <cell r="Q153">
            <v>0.44834481605351367</v>
          </cell>
          <cell r="R153">
            <v>0.90804013377926829</v>
          </cell>
          <cell r="S153">
            <v>0.90804013377926829</v>
          </cell>
        </row>
        <row r="154">
          <cell r="B154" t="str">
            <v xml:space="preserve">              On new arrears in 1998</v>
          </cell>
          <cell r="R154">
            <v>0.28790635451504842</v>
          </cell>
          <cell r="S154">
            <v>0.57581270903009685</v>
          </cell>
        </row>
        <row r="155">
          <cell r="B155" t="str">
            <v xml:space="preserve">              On new arrears in 1999</v>
          </cell>
          <cell r="S155">
            <v>-0.16832107023411483</v>
          </cell>
        </row>
        <row r="156">
          <cell r="B156" t="str">
            <v xml:space="preserve">              On new arrears in 2000</v>
          </cell>
        </row>
        <row r="157">
          <cell r="B157" t="str">
            <v xml:space="preserve">              On new arrears in 2001</v>
          </cell>
        </row>
        <row r="158">
          <cell r="B158" t="str">
            <v xml:space="preserve">              On new arrears in 2002</v>
          </cell>
        </row>
        <row r="161">
          <cell r="B161" t="str">
            <v xml:space="preserve">    Previously rescheduled debt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817.59</v>
          </cell>
          <cell r="Q161">
            <v>887.55</v>
          </cell>
          <cell r="R161">
            <v>1044.73</v>
          </cell>
          <cell r="S161">
            <v>1137.7</v>
          </cell>
        </row>
        <row r="162">
          <cell r="B162" t="str">
            <v xml:space="preserve">        Agreements 1-8</v>
          </cell>
        </row>
        <row r="163">
          <cell r="B163" t="str">
            <v xml:space="preserve">              On new arrears in 1990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5.7068618880000024</v>
          </cell>
          <cell r="Q163">
            <v>5.932132752000002</v>
          </cell>
          <cell r="R163">
            <v>6.0072230400000022</v>
          </cell>
          <cell r="S163">
            <v>6.0072230400000022</v>
          </cell>
        </row>
        <row r="164">
          <cell r="B164" t="str">
            <v xml:space="preserve">              On new arrears in 1991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49.279159999999997</v>
          </cell>
          <cell r="Q164">
            <v>51.22439</v>
          </cell>
          <cell r="R164">
            <v>51.872799999999998</v>
          </cell>
          <cell r="S164">
            <v>51.872799999999998</v>
          </cell>
        </row>
        <row r="165">
          <cell r="B165" t="str">
            <v xml:space="preserve">              On new arrears in 1992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47.439960000000021</v>
          </cell>
          <cell r="Q165">
            <v>49.312590000000021</v>
          </cell>
          <cell r="R165">
            <v>50.561010000000024</v>
          </cell>
          <cell r="S165">
            <v>50.561010000000024</v>
          </cell>
        </row>
        <row r="166">
          <cell r="B166" t="str">
            <v xml:space="preserve">              On new arrears in 1993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45.145350000000015</v>
          </cell>
          <cell r="S166">
            <v>45.145350000000015</v>
          </cell>
        </row>
        <row r="167">
          <cell r="B167" t="str">
            <v xml:space="preserve">              On new arrears in 1994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49.055199999999985</v>
          </cell>
          <cell r="S167">
            <v>49.055199999999985</v>
          </cell>
        </row>
        <row r="168">
          <cell r="B168" t="str">
            <v xml:space="preserve">              On new arrears in 1995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38.054399999999987</v>
          </cell>
          <cell r="S168">
            <v>38.054399999999987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 xml:space="preserve">              On new arrears in 1997</v>
          </cell>
          <cell r="Q170">
            <v>10.014829999999995</v>
          </cell>
          <cell r="R170">
            <v>20.28319999999999</v>
          </cell>
          <cell r="S170">
            <v>20.28319999999999</v>
          </cell>
        </row>
        <row r="171">
          <cell r="B171" t="str">
            <v xml:space="preserve">              On new arrears in 1998</v>
          </cell>
          <cell r="R171">
            <v>10.583199999999998</v>
          </cell>
          <cell r="S171">
            <v>21.166399999999996</v>
          </cell>
        </row>
        <row r="172">
          <cell r="B172" t="str">
            <v xml:space="preserve">              On new arrears in 1999</v>
          </cell>
          <cell r="S172">
            <v>8.6224000000000078</v>
          </cell>
        </row>
        <row r="173">
          <cell r="B173" t="str">
            <v xml:space="preserve">              On new arrears in 2000</v>
          </cell>
        </row>
        <row r="174">
          <cell r="B174" t="str">
            <v xml:space="preserve">              On new arrears in 2001</v>
          </cell>
        </row>
        <row r="175">
          <cell r="B175" t="str">
            <v xml:space="preserve">              On new arrears in 2002</v>
          </cell>
        </row>
        <row r="178">
          <cell r="B178" t="str">
            <v>2.  Non-reschedulable</v>
          </cell>
          <cell r="J178">
            <v>5.7517750000000003</v>
          </cell>
          <cell r="K178">
            <v>16.513929000000001</v>
          </cell>
          <cell r="L178">
            <v>21.801591070686072</v>
          </cell>
          <cell r="M178">
            <v>28.236953076923079</v>
          </cell>
          <cell r="N178">
            <v>47.319941247401246</v>
          </cell>
          <cell r="O178">
            <v>66.020306985447007</v>
          </cell>
          <cell r="P178">
            <v>145.46499999999997</v>
          </cell>
          <cell r="Q178">
            <v>173.79</v>
          </cell>
          <cell r="R178">
            <v>167.67000000000002</v>
          </cell>
          <cell r="S178">
            <v>157.47</v>
          </cell>
        </row>
        <row r="179">
          <cell r="B179" t="str">
            <v xml:space="preserve">              On new arrears in 1990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        On new arrears in 1991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          On new arrears in 1992</v>
          </cell>
          <cell r="L181">
            <v>4.890421070686072</v>
          </cell>
          <cell r="M181">
            <v>8.9519572141372166</v>
          </cell>
          <cell r="N181">
            <v>11.770165966735968</v>
          </cell>
          <cell r="O181">
            <v>13.427935821205825</v>
          </cell>
          <cell r="P181">
            <v>12.599050893970896</v>
          </cell>
          <cell r="Q181">
            <v>13.096381850311852</v>
          </cell>
          <cell r="R181">
            <v>13.604638835758839</v>
          </cell>
          <cell r="S181">
            <v>13.604638835758839</v>
          </cell>
        </row>
        <row r="182">
          <cell r="B182" t="str">
            <v xml:space="preserve">              On new arrears in 1993</v>
          </cell>
          <cell r="M182">
            <v>3.8069758627858636</v>
          </cell>
          <cell r="N182">
            <v>10.01093652806653</v>
          </cell>
          <cell r="O182">
            <v>11.388898482328484</v>
          </cell>
          <cell r="P182">
            <v>10.71593205821206</v>
          </cell>
          <cell r="Q182">
            <v>11.138929376299378</v>
          </cell>
          <cell r="R182">
            <v>11.606838482328484</v>
          </cell>
          <cell r="S182">
            <v>11.606838482328484</v>
          </cell>
        </row>
        <row r="183">
          <cell r="B183" t="str">
            <v xml:space="preserve">              On new arrears in 1994</v>
          </cell>
          <cell r="N183">
            <v>5.1881087525987519</v>
          </cell>
          <cell r="O183">
            <v>11.805132681912681</v>
          </cell>
          <cell r="P183">
            <v>11.106937047817048</v>
          </cell>
          <cell r="Q183">
            <v>11.545368773388773</v>
          </cell>
          <cell r="R183">
            <v>12.032372681912682</v>
          </cell>
          <cell r="S183">
            <v>12.032372681912682</v>
          </cell>
        </row>
        <row r="184">
          <cell r="B184" t="str">
            <v xml:space="preserve">              On new arrears in 1995</v>
          </cell>
          <cell r="O184">
            <v>6.1813099999999999</v>
          </cell>
          <cell r="P184">
            <v>11.629519999999999</v>
          </cell>
          <cell r="Q184">
            <v>12.088579999999999</v>
          </cell>
          <cell r="R184">
            <v>12.604659999999999</v>
          </cell>
          <cell r="S184">
            <v>12.604659999999999</v>
          </cell>
        </row>
        <row r="185">
          <cell r="B185" t="str">
            <v xml:space="preserve">              On new arrears in 1996</v>
          </cell>
          <cell r="P185">
            <v>-24.953080000000003</v>
          </cell>
          <cell r="Q185">
            <v>-51.876140000000007</v>
          </cell>
          <cell r="R185">
            <v>-54.370870000000011</v>
          </cell>
          <cell r="S185">
            <v>-54.370870000000011</v>
          </cell>
        </row>
        <row r="186">
          <cell r="B186" t="str">
            <v xml:space="preserve">              On new arrears in 1997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             On new arrears in 1998</v>
          </cell>
          <cell r="R187">
            <v>1.1655799999999998</v>
          </cell>
          <cell r="S187">
            <v>2.3311599999999997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 xml:space="preserve">              On new arrears in 2000</v>
          </cell>
        </row>
        <row r="190">
          <cell r="B190" t="str">
            <v xml:space="preserve">              On new arrears in 2001</v>
          </cell>
        </row>
        <row r="191">
          <cell r="B191" t="str">
            <v xml:space="preserve">              On new arrears in 2002</v>
          </cell>
        </row>
        <row r="194">
          <cell r="B194" t="str">
            <v xml:space="preserve">    Overdue interest on Toronto PRD</v>
          </cell>
          <cell r="J194">
            <v>5.5879000000000003</v>
          </cell>
          <cell r="K194">
            <v>15.205320000000002</v>
          </cell>
          <cell r="L194">
            <v>18.577920000000002</v>
          </cell>
          <cell r="M194">
            <v>23.028030000000001</v>
          </cell>
          <cell r="N194">
            <v>38.179540000000003</v>
          </cell>
          <cell r="O194">
            <v>53.059860000000015</v>
          </cell>
          <cell r="P194">
            <v>79.754999999999995</v>
          </cell>
          <cell r="Q194">
            <v>96.94</v>
          </cell>
          <cell r="R194">
            <v>37.700000000000003</v>
          </cell>
          <cell r="S194">
            <v>33.770000000000003</v>
          </cell>
        </row>
        <row r="195">
          <cell r="B195" t="str">
            <v xml:space="preserve">              On new arrears in 1990</v>
          </cell>
          <cell r="J195">
            <v>5.5879000000000003</v>
          </cell>
          <cell r="K195">
            <v>9.5288400000000006</v>
          </cell>
          <cell r="L195">
            <v>6.94076</v>
          </cell>
          <cell r="M195">
            <v>6.3525599999999995</v>
          </cell>
          <cell r="N195">
            <v>8.3524399999999996</v>
          </cell>
          <cell r="O195">
            <v>9.5288400000000006</v>
          </cell>
          <cell r="P195">
            <v>8.9406400000000001</v>
          </cell>
          <cell r="Q195">
            <v>9.2935599999999994</v>
          </cell>
          <cell r="R195">
            <v>9.7641200000000001</v>
          </cell>
          <cell r="S195">
            <v>9.7641200000000001</v>
          </cell>
        </row>
        <row r="196">
          <cell r="B196" t="str">
            <v xml:space="preserve">              On new arrears in 1991</v>
          </cell>
          <cell r="K196">
            <v>5.6764800000000015</v>
          </cell>
          <cell r="L196">
            <v>8.2694400000000012</v>
          </cell>
          <cell r="M196">
            <v>7.5686400000000011</v>
          </cell>
          <cell r="N196">
            <v>9.9513600000000011</v>
          </cell>
          <cell r="O196">
            <v>11.352960000000003</v>
          </cell>
          <cell r="P196">
            <v>10.652160000000002</v>
          </cell>
          <cell r="Q196">
            <v>11.072640000000002</v>
          </cell>
          <cell r="R196">
            <v>11.633280000000003</v>
          </cell>
          <cell r="S196">
            <v>11.633280000000003</v>
          </cell>
        </row>
        <row r="197">
          <cell r="B197" t="str">
            <v xml:space="preserve">              On new arrears in 1992</v>
          </cell>
          <cell r="L197">
            <v>3.3677200000000007</v>
          </cell>
          <cell r="M197">
            <v>6.1646400000000012</v>
          </cell>
          <cell r="N197">
            <v>8.105360000000001</v>
          </cell>
          <cell r="O197">
            <v>9.2469600000000032</v>
          </cell>
          <cell r="P197">
            <v>8.6761600000000012</v>
          </cell>
          <cell r="Q197">
            <v>9.0186400000000013</v>
          </cell>
          <cell r="R197">
            <v>9.4752800000000033</v>
          </cell>
          <cell r="S197">
            <v>9.4752800000000033</v>
          </cell>
        </row>
        <row r="198">
          <cell r="B198" t="str">
            <v xml:space="preserve">              On new arrears in 1993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        On new arrears in 1994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          On new arrears in 1995</v>
          </cell>
          <cell r="O200">
            <v>4.9013099999999996</v>
          </cell>
          <cell r="P200">
            <v>9.197519999999999</v>
          </cell>
          <cell r="Q200">
            <v>9.5605799999999981</v>
          </cell>
          <cell r="R200">
            <v>10.044659999999999</v>
          </cell>
          <cell r="S200">
            <v>10.044659999999999</v>
          </cell>
        </row>
        <row r="201">
          <cell r="B201" t="str">
            <v xml:space="preserve">              On new arrears in 1996</v>
          </cell>
          <cell r="P201">
            <v>-23.282220000000002</v>
          </cell>
          <cell r="Q201">
            <v>-48.402510000000007</v>
          </cell>
          <cell r="R201">
            <v>-50.853270000000009</v>
          </cell>
          <cell r="S201">
            <v>-50.853270000000009</v>
          </cell>
        </row>
        <row r="202">
          <cell r="B202" t="str">
            <v xml:space="preserve">              On new arrears in 1997</v>
          </cell>
          <cell r="Q202">
            <v>-0.3333799999999999</v>
          </cell>
          <cell r="R202">
            <v>-0.70051999999999981</v>
          </cell>
          <cell r="S202">
            <v>-0.70051999999999981</v>
          </cell>
        </row>
        <row r="203">
          <cell r="B203" t="str">
            <v xml:space="preserve">              On new arrears in 1998</v>
          </cell>
          <cell r="R203">
            <v>2.1579999999999835E-2</v>
          </cell>
          <cell r="S203">
            <v>4.3159999999999671E-2</v>
          </cell>
        </row>
        <row r="204">
          <cell r="B204" t="str">
            <v xml:space="preserve">              On new arrears in 1999</v>
          </cell>
          <cell r="S204">
            <v>0.48306000000000004</v>
          </cell>
        </row>
        <row r="205">
          <cell r="B205" t="str">
            <v xml:space="preserve">              On new arrears in 2000</v>
          </cell>
        </row>
        <row r="206">
          <cell r="B206" t="str">
            <v xml:space="preserve">              On new arrears in 2001</v>
          </cell>
        </row>
        <row r="207">
          <cell r="B207" t="str">
            <v xml:space="preserve">              On new arrears in 2002</v>
          </cell>
        </row>
        <row r="210">
          <cell r="B210" t="str">
            <v xml:space="preserve">    Post-COD arrears</v>
          </cell>
          <cell r="J210">
            <v>0.16387500000000002</v>
          </cell>
          <cell r="K210">
            <v>1.3086089999999999</v>
          </cell>
          <cell r="L210">
            <v>3.2236710706860707</v>
          </cell>
          <cell r="M210">
            <v>5.2089230769230772</v>
          </cell>
          <cell r="N210">
            <v>9.1404012474012468</v>
          </cell>
          <cell r="O210">
            <v>12.960446985446985</v>
          </cell>
          <cell r="P210">
            <v>65.709999999999994</v>
          </cell>
          <cell r="Q210">
            <v>76.849999999999994</v>
          </cell>
          <cell r="R210">
            <v>129.97</v>
          </cell>
          <cell r="S210">
            <v>123.7</v>
          </cell>
        </row>
        <row r="211">
          <cell r="B211" t="str">
            <v xml:space="preserve">              On new arrears in 1990</v>
          </cell>
          <cell r="J211">
            <v>0.16387500000000002</v>
          </cell>
          <cell r="K211">
            <v>0.27945000000000003</v>
          </cell>
          <cell r="L211">
            <v>0.20355000000000001</v>
          </cell>
          <cell r="M211">
            <v>0.18630000000000002</v>
          </cell>
          <cell r="N211">
            <v>0.24495</v>
          </cell>
          <cell r="O211">
            <v>0.27945000000000003</v>
          </cell>
          <cell r="P211">
            <v>0.26219999999999999</v>
          </cell>
          <cell r="Q211">
            <v>0.27255000000000001</v>
          </cell>
          <cell r="R211">
            <v>0.28635000000000005</v>
          </cell>
          <cell r="S211">
            <v>0.28635000000000005</v>
          </cell>
        </row>
        <row r="212">
          <cell r="B212" t="str">
            <v xml:space="preserve">              On new arrears in 1991</v>
          </cell>
          <cell r="K212">
            <v>1.0291589999999999</v>
          </cell>
          <cell r="L212">
            <v>1.49742</v>
          </cell>
          <cell r="M212">
            <v>1.37052</v>
          </cell>
          <cell r="N212">
            <v>1.8019799999999997</v>
          </cell>
          <cell r="O212">
            <v>2.0557799999999999</v>
          </cell>
          <cell r="P212">
            <v>1.9288799999999999</v>
          </cell>
          <cell r="Q212">
            <v>2.00502</v>
          </cell>
          <cell r="R212">
            <v>2.1065399999999999</v>
          </cell>
          <cell r="S212">
            <v>2.1065399999999999</v>
          </cell>
        </row>
        <row r="213">
          <cell r="B213" t="str">
            <v xml:space="preserve">              On new arrears in 1992</v>
          </cell>
          <cell r="L213">
            <v>1.5227010706860709</v>
          </cell>
          <cell r="M213">
            <v>2.7873172141372144</v>
          </cell>
          <cell r="N213">
            <v>3.6648059667359667</v>
          </cell>
          <cell r="O213">
            <v>4.1809758212058217</v>
          </cell>
          <cell r="P213">
            <v>3.9228908939708944</v>
          </cell>
          <cell r="Q213">
            <v>4.0777418503118508</v>
          </cell>
          <cell r="R213">
            <v>4.1293588357588362</v>
          </cell>
          <cell r="S213">
            <v>4.1293588357588362</v>
          </cell>
        </row>
        <row r="214">
          <cell r="B214" t="str">
            <v xml:space="preserve">              On new arrears in 1993</v>
          </cell>
          <cell r="M214">
            <v>0.86478586278586289</v>
          </cell>
          <cell r="N214">
            <v>2.2740665280665282</v>
          </cell>
          <cell r="O214">
            <v>2.5623284823284824</v>
          </cell>
          <cell r="P214">
            <v>2.4342120582120583</v>
          </cell>
          <cell r="Q214">
            <v>2.5302993762993764</v>
          </cell>
          <cell r="R214">
            <v>2.5623284823284824</v>
          </cell>
          <cell r="S214">
            <v>2.5623284823284824</v>
          </cell>
        </row>
        <row r="215">
          <cell r="B215" t="str">
            <v xml:space="preserve">              On new arrears in 1994</v>
          </cell>
          <cell r="N215">
            <v>1.1545987525987522</v>
          </cell>
          <cell r="O215">
            <v>2.6019126819126814</v>
          </cell>
          <cell r="P215">
            <v>2.4718170478170474</v>
          </cell>
          <cell r="Q215">
            <v>2.569388773388773</v>
          </cell>
          <cell r="R215">
            <v>2.6019126819126814</v>
          </cell>
          <cell r="S215">
            <v>2.6019126819126814</v>
          </cell>
        </row>
        <row r="216">
          <cell r="B216" t="str">
            <v xml:space="preserve">              On new arrears in 1995</v>
          </cell>
          <cell r="O216">
            <v>1.28</v>
          </cell>
          <cell r="P216">
            <v>2.4319999999999999</v>
          </cell>
          <cell r="Q216">
            <v>2.528</v>
          </cell>
          <cell r="R216">
            <v>2.56</v>
          </cell>
          <cell r="S216">
            <v>2.56</v>
          </cell>
        </row>
        <row r="217">
          <cell r="B217" t="str">
            <v xml:space="preserve">              On new arrears in 1996</v>
          </cell>
          <cell r="P217">
            <v>-1.67086</v>
          </cell>
          <cell r="Q217">
            <v>-3.47363</v>
          </cell>
          <cell r="R217">
            <v>-3.5175999999999998</v>
          </cell>
          <cell r="S217">
            <v>-3.5175999999999998</v>
          </cell>
        </row>
        <row r="218">
          <cell r="B218" t="str">
            <v xml:space="preserve">              On new arrears in 1997</v>
          </cell>
          <cell r="Q218">
            <v>2.0144999999999642E-2</v>
          </cell>
          <cell r="R218">
            <v>4.0799999999999274E-2</v>
          </cell>
          <cell r="S218">
            <v>4.0799999999999274E-2</v>
          </cell>
        </row>
        <row r="219">
          <cell r="B219" t="str">
            <v xml:space="preserve">              On new arrears in 1998</v>
          </cell>
          <cell r="R219">
            <v>1.1439999999999999</v>
          </cell>
          <cell r="S219">
            <v>2.2879999999999998</v>
          </cell>
        </row>
        <row r="220">
          <cell r="B220" t="str">
            <v xml:space="preserve">              On new arrears in 1999</v>
          </cell>
          <cell r="S220">
            <v>-0.2359999999999991</v>
          </cell>
        </row>
        <row r="221">
          <cell r="B221" t="str">
            <v xml:space="preserve">              On new arrears in 2000</v>
          </cell>
        </row>
        <row r="222">
          <cell r="B222" t="str">
            <v xml:space="preserve">              On new arrears in 2001</v>
          </cell>
        </row>
        <row r="223">
          <cell r="B223" t="str">
            <v xml:space="preserve">              On new arrears in 2002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1119.5550000000001</v>
          </cell>
          <cell r="Q226">
            <v>1207.74</v>
          </cell>
          <cell r="R226">
            <v>1494.96</v>
          </cell>
          <cell r="S226">
            <v>1602.17</v>
          </cell>
        </row>
        <row r="227">
          <cell r="B227" t="str">
            <v>Cumulative total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2055.4984222180278</v>
          </cell>
          <cell r="Q227">
            <v>3263.2384222180281</v>
          </cell>
          <cell r="R227">
            <v>4758.1984222180281</v>
          </cell>
          <cell r="S227">
            <v>6360.3684222180282</v>
          </cell>
        </row>
        <row r="228"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B229" t="str">
            <v>Memorandum items:</v>
          </cell>
        </row>
        <row r="230">
          <cell r="B230" t="str">
            <v xml:space="preserve">    Late interest on ODA arrears (excl. Tor.-resched)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59.620987500000012</v>
          </cell>
          <cell r="Q230">
            <v>43.853465000000014</v>
          </cell>
          <cell r="R230">
            <v>46.081850000000031</v>
          </cell>
          <cell r="S230">
            <v>49.207050000000031</v>
          </cell>
        </row>
        <row r="231">
          <cell r="B231" t="str">
            <v xml:space="preserve">              On new arrears in 1990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17.436299999999999</v>
          </cell>
          <cell r="Q231">
            <v>18.124575</v>
          </cell>
          <cell r="R231">
            <v>19.042275000000004</v>
          </cell>
          <cell r="S231">
            <v>19.042275000000004</v>
          </cell>
        </row>
        <row r="232">
          <cell r="B232" t="str">
            <v xml:space="preserve">              On new arrears in 1991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14.501560000000005</v>
          </cell>
          <cell r="Q232">
            <v>15.073990000000006</v>
          </cell>
          <cell r="R232">
            <v>15.837230000000005</v>
          </cell>
          <cell r="S232">
            <v>15.837230000000005</v>
          </cell>
        </row>
        <row r="233">
          <cell r="B233" t="str">
            <v xml:space="preserve">              On new arrears in 1992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12.479960000000002</v>
          </cell>
          <cell r="Q233">
            <v>12.972590000000004</v>
          </cell>
          <cell r="R233">
            <v>13.629430000000005</v>
          </cell>
          <cell r="S233">
            <v>13.629430000000005</v>
          </cell>
        </row>
        <row r="234">
          <cell r="B234" t="str">
            <v xml:space="preserve">              On new arrears in 1993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11.994320000000004</v>
          </cell>
          <cell r="Q234">
            <v>12.467780000000005</v>
          </cell>
          <cell r="R234">
            <v>13.099060000000005</v>
          </cell>
          <cell r="S234">
            <v>13.099060000000005</v>
          </cell>
        </row>
        <row r="235">
          <cell r="B235" t="str">
            <v xml:space="preserve">              On new arrears in 1994</v>
          </cell>
          <cell r="N235">
            <v>11.219950000000006</v>
          </cell>
          <cell r="O235">
            <v>12.983085000000006</v>
          </cell>
          <cell r="P235">
            <v>12.181660000000006</v>
          </cell>
          <cell r="Q235">
            <v>12.502230000000006</v>
          </cell>
          <cell r="R235">
            <v>13.303655000000008</v>
          </cell>
          <cell r="S235">
            <v>13.303655000000008</v>
          </cell>
        </row>
        <row r="236">
          <cell r="B236" t="str">
            <v xml:space="preserve">              On new arrears in 1995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             On new arrears in 1996</v>
          </cell>
          <cell r="P237">
            <v>-21.461437500000002</v>
          </cell>
          <cell r="Q237">
            <v>-40.061350000000012</v>
          </cell>
          <cell r="R237">
            <v>-45.784400000000005</v>
          </cell>
          <cell r="S237">
            <v>-45.784400000000005</v>
          </cell>
        </row>
        <row r="238">
          <cell r="B238" t="str">
            <v xml:space="preserve">              On new arrears in 1997</v>
          </cell>
          <cell r="Q238">
            <v>1.1176000000000021</v>
          </cell>
          <cell r="R238">
            <v>2.2352000000000043</v>
          </cell>
          <cell r="S238">
            <v>2.2352000000000043</v>
          </cell>
        </row>
        <row r="239">
          <cell r="B239" t="str">
            <v xml:space="preserve">              On new arrears in 1998</v>
          </cell>
          <cell r="R239">
            <v>1.3981999999999994</v>
          </cell>
          <cell r="S239">
            <v>2.7963999999999989</v>
          </cell>
        </row>
        <row r="240">
          <cell r="B240" t="str">
            <v xml:space="preserve">              On new arrears in 1999</v>
          </cell>
          <cell r="S240">
            <v>1.7270000000000021</v>
          </cell>
        </row>
        <row r="241">
          <cell r="B241" t="str">
            <v xml:space="preserve">              On new arrears in 2000</v>
          </cell>
        </row>
        <row r="242">
          <cell r="B242" t="str">
            <v xml:space="preserve">              On new arrears in 2001</v>
          </cell>
        </row>
        <row r="243">
          <cell r="B243" t="str">
            <v xml:space="preserve">              On new arrears in 2002</v>
          </cell>
        </row>
        <row r="246">
          <cell r="B246" t="str">
            <v xml:space="preserve">    Late interest on non-ODA arrears (excl. Tor. resched.)</v>
          </cell>
          <cell r="J246">
            <v>3.7134536377152836</v>
          </cell>
          <cell r="K246">
            <v>30.493289676946063</v>
          </cell>
          <cell r="L246">
            <v>59.546721378585033</v>
          </cell>
          <cell r="M246">
            <v>86.437897168374278</v>
          </cell>
          <cell r="N246">
            <v>145.88596349866009</v>
          </cell>
          <cell r="O246">
            <v>204.50458435774698</v>
          </cell>
          <cell r="P246">
            <v>980.17901250000011</v>
          </cell>
          <cell r="Q246">
            <v>1066.946535</v>
          </cell>
          <cell r="R246">
            <v>1411.17815</v>
          </cell>
          <cell r="S246">
            <v>1519.1929500000001</v>
          </cell>
        </row>
        <row r="247">
          <cell r="B247" t="str">
            <v xml:space="preserve">              On new arrears in 1990</v>
          </cell>
        </row>
        <row r="248">
          <cell r="B248" t="str">
            <v xml:space="preserve">              On new arrears in 1991</v>
          </cell>
        </row>
        <row r="249">
          <cell r="B249" t="str">
            <v xml:space="preserve">              On new arrears in 1992</v>
          </cell>
        </row>
        <row r="250">
          <cell r="B250" t="str">
            <v xml:space="preserve">              On new arrears in 1993</v>
          </cell>
        </row>
        <row r="251">
          <cell r="B251" t="str">
            <v xml:space="preserve">              On new arrears in 1994</v>
          </cell>
        </row>
        <row r="252">
          <cell r="B252" t="str">
            <v xml:space="preserve">              On new arrears in 1995</v>
          </cell>
        </row>
        <row r="253">
          <cell r="B253" t="str">
            <v xml:space="preserve">              On new arrears in 1996</v>
          </cell>
        </row>
        <row r="254">
          <cell r="B254" t="str">
            <v xml:space="preserve">              On new arrears in 1997</v>
          </cell>
        </row>
        <row r="255">
          <cell r="B255" t="str">
            <v xml:space="preserve">              On new arrears in 1998</v>
          </cell>
        </row>
        <row r="256">
          <cell r="B256" t="str">
            <v xml:space="preserve">              On new arrears in 1999</v>
          </cell>
        </row>
        <row r="263">
          <cell r="B263" t="str">
            <v>4.  Estimated Stock of Debt and Scheduled</v>
          </cell>
          <cell r="P263" t="str">
            <v>Arrears</v>
          </cell>
          <cell r="Q263" t="str">
            <v>Arrears</v>
          </cell>
          <cell r="S263" t="str">
            <v>Arrears</v>
          </cell>
        </row>
        <row r="264">
          <cell r="B264" t="str">
            <v>Debt Service Due to PC Creditors; 1996-2015</v>
          </cell>
          <cell r="P264" t="str">
            <v>end-1996</v>
          </cell>
          <cell r="Q264" t="str">
            <v>end-1997</v>
          </cell>
          <cell r="S264" t="str">
            <v>end-1999</v>
          </cell>
        </row>
        <row r="266">
          <cell r="B266" t="str">
            <v xml:space="preserve">1.  Total </v>
          </cell>
          <cell r="P266">
            <v>1963.97</v>
          </cell>
          <cell r="Q266">
            <v>2220.930501672241</v>
          </cell>
          <cell r="R266">
            <v>2521.8281605351167</v>
          </cell>
          <cell r="S266">
            <v>2738.9201337792638</v>
          </cell>
        </row>
        <row r="268">
          <cell r="B268" t="str">
            <v xml:space="preserve">2.  Pre-COD debt  </v>
          </cell>
          <cell r="P268">
            <v>1830.94</v>
          </cell>
          <cell r="Q268">
            <v>2087.390501672241</v>
          </cell>
          <cell r="R268">
            <v>2359.6881605351168</v>
          </cell>
          <cell r="S268">
            <v>2582.680133779264</v>
          </cell>
        </row>
        <row r="269">
          <cell r="B269" t="str">
            <v xml:space="preserve">      PRD  o/w:</v>
          </cell>
          <cell r="P269">
            <v>1101.6999391742497</v>
          </cell>
          <cell r="Q269">
            <v>1346.7999391742496</v>
          </cell>
          <cell r="R269">
            <v>1611.8999391742495</v>
          </cell>
          <cell r="S269">
            <v>1839.0999391742496</v>
          </cell>
        </row>
        <row r="270">
          <cell r="B270" t="str">
            <v xml:space="preserve">          non-Tor.-resched. ODA 1/</v>
          </cell>
          <cell r="P270">
            <v>998.81993917424961</v>
          </cell>
          <cell r="Q270">
            <v>974.5594375020089</v>
          </cell>
          <cell r="R270">
            <v>1158.1517786391328</v>
          </cell>
          <cell r="S270">
            <v>1100.2598053949855</v>
          </cell>
        </row>
        <row r="271">
          <cell r="B271" t="str">
            <v xml:space="preserve">          Toronto terms</v>
          </cell>
          <cell r="P271">
            <v>102.88</v>
          </cell>
          <cell r="Q271">
            <v>94.44</v>
          </cell>
          <cell r="R271">
            <v>94.96</v>
          </cell>
          <cell r="S271">
            <v>106.6</v>
          </cell>
        </row>
        <row r="272">
          <cell r="B272" t="str">
            <v xml:space="preserve">      NPRD  </v>
          </cell>
          <cell r="P272">
            <v>729.24006082575033</v>
          </cell>
          <cell r="Q272">
            <v>740.59056249799119</v>
          </cell>
          <cell r="R272">
            <v>747.7882213608674</v>
          </cell>
          <cell r="S272">
            <v>743.58019460501453</v>
          </cell>
        </row>
        <row r="273">
          <cell r="B273" t="str">
            <v xml:space="preserve">        o/w ODA  1/</v>
          </cell>
          <cell r="P273">
            <v>393.88</v>
          </cell>
          <cell r="Q273">
            <v>430.26</v>
          </cell>
          <cell r="R273">
            <v>464.69499999999999</v>
          </cell>
          <cell r="S273">
            <v>496.23</v>
          </cell>
        </row>
        <row r="275">
          <cell r="B275" t="str">
            <v>3.  Post-COD debt  2/</v>
          </cell>
          <cell r="P275">
            <v>133.03</v>
          </cell>
          <cell r="Q275">
            <v>133.54</v>
          </cell>
          <cell r="R275">
            <v>162.13999999999999</v>
          </cell>
          <cell r="S275">
            <v>156.24</v>
          </cell>
        </row>
        <row r="277">
          <cell r="B277" t="str">
            <v>4.  Reschedulable arrears/ds</v>
          </cell>
          <cell r="P277">
            <v>1830.94</v>
          </cell>
          <cell r="Q277">
            <v>2087.390501672241</v>
          </cell>
          <cell r="R277">
            <v>2359.6881605351168</v>
          </cell>
          <cell r="S277">
            <v>2582.680133779264</v>
          </cell>
        </row>
        <row r="278">
          <cell r="B278" t="str">
            <v xml:space="preserve">            Interest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 xml:space="preserve">      Non-ODA, non-Tor.-resched debt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 xml:space="preserve">            Interest</v>
          </cell>
          <cell r="P281" t="str">
            <v xml:space="preserve"> . . . </v>
          </cell>
          <cell r="Q281">
            <v>789.44614025628732</v>
          </cell>
          <cell r="R281">
            <v>875.15258646314237</v>
          </cell>
          <cell r="S281">
            <v>940.50269702029016</v>
          </cell>
        </row>
        <row r="282">
          <cell r="B282" t="str">
            <v xml:space="preserve">            Principal</v>
          </cell>
          <cell r="P282" t="str">
            <v xml:space="preserve"> . . . </v>
          </cell>
          <cell r="Q282">
            <v>-201.3150760860552</v>
          </cell>
          <cell r="R282">
            <v>-233.27120456715824</v>
          </cell>
          <cell r="S282">
            <v>-60.912368636011806</v>
          </cell>
        </row>
        <row r="283">
          <cell r="B283" t="str">
            <v xml:space="preserve">      ODA debt (excl. Tor. resched)</v>
          </cell>
          <cell r="P283">
            <v>1392.6999391742497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         Interest</v>
          </cell>
          <cell r="P284" t="str">
            <v xml:space="preserve"> . . . </v>
          </cell>
          <cell r="Q284">
            <v>16.48964207275198</v>
          </cell>
          <cell r="R284">
            <v>18.977790385971744</v>
          </cell>
          <cell r="S284">
            <v>18.521321002794672</v>
          </cell>
        </row>
        <row r="285">
          <cell r="B285" t="str">
            <v xml:space="preserve">            Principal</v>
          </cell>
          <cell r="P285" t="str">
            <v xml:space="preserve"> . . . </v>
          </cell>
          <cell r="Q285">
            <v>1388.3297954292568</v>
          </cell>
          <cell r="R285">
            <v>1603.868988253161</v>
          </cell>
          <cell r="S285">
            <v>1577.9684843921909</v>
          </cell>
        </row>
        <row r="286">
          <cell r="B286" t="str">
            <v xml:space="preserve">      PRD on Toronto terms</v>
          </cell>
          <cell r="P286">
            <v>102.88</v>
          </cell>
          <cell r="Q286">
            <v>94.44</v>
          </cell>
          <cell r="R286">
            <v>94.96</v>
          </cell>
          <cell r="S286">
            <v>106.6</v>
          </cell>
        </row>
        <row r="287">
          <cell r="B287" t="str">
            <v xml:space="preserve">            Interest</v>
          </cell>
          <cell r="P287" t="str">
            <v xml:space="preserve"> . . . </v>
          </cell>
          <cell r="Q287">
            <v>13.539258540958919</v>
          </cell>
          <cell r="R287">
            <v>13.434606847502206</v>
          </cell>
          <cell r="S287">
            <v>14.814722964678349</v>
          </cell>
        </row>
        <row r="288">
          <cell r="B288" t="str">
            <v xml:space="preserve">            Principal</v>
          </cell>
          <cell r="P288" t="str">
            <v xml:space="preserve"> . . . </v>
          </cell>
          <cell r="Q288">
            <v>80.900741459041086</v>
          </cell>
          <cell r="R288">
            <v>81.525393152497784</v>
          </cell>
          <cell r="S288">
            <v>91.785277035321641</v>
          </cell>
        </row>
        <row r="290">
          <cell r="B290" t="str">
            <v>5.  Est. stock of LI on reschedulable arrears 3/</v>
          </cell>
          <cell r="P290">
            <v>2055.4984222180278</v>
          </cell>
          <cell r="Q290">
            <v>3263.2384222180281</v>
          </cell>
          <cell r="R290">
            <v>4758.1984222180272</v>
          </cell>
          <cell r="S290">
            <v>6360.3684222180291</v>
          </cell>
        </row>
        <row r="292">
          <cell r="B292" t="str">
            <v xml:space="preserve">           Non-ODA loans  </v>
          </cell>
          <cell r="P292">
            <v>1510.7609222180276</v>
          </cell>
          <cell r="Q292">
            <v>2577.7074572180277</v>
          </cell>
          <cell r="R292">
            <v>3988.8856072180279</v>
          </cell>
          <cell r="S292">
            <v>5508.0785572180284</v>
          </cell>
        </row>
        <row r="293">
          <cell r="B293" t="str">
            <v xml:space="preserve">           ODA (excl. Tor.-resched.) </v>
          </cell>
          <cell r="P293">
            <v>311.34393000000006</v>
          </cell>
          <cell r="Q293">
            <v>355.19739500000009</v>
          </cell>
          <cell r="R293">
            <v>401.27924500000012</v>
          </cell>
          <cell r="S293">
            <v>450.48629500000015</v>
          </cell>
        </row>
        <row r="294">
          <cell r="B294" t="str">
            <v xml:space="preserve">           PRD on Toronto terms</v>
          </cell>
          <cell r="P294">
            <v>233.39357000000001</v>
          </cell>
          <cell r="Q294">
            <v>330.33357000000001</v>
          </cell>
          <cell r="R294">
            <v>368.03357</v>
          </cell>
          <cell r="S294">
            <v>401.80356999999998</v>
          </cell>
        </row>
        <row r="296">
          <cell r="B296" t="str">
            <v>6.  Est.d stock of LI on post-COD arrears 3/</v>
          </cell>
          <cell r="P296">
            <v>97.715926380457375</v>
          </cell>
          <cell r="Q296">
            <v>174.56592638045737</v>
          </cell>
          <cell r="R296">
            <v>304.53592638045734</v>
          </cell>
          <cell r="S296">
            <v>428.23592638045733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 xml:space="preserve">      Debt service</v>
          </cell>
        </row>
        <row r="300">
          <cell r="B300" t="str">
            <v xml:space="preserve">        Non-ODA &amp; non-Tor.-resched. debt (PIAL)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 xml:space="preserve">        ODA debt  (PIAL)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       PRD on Toronto terms  (PIAL)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4">
          <cell r="B304" t="str">
            <v>8.  Stock of debt (e.o.p., excl. new lending)  5/</v>
          </cell>
          <cell r="S304">
            <v>0</v>
          </cell>
        </row>
        <row r="306">
          <cell r="B306" t="str">
            <v>Sources:  Data provided by the authorities; and staff calculations.</v>
          </cell>
        </row>
        <row r="308">
          <cell r="B308" t="str">
            <v xml:space="preserve">   1/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309">
          <cell r="B309" t="str">
            <v xml:space="preserve">   2/  Including government debt, guaranteed private debt and 'Mécanisme SNEL' debt.</v>
          </cell>
        </row>
        <row r="310">
          <cell r="B310" t="str">
            <v xml:space="preserve">   3/  Estimated by applying a penalty rate of 2 percent on top of a market rate of 7.5 percent to the</v>
          </cell>
        </row>
        <row r="311">
          <cell r="B311" t="str">
            <v xml:space="preserve">      outstanding end-year stocks of external arrears over the period 1990-96.  See Table 5.</v>
          </cell>
        </row>
        <row r="312">
          <cell r="B312" t="str">
            <v xml:space="preserve">   4/  The consolidation period covers 1997-99.  In 1997, estimated reschedulable arrears, including</v>
          </cell>
        </row>
        <row r="313">
          <cell r="B313" t="str">
            <v xml:space="preserve">      late interest at end-1996, are added to reschedulable debt service due in 1997.  </v>
          </cell>
        </row>
        <row r="314">
          <cell r="B314" t="str">
            <v xml:space="preserve">   5/  Including estimated late interest and post-COD debt.</v>
          </cell>
        </row>
        <row r="316">
          <cell r="B316" t="str">
            <v>5.  Estimated post-resched debt service</v>
          </cell>
        </row>
        <row r="318">
          <cell r="B318" t="str">
            <v>1.  Debt service from flow resched. on Naples terms:  (PIAL)  1/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         Interest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        Principal</v>
          </cell>
          <cell r="Q320">
            <v>0</v>
          </cell>
          <cell r="R320">
            <v>0</v>
          </cell>
          <cell r="S320">
            <v>0</v>
          </cell>
        </row>
        <row r="321">
          <cell r="Q321" t="str">
            <v xml:space="preserve">  </v>
          </cell>
        </row>
        <row r="322">
          <cell r="B322" t="str">
            <v xml:space="preserve">    Rescheduled principal, interest  and arrears  (PIAL)  1/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                 1999</v>
          </cell>
          <cell r="S324">
            <v>0</v>
          </cell>
        </row>
        <row r="325">
          <cell r="B325" t="str">
            <v xml:space="preserve">                            Interest</v>
          </cell>
          <cell r="S325">
            <v>0</v>
          </cell>
        </row>
        <row r="326">
          <cell r="B326" t="str">
            <v xml:space="preserve">                            Principal</v>
          </cell>
          <cell r="S326">
            <v>0</v>
          </cell>
        </row>
        <row r="328">
          <cell r="B328" t="str">
            <v xml:space="preserve">                    2000</v>
          </cell>
        </row>
        <row r="329">
          <cell r="B329" t="str">
            <v xml:space="preserve">                            Interest</v>
          </cell>
        </row>
        <row r="330">
          <cell r="B330" t="str">
            <v xml:space="preserve">                            Principal</v>
          </cell>
        </row>
        <row r="332">
          <cell r="B332" t="str">
            <v xml:space="preserve">                    2001</v>
          </cell>
        </row>
        <row r="333">
          <cell r="B333" t="str">
            <v xml:space="preserve">                            Interest</v>
          </cell>
        </row>
        <row r="334">
          <cell r="B334" t="str">
            <v xml:space="preserve">                            Principal</v>
          </cell>
        </row>
        <row r="336">
          <cell r="B336" t="str">
            <v xml:space="preserve">               ODA debt  3/</v>
          </cell>
        </row>
        <row r="337">
          <cell r="B337" t="str">
            <v xml:space="preserve">                    1999</v>
          </cell>
          <cell r="S337">
            <v>0</v>
          </cell>
        </row>
        <row r="338">
          <cell r="B338" t="str">
            <v xml:space="preserve">                            Interest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1">
          <cell r="B341" t="str">
            <v xml:space="preserve">                    2000</v>
          </cell>
        </row>
        <row r="342">
          <cell r="B342" t="str">
            <v xml:space="preserve">                            Interest</v>
          </cell>
        </row>
        <row r="343">
          <cell r="B343" t="str">
            <v xml:space="preserve">                            Principal</v>
          </cell>
        </row>
        <row r="345">
          <cell r="B345" t="str">
            <v xml:space="preserve">                    2001</v>
          </cell>
        </row>
        <row r="346">
          <cell r="B346" t="str">
            <v xml:space="preserve">                            Interest</v>
          </cell>
        </row>
        <row r="347">
          <cell r="B347" t="str">
            <v xml:space="preserve">                            Principal</v>
          </cell>
        </row>
        <row r="349">
          <cell r="B349" t="str">
            <v xml:space="preserve">       PRD on Toronto terms  4/</v>
          </cell>
        </row>
        <row r="350">
          <cell r="B350" t="str">
            <v xml:space="preserve">                    1999</v>
          </cell>
          <cell r="S350">
            <v>0</v>
          </cell>
        </row>
        <row r="351">
          <cell r="B351" t="str">
            <v xml:space="preserve">                            Interest</v>
          </cell>
          <cell r="S351">
            <v>0</v>
          </cell>
        </row>
        <row r="352">
          <cell r="B352" t="str">
            <v xml:space="preserve">                            Principal</v>
          </cell>
          <cell r="S352">
            <v>0</v>
          </cell>
        </row>
        <row r="354">
          <cell r="B354" t="str">
            <v xml:space="preserve">                    2000</v>
          </cell>
        </row>
        <row r="355">
          <cell r="B355" t="str">
            <v xml:space="preserve">                            Interest</v>
          </cell>
        </row>
        <row r="356">
          <cell r="B356" t="str">
            <v xml:space="preserve">                            Principal</v>
          </cell>
        </row>
        <row r="358">
          <cell r="B358" t="str">
            <v xml:space="preserve">                    2001</v>
          </cell>
        </row>
        <row r="359">
          <cell r="B359" t="str">
            <v xml:space="preserve">                            Interest</v>
          </cell>
        </row>
        <row r="360">
          <cell r="B360" t="str">
            <v xml:space="preserve">                            Principal</v>
          </cell>
        </row>
        <row r="362">
          <cell r="B362" t="str">
            <v>2.  Total debt service due after flow rescheduling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                   Interest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                   Principal</v>
          </cell>
          <cell r="Q364">
            <v>24</v>
          </cell>
          <cell r="R364">
            <v>29</v>
          </cell>
          <cell r="S364">
            <v>30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                 Interest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 xml:space="preserve">                    Principal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         Non-rescheduled debt service  6/</v>
          </cell>
          <cell r="Q368">
            <v>39</v>
          </cell>
          <cell r="R368">
            <v>42</v>
          </cell>
          <cell r="S368">
            <v>42</v>
          </cell>
        </row>
        <row r="369">
          <cell r="B369" t="str">
            <v xml:space="preserve">                    Interest</v>
          </cell>
          <cell r="Q369">
            <v>15</v>
          </cell>
          <cell r="R369">
            <v>13</v>
          </cell>
          <cell r="S369">
            <v>12</v>
          </cell>
        </row>
        <row r="370">
          <cell r="B370" t="str">
            <v xml:space="preserve">                    Principal</v>
          </cell>
          <cell r="Q370">
            <v>24</v>
          </cell>
          <cell r="R370">
            <v>29</v>
          </cell>
          <cell r="S370">
            <v>30</v>
          </cell>
        </row>
        <row r="372">
          <cell r="B372" t="str">
            <v>3.  Cash flow relief from flow rescheduling  7/</v>
          </cell>
          <cell r="Q372">
            <v>256.45050167224082</v>
          </cell>
          <cell r="R372">
            <v>272.29765886287623</v>
          </cell>
          <cell r="S372">
            <v>222.99197324414718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 xml:space="preserve">                    Principal</v>
          </cell>
          <cell r="Q374">
            <v>149.4</v>
          </cell>
          <cell r="R374">
            <v>208.2</v>
          </cell>
          <cell r="S374">
            <v>178.9</v>
          </cell>
        </row>
        <row r="376">
          <cell r="B376" t="str">
            <v xml:space="preserve">     In percent of original scheduled payments</v>
          </cell>
          <cell r="Q376">
            <v>11.546984540000121</v>
          </cell>
          <cell r="R376">
            <v>10.79762939934402</v>
          </cell>
          <cell r="S376">
            <v>8.1416018851361898</v>
          </cell>
        </row>
        <row r="378">
          <cell r="B378" t="str">
            <v>Memorandum items:</v>
          </cell>
        </row>
        <row r="379">
          <cell r="B379" t="str">
            <v xml:space="preserve">  Interest on LI resched in flow resched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   ODA (non-Tor. PRD)</v>
          </cell>
        </row>
        <row r="382">
          <cell r="B382" t="str">
            <v xml:space="preserve">      Tor. PRD</v>
          </cell>
        </row>
        <row r="384">
          <cell r="B384" t="str">
            <v xml:space="preserve">  Princ. on LI resched in flow resched</v>
          </cell>
        </row>
        <row r="385">
          <cell r="B385" t="str">
            <v xml:space="preserve">      Non-ODA non-Toronto PRD</v>
          </cell>
        </row>
        <row r="386">
          <cell r="B386" t="str">
            <v xml:space="preserve">      ODA (non-Tor. PRD)</v>
          </cell>
        </row>
        <row r="387">
          <cell r="B387" t="str">
            <v xml:space="preserve">      Tor. PRD</v>
          </cell>
        </row>
        <row r="389">
          <cell r="B389" t="str">
            <v xml:space="preserve">  1/  Principal, interest, and arrears, including estimated late interest.  </v>
          </cell>
        </row>
        <row r="390">
          <cell r="B390" t="str">
            <v xml:space="preserve">  2/  Rescheduled on Naples terms under Debt Reduction (DR) option.  A market interest rate of 7.5 percent is applied to a third of the consolidated </v>
          </cell>
        </row>
        <row r="391">
          <cell r="B391" t="str">
            <v xml:space="preserve">       amount in each year over 23 years, including a grace period of 6 years.</v>
          </cell>
        </row>
        <row r="392">
          <cell r="B392" t="str">
            <v xml:space="preserve">  3/  Rescheduled on concessional terms over 40 years, with a grace period of 16 years, at a (ODA) interest rate of 2 percent per annum.</v>
          </cell>
        </row>
        <row r="393">
          <cell r="B393" t="str">
            <v xml:space="preserve">  4/  Rescheduled on nonconcessional terms over 23 years, with a grace period of 6 years, at a market interest rate of 7.5 percent per annum.</v>
          </cell>
        </row>
        <row r="394">
          <cell r="B394" t="str">
            <v xml:space="preserve">  5/  Amounts  of late interest are derived in Table 5.</v>
          </cell>
        </row>
        <row r="395">
          <cell r="B395" t="str">
            <v xml:space="preserve">  6/  Post-COD debt service between 1996-98 and total scheduled debt service thereafter.  After 1999, figures for debt service are estimates.</v>
          </cell>
        </row>
        <row r="396">
          <cell r="B396" t="str">
            <v xml:space="preserve">  7/  Scheduled debt service before rescheduling minus new debt service after "flow"  rescheduling.</v>
          </cell>
        </row>
        <row r="399">
          <cell r="B399" t="str">
            <v>Stock of consolidated debt service  1/</v>
          </cell>
          <cell r="R399">
            <v>0</v>
          </cell>
          <cell r="S399">
            <v>0</v>
          </cell>
        </row>
        <row r="400">
          <cell r="B400" t="str">
            <v xml:space="preserve">      Non-ODA debt  (PIAL)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   PRD on Toronto terms  (PIAL)      </v>
          </cell>
          <cell r="R402">
            <v>0</v>
          </cell>
          <cell r="S402">
            <v>0</v>
          </cell>
        </row>
        <row r="404">
          <cell r="B404" t="str">
            <v>NPV of consol. debt</v>
          </cell>
          <cell r="R404">
            <v>0</v>
          </cell>
          <cell r="S404">
            <v>0</v>
          </cell>
        </row>
        <row r="405">
          <cell r="B405" t="str">
            <v xml:space="preserve">   Non-ODA non-Tor. resched.</v>
          </cell>
          <cell r="R405">
            <v>0</v>
          </cell>
          <cell r="S405">
            <v>0</v>
          </cell>
        </row>
        <row r="406">
          <cell r="B406" t="str">
            <v xml:space="preserve">   ODA</v>
          </cell>
          <cell r="R406">
            <v>0</v>
          </cell>
          <cell r="S406">
            <v>0</v>
          </cell>
        </row>
        <row r="407">
          <cell r="B407" t="str">
            <v xml:space="preserve">   Tor. resched.</v>
          </cell>
          <cell r="R407">
            <v>0</v>
          </cell>
          <cell r="S407">
            <v>0</v>
          </cell>
        </row>
        <row r="409">
          <cell r="B409" t="str">
            <v>_x001E_1/  In 1996, equal to outstanding stock of reschedulable arrears at end-1995, including late interest,  plus reschedulable debt service due in 1996.  From 1997 onward, stocks at</v>
          </cell>
        </row>
        <row r="410">
          <cell r="B410" t="str">
            <v>period t equal stocks at period t-1 plus consolidated debt service minus principal repayments.</v>
          </cell>
        </row>
        <row r="414">
          <cell r="B414" t="str">
            <v>6. Debt service assuming 1998 Naples Terms flow</v>
          </cell>
        </row>
        <row r="415">
          <cell r="B415" t="str">
            <v>rescheduling &amp; stock of debt op in 2001</v>
          </cell>
        </row>
        <row r="417">
          <cell r="B417" t="str">
            <v>1. Stock of debt before flow resched.  1/</v>
          </cell>
          <cell r="P417">
            <v>6406.49</v>
          </cell>
          <cell r="Q417">
            <v>6233.09</v>
          </cell>
          <cell r="R417">
            <v>5995.89</v>
          </cell>
          <cell r="S417">
            <v>5786.9900000000007</v>
          </cell>
        </row>
        <row r="418">
          <cell r="B418" t="str">
            <v xml:space="preserve">    Pre-COD debt</v>
          </cell>
          <cell r="P418">
            <v>5601.15</v>
          </cell>
          <cell r="Q418">
            <v>5451.75</v>
          </cell>
          <cell r="R418">
            <v>5243.55</v>
          </cell>
          <cell r="S418">
            <v>5064.6500000000005</v>
          </cell>
        </row>
        <row r="419">
          <cell r="B419" t="str">
            <v xml:space="preserve">      PRD  o/w:</v>
          </cell>
          <cell r="P419">
            <v>5161.75</v>
          </cell>
          <cell r="Q419">
            <v>5021.75</v>
          </cell>
          <cell r="R419">
            <v>4819.05</v>
          </cell>
          <cell r="S419">
            <v>4634.75</v>
          </cell>
        </row>
        <row r="420">
          <cell r="B420" t="str">
            <v xml:space="preserve">        ODA loans (non-Tor. resch.) </v>
          </cell>
          <cell r="P420">
            <v>889.74</v>
          </cell>
          <cell r="Q420">
            <v>846.74</v>
          </cell>
          <cell r="R420">
            <v>797.74</v>
          </cell>
          <cell r="S420">
            <v>748.74</v>
          </cell>
        </row>
        <row r="421">
          <cell r="B421" t="str">
            <v xml:space="preserve">        Toronto terms</v>
          </cell>
          <cell r="P421">
            <v>4272.01</v>
          </cell>
          <cell r="Q421">
            <v>4203.01</v>
          </cell>
          <cell r="R421">
            <v>4073.3100000000004</v>
          </cell>
          <cell r="S421">
            <v>3956.1100000000006</v>
          </cell>
        </row>
        <row r="422">
          <cell r="B422" t="str">
            <v xml:space="preserve">      NPRD  o/w:</v>
          </cell>
          <cell r="P422">
            <v>439.4</v>
          </cell>
          <cell r="Q422">
            <v>430</v>
          </cell>
          <cell r="R422">
            <v>424.5</v>
          </cell>
          <cell r="S422">
            <v>429.9</v>
          </cell>
        </row>
        <row r="423">
          <cell r="B423" t="str">
            <v xml:space="preserve">        ODA loans</v>
          </cell>
          <cell r="P423">
            <v>162</v>
          </cell>
          <cell r="Q423">
            <v>130</v>
          </cell>
          <cell r="R423">
            <v>99</v>
          </cell>
          <cell r="S423">
            <v>70</v>
          </cell>
        </row>
        <row r="424">
          <cell r="B424" t="str">
            <v xml:space="preserve">    Post-COD debt</v>
          </cell>
          <cell r="P424">
            <v>805.34</v>
          </cell>
          <cell r="Q424">
            <v>781.34</v>
          </cell>
          <cell r="R424">
            <v>752.34</v>
          </cell>
          <cell r="S424">
            <v>722.34</v>
          </cell>
        </row>
        <row r="426">
          <cell r="B426" t="str">
            <v>2. Stock of debt eligible for stock op.  1/</v>
          </cell>
        </row>
        <row r="427">
          <cell r="B427" t="str">
            <v xml:space="preserve">      PRD  o/w:</v>
          </cell>
        </row>
        <row r="428">
          <cell r="B428" t="str">
            <v xml:space="preserve">        ODA loans  </v>
          </cell>
        </row>
        <row r="429">
          <cell r="B429" t="str">
            <v xml:space="preserve">        Toronto terms</v>
          </cell>
        </row>
        <row r="430">
          <cell r="B430" t="str">
            <v xml:space="preserve">      NPRD  o/w:</v>
          </cell>
        </row>
        <row r="431">
          <cell r="B431" t="str">
            <v xml:space="preserve">        ODA loans</v>
          </cell>
        </row>
        <row r="433">
          <cell r="B433" t="str">
            <v>3. Stock of pre-COD debt with flow resched.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 xml:space="preserve">    Non-ODA debt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 xml:space="preserve">    ODA debt</v>
          </cell>
          <cell r="P436">
            <v>1051.74</v>
          </cell>
          <cell r="Q436">
            <v>976.74</v>
          </cell>
          <cell r="R436">
            <v>896.74</v>
          </cell>
          <cell r="S436">
            <v>818.74</v>
          </cell>
        </row>
        <row r="437">
          <cell r="B437" t="str">
            <v xml:space="preserve">    PRD on Toronto terms</v>
          </cell>
          <cell r="P437">
            <v>4272.01</v>
          </cell>
          <cell r="Q437">
            <v>4203.01</v>
          </cell>
          <cell r="R437">
            <v>4073.3100000000004</v>
          </cell>
          <cell r="S437">
            <v>3956.1100000000006</v>
          </cell>
        </row>
        <row r="439">
          <cell r="B439" t="str">
            <v xml:space="preserve">    Adj. for stock of debt operation</v>
          </cell>
        </row>
        <row r="440">
          <cell r="B440" t="str">
            <v xml:space="preserve">        Flow (?)</v>
          </cell>
        </row>
        <row r="442">
          <cell r="B442" t="str">
            <v xml:space="preserve">4. Debt service due following stock operation </v>
          </cell>
        </row>
        <row r="443">
          <cell r="B443" t="str">
            <v xml:space="preserve">    Debt service payments</v>
          </cell>
        </row>
        <row r="444">
          <cell r="B444" t="str">
            <v xml:space="preserve">        Interest</v>
          </cell>
        </row>
        <row r="445">
          <cell r="B445" t="str">
            <v xml:space="preserve">        Principal</v>
          </cell>
        </row>
        <row r="446">
          <cell r="B446" t="str">
            <v xml:space="preserve">    Non-ODA debt (Under DR option)  2/</v>
          </cell>
        </row>
        <row r="447">
          <cell r="B447" t="str">
            <v xml:space="preserve">        Interest</v>
          </cell>
        </row>
        <row r="448">
          <cell r="B448" t="str">
            <v xml:space="preserve">        Principal</v>
          </cell>
        </row>
        <row r="449">
          <cell r="B449" t="str">
            <v xml:space="preserve">    ODA loans  2/</v>
          </cell>
        </row>
        <row r="450">
          <cell r="B450" t="str">
            <v xml:space="preserve">        Interest</v>
          </cell>
        </row>
        <row r="451">
          <cell r="B451" t="str">
            <v xml:space="preserve">        Principal</v>
          </cell>
        </row>
        <row r="452">
          <cell r="B452" t="str">
            <v xml:space="preserve">    PRD on Toronto terms  </v>
          </cell>
        </row>
        <row r="453">
          <cell r="B453" t="str">
            <v xml:space="preserve">        Interest</v>
          </cell>
        </row>
        <row r="454">
          <cell r="B454" t="str">
            <v xml:space="preserve">        Principal</v>
          </cell>
        </row>
        <row r="455">
          <cell r="B455" t="str">
            <v xml:space="preserve">    Non-rescheduled debt service</v>
          </cell>
        </row>
        <row r="456">
          <cell r="B456" t="str">
            <v xml:space="preserve">      Post-COD</v>
          </cell>
        </row>
        <row r="457">
          <cell r="B457" t="str">
            <v xml:space="preserve">         Interest</v>
          </cell>
        </row>
        <row r="458">
          <cell r="B458" t="str">
            <v xml:space="preserve">         Principal</v>
          </cell>
        </row>
        <row r="459">
          <cell r="B459" t="str">
            <v xml:space="preserve">      Flow rescheduling</v>
          </cell>
        </row>
        <row r="460">
          <cell r="B460" t="str">
            <v xml:space="preserve">         Interest</v>
          </cell>
        </row>
        <row r="461">
          <cell r="B461" t="str">
            <v xml:space="preserve">         Principal</v>
          </cell>
        </row>
        <row r="463">
          <cell r="B463" t="str">
            <v>5.  Additional cash flow relief from stock operation  3/</v>
          </cell>
        </row>
        <row r="464">
          <cell r="B464" t="str">
            <v xml:space="preserve">                    Interest</v>
          </cell>
        </row>
        <row r="465">
          <cell r="B465" t="str">
            <v xml:space="preserve">                    Principal</v>
          </cell>
        </row>
        <row r="467">
          <cell r="B467" t="str">
            <v xml:space="preserve">     In percent of original scheduled payments </v>
          </cell>
        </row>
        <row r="469">
          <cell r="B469" t="str">
            <v xml:space="preserve">   1/  Excluding new borrowing and accumulated late interest.</v>
          </cell>
        </row>
        <row r="470">
          <cell r="B470" t="str">
            <v xml:space="preserve">   2/  Service payments are computed by applying the same terms as under the flow rescheduling to adjusted outstanding debt stocks at end-1999.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3">
          <cell r="B473" t="str">
            <v xml:space="preserve">  </v>
          </cell>
        </row>
        <row r="474">
          <cell r="B474" t="str">
            <v xml:space="preserve"> 7. Debt and debt service assuming 2000 flow</v>
          </cell>
        </row>
        <row r="475">
          <cell r="B475" t="str">
            <v>rescheduling &amp; stock of debt op in 2003</v>
          </cell>
        </row>
        <row r="477">
          <cell r="B477" t="str">
            <v>1. Total stock of debt (excl. new borrowing)</v>
          </cell>
          <cell r="P477">
            <v>9490.11</v>
          </cell>
          <cell r="Q477">
            <v>9042.66</v>
          </cell>
          <cell r="R477">
            <v>9330.68</v>
          </cell>
          <cell r="S477">
            <v>9062.2099999999991</v>
          </cell>
        </row>
        <row r="478">
          <cell r="B478" t="str">
            <v xml:space="preserve">      Pre-COD o/w:</v>
          </cell>
          <cell r="P478">
            <v>8486.0300000000007</v>
          </cell>
          <cell r="Q478">
            <v>8100.0599999999995</v>
          </cell>
          <cell r="R478">
            <v>8578.34</v>
          </cell>
          <cell r="S478">
            <v>8339.869999999999</v>
          </cell>
        </row>
        <row r="479">
          <cell r="B479" t="str">
            <v xml:space="preserve">         Consolidated debt service and arrears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      Other</v>
          </cell>
          <cell r="P480">
            <v>8486.0300000000007</v>
          </cell>
          <cell r="Q480">
            <v>8100.0599999999995</v>
          </cell>
          <cell r="R480">
            <v>8578.34</v>
          </cell>
          <cell r="S480">
            <v>8339.869999999999</v>
          </cell>
        </row>
        <row r="481">
          <cell r="B481" t="str">
            <v xml:space="preserve">      Post-COD</v>
          </cell>
          <cell r="P481">
            <v>1004.08</v>
          </cell>
          <cell r="Q481">
            <v>942.6</v>
          </cell>
          <cell r="R481">
            <v>752.34</v>
          </cell>
          <cell r="S481">
            <v>722.34</v>
          </cell>
        </row>
        <row r="483">
          <cell r="B483" t="str">
            <v>2. Debt service arising from flow rescheduling</v>
          </cell>
        </row>
        <row r="484">
          <cell r="B484" t="str">
            <v xml:space="preserve">            and stock operation</v>
          </cell>
        </row>
        <row r="485">
          <cell r="B485" t="str">
            <v xml:space="preserve">    Debt service payments  1/</v>
          </cell>
        </row>
        <row r="486">
          <cell r="B486" t="str">
            <v xml:space="preserve">        Interest</v>
          </cell>
        </row>
        <row r="487">
          <cell r="B487" t="str">
            <v xml:space="preserve">        Principal</v>
          </cell>
        </row>
        <row r="488">
          <cell r="B488" t="str">
            <v xml:space="preserve">    Non-ODA debt (Under DR option)  </v>
          </cell>
        </row>
        <row r="489">
          <cell r="B489" t="str">
            <v xml:space="preserve">        Interest</v>
          </cell>
        </row>
        <row r="490">
          <cell r="B490" t="str">
            <v xml:space="preserve">        Principal</v>
          </cell>
        </row>
        <row r="491">
          <cell r="B491" t="str">
            <v xml:space="preserve">    ODA loans  </v>
          </cell>
        </row>
        <row r="492">
          <cell r="B492" t="str">
            <v xml:space="preserve">        Interest</v>
          </cell>
        </row>
        <row r="493">
          <cell r="B493" t="str">
            <v xml:space="preserve">        Principal</v>
          </cell>
        </row>
        <row r="494">
          <cell r="B494" t="str">
            <v xml:space="preserve">    PRD on Toronto terms  </v>
          </cell>
        </row>
        <row r="495">
          <cell r="B495" t="str">
            <v xml:space="preserve">        Interest</v>
          </cell>
        </row>
        <row r="496">
          <cell r="B496" t="str">
            <v xml:space="preserve">        Principal</v>
          </cell>
        </row>
        <row r="498">
          <cell r="B498" t="str">
            <v>3. Total new debt service, with flow rescheduling</v>
          </cell>
        </row>
        <row r="499">
          <cell r="B499" t="str">
            <v xml:space="preserve">          and stock operation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  Interest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    Principal</v>
          </cell>
          <cell r="P501">
            <v>14</v>
          </cell>
          <cell r="Q501">
            <v>24</v>
          </cell>
          <cell r="R501">
            <v>29</v>
          </cell>
          <cell r="S501">
            <v>30</v>
          </cell>
        </row>
        <row r="502">
          <cell r="B502" t="str">
            <v xml:space="preserve">    From flow rescheduling and stock operation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B503" t="str">
            <v xml:space="preserve">        Interest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</row>
        <row r="504">
          <cell r="B504" t="str">
            <v xml:space="preserve">        Principal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</row>
        <row r="505">
          <cell r="B505" t="str">
            <v xml:space="preserve">    On scheduled post-COD debt service</v>
          </cell>
          <cell r="P505">
            <v>31</v>
          </cell>
          <cell r="Q505">
            <v>39</v>
          </cell>
          <cell r="R505">
            <v>42</v>
          </cell>
          <cell r="S505">
            <v>42</v>
          </cell>
        </row>
        <row r="506">
          <cell r="B506" t="str">
            <v xml:space="preserve">        Interest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9">
          <cell r="B509" t="str">
            <v xml:space="preserve">    Cash payments for post-COD arrears   2/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</row>
        <row r="511">
          <cell r="B511" t="str">
            <v>4.  Cash flow relief from flow rescheduling</v>
          </cell>
        </row>
        <row r="512">
          <cell r="B512" t="str">
            <v xml:space="preserve">          and stock operation  3/</v>
          </cell>
        </row>
        <row r="513">
          <cell r="B513" t="str">
            <v xml:space="preserve">        Interest</v>
          </cell>
        </row>
        <row r="514">
          <cell r="B514" t="str">
            <v xml:space="preserve">        Principal</v>
          </cell>
        </row>
        <row r="515">
          <cell r="B515" t="str">
            <v xml:space="preserve">    In percent of scheduled payments</v>
          </cell>
        </row>
        <row r="517">
          <cell r="B517" t="str">
            <v>Memorandum items:</v>
          </cell>
        </row>
        <row r="518">
          <cell r="B518" t="str">
            <v xml:space="preserve">    Debt service without flow rescheduling</v>
          </cell>
        </row>
        <row r="519">
          <cell r="B519" t="str">
            <v xml:space="preserve">        and stock operation  4/  5/</v>
          </cell>
          <cell r="P519">
            <v>114.8651339056957</v>
          </cell>
          <cell r="Q519">
            <v>473.54409232663886</v>
          </cell>
          <cell r="R519">
            <v>-666.66849197299018</v>
          </cell>
          <cell r="S519">
            <v>-155.76425735491389</v>
          </cell>
        </row>
        <row r="520">
          <cell r="B520" t="str">
            <v xml:space="preserve">    Debt service with flow rescheduling</v>
          </cell>
        </row>
        <row r="521">
          <cell r="B521" t="str">
            <v xml:space="preserve">        and stock operation  4/  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</row>
        <row r="524">
          <cell r="B524" t="str">
            <v xml:space="preserve">   1/  Including reschedulable late interest.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 xml:space="preserve">   3/  Originally scheduled debt service minus debt service assuming 1997 flow rescheduling and 2000 stock operation.</v>
          </cell>
        </row>
        <row r="527">
          <cell r="B527" t="str">
            <v xml:space="preserve">   4/  In percent of exports of goods and non-factor services (baseline medium-term scenario; excluding new borrowing).</v>
          </cell>
        </row>
        <row r="528">
          <cell r="B528" t="str">
            <v xml:space="preserve">   5/  Excluding external arrears.</v>
          </cell>
        </row>
        <row r="530">
          <cell r="B530" t="str">
            <v>8. Scheduled Debt Service Due To Paris Club Members:  By Country, 1990-95</v>
          </cell>
        </row>
        <row r="531">
          <cell r="B531" t="str">
            <v>NB Not always used in aggregate ests., as figs appear incomplete/inconsistent in some cases.</v>
          </cell>
        </row>
        <row r="533">
          <cell r="J533">
            <v>1990</v>
          </cell>
          <cell r="K533">
            <v>1991</v>
          </cell>
          <cell r="L533">
            <v>1992</v>
          </cell>
          <cell r="M533">
            <v>1993</v>
          </cell>
          <cell r="N533">
            <v>1994</v>
          </cell>
          <cell r="O533">
            <v>1995</v>
          </cell>
          <cell r="P533">
            <v>1996</v>
          </cell>
          <cell r="Q533">
            <v>1997</v>
          </cell>
          <cell r="R533">
            <v>1998</v>
          </cell>
          <cell r="S533">
            <v>1999</v>
          </cell>
        </row>
        <row r="536">
          <cell r="B536" t="str">
            <v>1.  AUSTRIA</v>
          </cell>
        </row>
        <row r="537">
          <cell r="B537" t="str">
            <v xml:space="preserve">        Principal due</v>
          </cell>
          <cell r="J537">
            <v>6.1400000000000006</v>
          </cell>
          <cell r="K537">
            <v>4.79</v>
          </cell>
          <cell r="L537">
            <v>4.34</v>
          </cell>
          <cell r="M537">
            <v>3.72</v>
          </cell>
          <cell r="N537">
            <v>5.18</v>
          </cell>
          <cell r="O537">
            <v>4.6399999999999997</v>
          </cell>
          <cell r="P537">
            <v>2.14</v>
          </cell>
          <cell r="Q537">
            <v>3.37</v>
          </cell>
          <cell r="R537">
            <v>6.49</v>
          </cell>
          <cell r="S537">
            <v>6.49</v>
          </cell>
        </row>
        <row r="538">
          <cell r="B538" t="str">
            <v xml:space="preserve">            Paris Club 1-8</v>
          </cell>
          <cell r="J538">
            <v>5.69</v>
          </cell>
          <cell r="K538">
            <v>4.41</v>
          </cell>
          <cell r="L538">
            <v>4.34</v>
          </cell>
          <cell r="M538">
            <v>3.72</v>
          </cell>
          <cell r="N538">
            <v>5.18</v>
          </cell>
          <cell r="O538">
            <v>4.6399999999999997</v>
          </cell>
          <cell r="P538">
            <v>2.14</v>
          </cell>
          <cell r="Q538">
            <v>1.31</v>
          </cell>
          <cell r="R538">
            <v>1.31</v>
          </cell>
          <cell r="S538">
            <v>1.31</v>
          </cell>
        </row>
        <row r="539">
          <cell r="B539" t="str">
            <v xml:space="preserve">            Paris Club 9  (Toronto)</v>
          </cell>
          <cell r="J539">
            <v>0.45</v>
          </cell>
          <cell r="K539">
            <v>0.38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2.06</v>
          </cell>
          <cell r="R539">
            <v>5.18</v>
          </cell>
          <cell r="S539">
            <v>5.18</v>
          </cell>
        </row>
        <row r="540">
          <cell r="B540" t="str">
            <v xml:space="preserve">            Not previously rescheduled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</row>
        <row r="541">
          <cell r="B541" t="str">
            <v xml:space="preserve">            Post-cutoff date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 xml:space="preserve">            Paris Club 1-8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 xml:space="preserve">            Paris Club 9  (Toronto)</v>
          </cell>
          <cell r="J545">
            <v>1.0900000000000001</v>
          </cell>
          <cell r="K545">
            <v>0.9</v>
          </cell>
          <cell r="L545">
            <v>0.99</v>
          </cell>
          <cell r="M545">
            <v>0.66</v>
          </cell>
          <cell r="N545">
            <v>0.72</v>
          </cell>
          <cell r="O545">
            <v>1.1000000000000001</v>
          </cell>
          <cell r="P545">
            <v>1</v>
          </cell>
          <cell r="Q545">
            <v>0.96</v>
          </cell>
          <cell r="R545">
            <v>0.93</v>
          </cell>
          <cell r="S545">
            <v>0.75</v>
          </cell>
        </row>
        <row r="546">
          <cell r="B546" t="str">
            <v xml:space="preserve">            Not previously rescheduled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</row>
        <row r="547">
          <cell r="B547" t="str">
            <v xml:space="preserve">            Post-cutoff date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9">
          <cell r="B549" t="str">
            <v xml:space="preserve">        Total debt service due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     Paris Club 1-8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           Paris Club 9  (Toronto)</v>
          </cell>
          <cell r="J551">
            <v>1.54</v>
          </cell>
          <cell r="K551">
            <v>1.28</v>
          </cell>
          <cell r="L551">
            <v>0.99</v>
          </cell>
          <cell r="M551">
            <v>0.66</v>
          </cell>
          <cell r="N551">
            <v>0.72</v>
          </cell>
          <cell r="O551">
            <v>1.1000000000000001</v>
          </cell>
          <cell r="P551">
            <v>1</v>
          </cell>
          <cell r="Q551">
            <v>3.02</v>
          </cell>
          <cell r="R551">
            <v>6.1099999999999994</v>
          </cell>
          <cell r="S551">
            <v>5.93</v>
          </cell>
        </row>
        <row r="552">
          <cell r="B552" t="str">
            <v xml:space="preserve">            Not previously rescheduled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</row>
        <row r="553">
          <cell r="B553" t="str">
            <v xml:space="preserve">            Post-cutoff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5">
          <cell r="B555" t="str">
            <v>2.  BELGIUM</v>
          </cell>
        </row>
        <row r="556">
          <cell r="B556" t="str">
            <v xml:space="preserve">        Principal due</v>
          </cell>
          <cell r="J556">
            <v>24.86</v>
          </cell>
          <cell r="K556">
            <v>54.03</v>
          </cell>
          <cell r="L556">
            <v>54.12</v>
          </cell>
          <cell r="M556">
            <v>49.39</v>
          </cell>
          <cell r="N556">
            <v>62.42</v>
          </cell>
          <cell r="O556">
            <v>50.77</v>
          </cell>
          <cell r="P556">
            <v>17.86</v>
          </cell>
          <cell r="Q556">
            <v>8.84</v>
          </cell>
          <cell r="R556">
            <v>10.379999999999999</v>
          </cell>
          <cell r="S556">
            <v>10.379999999999999</v>
          </cell>
        </row>
        <row r="557">
          <cell r="B557" t="str">
            <v xml:space="preserve">            Paris Club 1-8</v>
          </cell>
          <cell r="J557">
            <v>19.79</v>
          </cell>
          <cell r="K557">
            <v>49.68</v>
          </cell>
          <cell r="L557">
            <v>52.62</v>
          </cell>
          <cell r="M557">
            <v>48.47</v>
          </cell>
          <cell r="N557">
            <v>61.58</v>
          </cell>
          <cell r="O557">
            <v>50</v>
          </cell>
          <cell r="P557">
            <v>17.86</v>
          </cell>
          <cell r="Q557">
            <v>8.84</v>
          </cell>
          <cell r="R557">
            <v>9.61</v>
          </cell>
          <cell r="S557">
            <v>9.61</v>
          </cell>
        </row>
        <row r="558">
          <cell r="B558" t="str">
            <v xml:space="preserve">            Paris Club 9  (Toronto)</v>
          </cell>
          <cell r="J558">
            <v>3.49</v>
          </cell>
          <cell r="K558">
            <v>2.99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</row>
        <row r="559">
          <cell r="B559" t="str">
            <v xml:space="preserve">            Not previously rescheduled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         Post-cutoff date</v>
          </cell>
        </row>
        <row r="562">
          <cell r="B562" t="str">
            <v xml:space="preserve">        Interest due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 xml:space="preserve">            Paris Club 1-8</v>
          </cell>
          <cell r="J563">
            <v>22.27</v>
          </cell>
          <cell r="K563">
            <v>30.05</v>
          </cell>
          <cell r="L563">
            <v>27.05</v>
          </cell>
          <cell r="M563">
            <v>19.68</v>
          </cell>
          <cell r="N563">
            <v>15.61</v>
          </cell>
          <cell r="O563">
            <v>10.11</v>
          </cell>
          <cell r="P563">
            <v>5.91</v>
          </cell>
          <cell r="Q563">
            <v>4.54</v>
          </cell>
          <cell r="R563">
            <v>4.08</v>
          </cell>
          <cell r="S563">
            <v>3.22</v>
          </cell>
        </row>
        <row r="564">
          <cell r="B564" t="str">
            <v xml:space="preserve">            Paris Club 9  (Toronto)</v>
          </cell>
          <cell r="J564">
            <v>16.71</v>
          </cell>
          <cell r="K564">
            <v>14.11</v>
          </cell>
          <cell r="L564">
            <v>15.53</v>
          </cell>
          <cell r="M564">
            <v>14.31</v>
          </cell>
          <cell r="N564">
            <v>15.6</v>
          </cell>
          <cell r="O564">
            <v>17.2</v>
          </cell>
          <cell r="P564">
            <v>15.79</v>
          </cell>
          <cell r="Q564">
            <v>15.79</v>
          </cell>
          <cell r="R564">
            <v>17.2</v>
          </cell>
          <cell r="S564">
            <v>17.2</v>
          </cell>
        </row>
        <row r="565">
          <cell r="B565" t="str">
            <v xml:space="preserve">            Not previously rescheduled</v>
          </cell>
          <cell r="J565">
            <v>0.16</v>
          </cell>
          <cell r="K565">
            <v>0.11000000000000001</v>
          </cell>
          <cell r="L565">
            <v>7.0000000000000007E-2</v>
          </cell>
          <cell r="M565">
            <v>0.03</v>
          </cell>
          <cell r="N565">
            <v>0.01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</row>
        <row r="566">
          <cell r="B566" t="str">
            <v xml:space="preserve">            Post-cutoff date</v>
          </cell>
        </row>
        <row r="568">
          <cell r="B568" t="str">
            <v xml:space="preserve">        Total debt service due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           Paris Club 1-8</v>
          </cell>
          <cell r="J569">
            <v>42.06</v>
          </cell>
          <cell r="K569">
            <v>79.73</v>
          </cell>
          <cell r="L569">
            <v>79.67</v>
          </cell>
          <cell r="M569">
            <v>68.150000000000006</v>
          </cell>
          <cell r="N569">
            <v>77.19</v>
          </cell>
          <cell r="O569">
            <v>60.11</v>
          </cell>
          <cell r="P569">
            <v>23.77</v>
          </cell>
          <cell r="Q569">
            <v>13.379999999999999</v>
          </cell>
          <cell r="R569">
            <v>13.69</v>
          </cell>
          <cell r="S569">
            <v>12.83</v>
          </cell>
        </row>
        <row r="570">
          <cell r="B570" t="str">
            <v xml:space="preserve">            Paris Club 9  (Toronto)</v>
          </cell>
          <cell r="J570">
            <v>20.200000000000003</v>
          </cell>
          <cell r="K570">
            <v>17.100000000000001</v>
          </cell>
          <cell r="L570">
            <v>15.53</v>
          </cell>
          <cell r="M570">
            <v>14.31</v>
          </cell>
          <cell r="N570">
            <v>15.6</v>
          </cell>
          <cell r="O570">
            <v>17.2</v>
          </cell>
          <cell r="P570">
            <v>15.79</v>
          </cell>
          <cell r="Q570">
            <v>15.79</v>
          </cell>
          <cell r="R570">
            <v>17.2</v>
          </cell>
          <cell r="S570">
            <v>17.2</v>
          </cell>
        </row>
        <row r="571">
          <cell r="B571" t="str">
            <v xml:space="preserve">            Not previously rescheduled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4">
          <cell r="B574" t="str">
            <v>3.  CANADA</v>
          </cell>
        </row>
        <row r="575">
          <cell r="B575" t="str">
            <v xml:space="preserve">        Principal due</v>
          </cell>
          <cell r="J575">
            <v>2.64</v>
          </cell>
          <cell r="K575">
            <v>3.5</v>
          </cell>
          <cell r="L575">
            <v>2.83</v>
          </cell>
          <cell r="M575">
            <v>2.71</v>
          </cell>
          <cell r="N575">
            <v>2.9</v>
          </cell>
          <cell r="O575">
            <v>2.14</v>
          </cell>
          <cell r="P575">
            <v>0.74</v>
          </cell>
          <cell r="Q575">
            <v>0.75</v>
          </cell>
          <cell r="R575">
            <v>1.7399999999999998</v>
          </cell>
          <cell r="S575">
            <v>1.7399999999999998</v>
          </cell>
        </row>
        <row r="576">
          <cell r="B576" t="str">
            <v xml:space="preserve">            Paris Club 1-8</v>
          </cell>
          <cell r="J576">
            <v>2.4500000000000002</v>
          </cell>
          <cell r="K576">
            <v>3.31</v>
          </cell>
          <cell r="L576">
            <v>2.83</v>
          </cell>
          <cell r="M576">
            <v>2.71</v>
          </cell>
          <cell r="N576">
            <v>2.9</v>
          </cell>
          <cell r="O576">
            <v>2.14</v>
          </cell>
          <cell r="P576">
            <v>0.74</v>
          </cell>
          <cell r="Q576">
            <v>0.35</v>
          </cell>
          <cell r="R576">
            <v>0.35</v>
          </cell>
          <cell r="S576">
            <v>0.35</v>
          </cell>
        </row>
        <row r="577">
          <cell r="B577" t="str">
            <v xml:space="preserve">            Paris Club 9  (Toronto)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         Not previously rescheduled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1">
          <cell r="B581" t="str">
            <v xml:space="preserve">        Interest due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 xml:space="preserve">            Paris Club 1-8</v>
          </cell>
          <cell r="J582">
            <v>2.15</v>
          </cell>
          <cell r="K582">
            <v>1.87</v>
          </cell>
          <cell r="L582">
            <v>1.36</v>
          </cell>
          <cell r="M582">
            <v>1.56</v>
          </cell>
          <cell r="N582">
            <v>0.65</v>
          </cell>
          <cell r="O582">
            <v>0.36</v>
          </cell>
          <cell r="P582">
            <v>0.2</v>
          </cell>
          <cell r="Q582">
            <v>0.14000000000000001</v>
          </cell>
          <cell r="R582">
            <v>0.12</v>
          </cell>
          <cell r="S582">
            <v>0.09</v>
          </cell>
        </row>
        <row r="583">
          <cell r="B583" t="str">
            <v xml:space="preserve">            Paris Club 9  (Toronto)</v>
          </cell>
          <cell r="J583">
            <v>0.62</v>
          </cell>
          <cell r="K583">
            <v>0.42</v>
          </cell>
          <cell r="L583">
            <v>0.37</v>
          </cell>
          <cell r="M583">
            <v>0.36</v>
          </cell>
          <cell r="N583">
            <v>0.34</v>
          </cell>
          <cell r="O583">
            <v>0.35</v>
          </cell>
          <cell r="P583">
            <v>0.34</v>
          </cell>
          <cell r="Q583">
            <v>0.33</v>
          </cell>
          <cell r="R583">
            <v>0.32</v>
          </cell>
          <cell r="S583">
            <v>0.26</v>
          </cell>
        </row>
        <row r="584">
          <cell r="B584" t="str">
            <v xml:space="preserve">            Not previously rescheduled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</row>
        <row r="585">
          <cell r="B585" t="str">
            <v xml:space="preserve">            Post-cutoff date</v>
          </cell>
        </row>
        <row r="587">
          <cell r="B587" t="str">
            <v xml:space="preserve">        Total debt service due</v>
          </cell>
          <cell r="J587">
            <v>5.41</v>
          </cell>
          <cell r="K587">
            <v>5.79</v>
          </cell>
          <cell r="L587">
            <v>4.5600000000000005</v>
          </cell>
          <cell r="M587">
            <v>4.63</v>
          </cell>
          <cell r="N587">
            <v>3.8899999999999997</v>
          </cell>
          <cell r="O587">
            <v>2.85</v>
          </cell>
          <cell r="P587">
            <v>1.28</v>
          </cell>
          <cell r="Q587">
            <v>1.22</v>
          </cell>
          <cell r="R587">
            <v>2.1799999999999997</v>
          </cell>
          <cell r="S587">
            <v>2.09</v>
          </cell>
        </row>
        <row r="588">
          <cell r="B588" t="str">
            <v xml:space="preserve">            Paris Club 1-8</v>
          </cell>
          <cell r="J588">
            <v>4.5999999999999996</v>
          </cell>
          <cell r="K588">
            <v>5.18</v>
          </cell>
          <cell r="L588">
            <v>4.1900000000000004</v>
          </cell>
          <cell r="M588">
            <v>4.2699999999999996</v>
          </cell>
          <cell r="N588">
            <v>3.55</v>
          </cell>
          <cell r="O588">
            <v>2.5</v>
          </cell>
          <cell r="P588">
            <v>0.94</v>
          </cell>
          <cell r="Q588">
            <v>0.49</v>
          </cell>
          <cell r="R588">
            <v>0.47</v>
          </cell>
          <cell r="S588">
            <v>0.43999999999999995</v>
          </cell>
        </row>
        <row r="589">
          <cell r="B589" t="str">
            <v xml:space="preserve">            Paris Club 9  (Toronto)</v>
          </cell>
          <cell r="J589">
            <v>0.81</v>
          </cell>
          <cell r="K589">
            <v>0.61</v>
          </cell>
          <cell r="L589">
            <v>0.37</v>
          </cell>
          <cell r="M589">
            <v>0.36</v>
          </cell>
          <cell r="N589">
            <v>0.34</v>
          </cell>
          <cell r="O589">
            <v>0.35</v>
          </cell>
          <cell r="P589">
            <v>0.34</v>
          </cell>
          <cell r="Q589">
            <v>0.73</v>
          </cell>
          <cell r="R589">
            <v>1.71</v>
          </cell>
          <cell r="S589">
            <v>1.65</v>
          </cell>
        </row>
        <row r="590">
          <cell r="B590" t="str">
            <v xml:space="preserve">            Not previously rescheduled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3">
          <cell r="B593" t="str">
            <v>4.  FRANCE</v>
          </cell>
        </row>
        <row r="594">
          <cell r="B594" t="str">
            <v xml:space="preserve">        Principal due</v>
          </cell>
          <cell r="J594">
            <v>93.55</v>
          </cell>
          <cell r="K594">
            <v>118.6</v>
          </cell>
          <cell r="L594">
            <v>116.92</v>
          </cell>
          <cell r="M594">
            <v>107.07000000000001</v>
          </cell>
          <cell r="N594">
            <v>134.28</v>
          </cell>
          <cell r="O594">
            <v>115.48000000000002</v>
          </cell>
          <cell r="P594">
            <v>51.59</v>
          </cell>
          <cell r="Q594">
            <v>50.42</v>
          </cell>
          <cell r="R594">
            <v>87.110000000000014</v>
          </cell>
          <cell r="S594">
            <v>87.030000000000015</v>
          </cell>
        </row>
        <row r="595">
          <cell r="B595" t="str">
            <v xml:space="preserve">            Paris Club 1-8</v>
          </cell>
          <cell r="J595">
            <v>69.97</v>
          </cell>
          <cell r="K595">
            <v>95.72</v>
          </cell>
          <cell r="L595">
            <v>101.15</v>
          </cell>
          <cell r="M595">
            <v>94.320000000000007</v>
          </cell>
          <cell r="N595">
            <v>119.22</v>
          </cell>
          <cell r="O595">
            <v>99.690000000000012</v>
          </cell>
          <cell r="P595">
            <v>37.6</v>
          </cell>
          <cell r="Q595">
            <v>20.880000000000003</v>
          </cell>
          <cell r="R595">
            <v>20.880000000000003</v>
          </cell>
          <cell r="S595">
            <v>20.880000000000003</v>
          </cell>
        </row>
        <row r="596">
          <cell r="B596" t="str">
            <v xml:space="preserve">            Paris Club 9  (Toronto)</v>
          </cell>
          <cell r="J596">
            <v>10.83</v>
          </cell>
          <cell r="K596">
            <v>9.2199999999999989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15.36</v>
          </cell>
          <cell r="R596">
            <v>45.89</v>
          </cell>
          <cell r="S596">
            <v>45.89</v>
          </cell>
        </row>
        <row r="597">
          <cell r="B597" t="str">
            <v xml:space="preserve">            Not previously rescheduled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           Post-cutoff date  </v>
          </cell>
        </row>
        <row r="600">
          <cell r="B600" t="str">
            <v xml:space="preserve">        Interest due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 xml:space="preserve">            Paris Club 1-8</v>
          </cell>
          <cell r="J601">
            <v>60.75</v>
          </cell>
          <cell r="K601">
            <v>53.089999999999996</v>
          </cell>
          <cell r="L601">
            <v>49.44</v>
          </cell>
          <cell r="M601">
            <v>37.28</v>
          </cell>
          <cell r="N601">
            <v>29.760000000000005</v>
          </cell>
          <cell r="O601">
            <v>20.56</v>
          </cell>
          <cell r="P601">
            <v>13.31</v>
          </cell>
          <cell r="Q601">
            <v>10.27</v>
          </cell>
          <cell r="R601">
            <v>9.3600000000000012</v>
          </cell>
          <cell r="S601">
            <v>7.26</v>
          </cell>
        </row>
        <row r="602">
          <cell r="B602" t="str">
            <v xml:space="preserve">            Paris Club 9  (Toronto)</v>
          </cell>
          <cell r="J602">
            <v>27.2</v>
          </cell>
          <cell r="K602">
            <v>25.21</v>
          </cell>
          <cell r="L602">
            <v>27.8</v>
          </cell>
          <cell r="M602">
            <v>25.919999999999998</v>
          </cell>
          <cell r="N602">
            <v>27.55</v>
          </cell>
          <cell r="O602">
            <v>30.340000000000003</v>
          </cell>
          <cell r="P602">
            <v>27.89</v>
          </cell>
          <cell r="Q602">
            <v>27.47</v>
          </cell>
          <cell r="R602">
            <v>27.23</v>
          </cell>
          <cell r="S602">
            <v>22.18</v>
          </cell>
        </row>
        <row r="603">
          <cell r="B603" t="str">
            <v xml:space="preserve">            Not previously rescheduled</v>
          </cell>
          <cell r="J603">
            <v>14.66</v>
          </cell>
          <cell r="K603">
            <v>12.959999999999999</v>
          </cell>
          <cell r="L603">
            <v>13.44</v>
          </cell>
          <cell r="M603">
            <v>11.569999999999999</v>
          </cell>
          <cell r="N603">
            <v>11.49</v>
          </cell>
          <cell r="O603">
            <v>10.469999999999999</v>
          </cell>
          <cell r="P603">
            <v>9.48</v>
          </cell>
          <cell r="Q603">
            <v>8.5</v>
          </cell>
          <cell r="R603">
            <v>8.2100000000000009</v>
          </cell>
          <cell r="S603">
            <v>7</v>
          </cell>
        </row>
        <row r="604">
          <cell r="B604" t="str">
            <v xml:space="preserve">            Post-cutoff date</v>
          </cell>
        </row>
        <row r="606">
          <cell r="B606" t="str">
            <v xml:space="preserve">        Total debt service due</v>
          </cell>
          <cell r="J606">
            <v>196.16</v>
          </cell>
          <cell r="K606">
            <v>209.86</v>
          </cell>
          <cell r="L606">
            <v>207.60000000000002</v>
          </cell>
          <cell r="M606">
            <v>181.84</v>
          </cell>
          <cell r="N606">
            <v>203.08000000000004</v>
          </cell>
          <cell r="O606">
            <v>176.85000000000002</v>
          </cell>
          <cell r="P606">
            <v>102.27000000000001</v>
          </cell>
          <cell r="Q606">
            <v>96.66</v>
          </cell>
          <cell r="R606">
            <v>131.91000000000003</v>
          </cell>
          <cell r="S606">
            <v>123.47</v>
          </cell>
        </row>
        <row r="607">
          <cell r="B607" t="str">
            <v xml:space="preserve">            Paris Club 1-8</v>
          </cell>
          <cell r="J607">
            <v>130.72</v>
          </cell>
          <cell r="K607">
            <v>148.81</v>
          </cell>
          <cell r="L607">
            <v>150.59</v>
          </cell>
          <cell r="M607">
            <v>131.60000000000002</v>
          </cell>
          <cell r="N607">
            <v>148.98000000000002</v>
          </cell>
          <cell r="O607">
            <v>120.25000000000001</v>
          </cell>
          <cell r="P607">
            <v>50.910000000000004</v>
          </cell>
          <cell r="Q607">
            <v>31.150000000000002</v>
          </cell>
          <cell r="R607">
            <v>30.240000000000002</v>
          </cell>
          <cell r="S607">
            <v>28.14</v>
          </cell>
        </row>
        <row r="608">
          <cell r="B608" t="str">
            <v xml:space="preserve">            Paris Club 9  (Toronto)</v>
          </cell>
          <cell r="J608">
            <v>38.03</v>
          </cell>
          <cell r="K608">
            <v>34.43</v>
          </cell>
          <cell r="L608">
            <v>27.8</v>
          </cell>
          <cell r="M608">
            <v>25.919999999999998</v>
          </cell>
          <cell r="N608">
            <v>27.55</v>
          </cell>
          <cell r="O608">
            <v>30.340000000000003</v>
          </cell>
          <cell r="P608">
            <v>27.89</v>
          </cell>
          <cell r="Q608">
            <v>42.83</v>
          </cell>
          <cell r="R608">
            <v>73.12</v>
          </cell>
          <cell r="S608">
            <v>68.069999999999993</v>
          </cell>
        </row>
        <row r="609">
          <cell r="B609" t="str">
            <v xml:space="preserve">            Not previously rescheduled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2">
          <cell r="B612" t="str">
            <v>5.  GERMANY</v>
          </cell>
        </row>
        <row r="613">
          <cell r="B613" t="str">
            <v xml:space="preserve">        Principal due</v>
          </cell>
          <cell r="J613">
            <v>56.53</v>
          </cell>
          <cell r="K613">
            <v>49.69</v>
          </cell>
          <cell r="L613">
            <v>46.88</v>
          </cell>
          <cell r="M613">
            <v>37.29</v>
          </cell>
          <cell r="N613">
            <v>47.980000000000004</v>
          </cell>
          <cell r="O613">
            <v>40</v>
          </cell>
          <cell r="P613">
            <v>15.200000000000001</v>
          </cell>
          <cell r="Q613">
            <v>20.92</v>
          </cell>
          <cell r="R613">
            <v>45.25</v>
          </cell>
          <cell r="S613">
            <v>45.43</v>
          </cell>
        </row>
        <row r="614">
          <cell r="B614" t="str">
            <v xml:space="preserve">            Paris Club 1-8</v>
          </cell>
          <cell r="J614">
            <v>42.62</v>
          </cell>
          <cell r="K614">
            <v>37.39</v>
          </cell>
          <cell r="L614">
            <v>39.17</v>
          </cell>
          <cell r="M614">
            <v>36.479999999999997</v>
          </cell>
          <cell r="N614">
            <v>47.1</v>
          </cell>
          <cell r="O614">
            <v>39.03</v>
          </cell>
          <cell r="P614">
            <v>14.32</v>
          </cell>
          <cell r="Q614">
            <v>7.56</v>
          </cell>
          <cell r="R614">
            <v>8.2900000000000009</v>
          </cell>
          <cell r="S614">
            <v>8.2900000000000009</v>
          </cell>
        </row>
        <row r="615">
          <cell r="B615" t="str">
            <v xml:space="preserve">            Paris Club 9  (Toronto)</v>
          </cell>
          <cell r="J615">
            <v>3.13</v>
          </cell>
          <cell r="K615">
            <v>2.66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12.22</v>
          </cell>
          <cell r="R615">
            <v>35.700000000000003</v>
          </cell>
          <cell r="S615">
            <v>35.700000000000003</v>
          </cell>
        </row>
        <row r="616">
          <cell r="B616" t="str">
            <v xml:space="preserve">            Not previously rescheduled</v>
          </cell>
          <cell r="J616">
            <v>10.78</v>
          </cell>
          <cell r="K616">
            <v>9.64</v>
          </cell>
          <cell r="L616">
            <v>7.71</v>
          </cell>
          <cell r="M616">
            <v>0.81</v>
          </cell>
          <cell r="N616">
            <v>0.88</v>
          </cell>
          <cell r="O616">
            <v>0.97</v>
          </cell>
          <cell r="P616">
            <v>0.88</v>
          </cell>
          <cell r="Q616">
            <v>1.1399999999999999</v>
          </cell>
          <cell r="R616">
            <v>1.26</v>
          </cell>
          <cell r="S616">
            <v>1.44</v>
          </cell>
        </row>
        <row r="617">
          <cell r="B617" t="str">
            <v xml:space="preserve">            Post-cutoff date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B622" t="str">
            <v xml:space="preserve">            Not previously rescheduled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J626">
            <v>66.25</v>
          </cell>
          <cell r="K626">
            <v>54.510000000000005</v>
          </cell>
          <cell r="L626">
            <v>54.99</v>
          </cell>
          <cell r="M626">
            <v>48.22</v>
          </cell>
          <cell r="N626">
            <v>56.44</v>
          </cell>
          <cell r="O626">
            <v>45.34</v>
          </cell>
          <cell r="P626">
            <v>18.04</v>
          </cell>
          <cell r="Q626">
            <v>10.42</v>
          </cell>
          <cell r="R626">
            <v>10.9</v>
          </cell>
          <cell r="S626">
            <v>10.350000000000001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 xml:space="preserve">            Post-cutoff date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1">
          <cell r="B631" t="str">
            <v>6.  ITALY</v>
          </cell>
        </row>
        <row r="632">
          <cell r="B632" t="str">
            <v xml:space="preserve">        Principal due</v>
          </cell>
          <cell r="J632">
            <v>40.5</v>
          </cell>
          <cell r="K632">
            <v>54.78</v>
          </cell>
          <cell r="L632">
            <v>53.059999999999995</v>
          </cell>
          <cell r="M632">
            <v>52.31</v>
          </cell>
          <cell r="N632">
            <v>56.39</v>
          </cell>
          <cell r="O632">
            <v>47.46</v>
          </cell>
          <cell r="P632">
            <v>25.080000000000002</v>
          </cell>
          <cell r="Q632">
            <v>17.98</v>
          </cell>
          <cell r="R632">
            <v>48.289999999999992</v>
          </cell>
          <cell r="S632">
            <v>44.98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           Paris Club 9  (Toronto)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30.61</v>
          </cell>
          <cell r="S634">
            <v>30.61</v>
          </cell>
        </row>
        <row r="635">
          <cell r="B635" t="str">
            <v xml:space="preserve">            Not previously rescheduled</v>
          </cell>
          <cell r="J635">
            <v>10.350000000000001</v>
          </cell>
          <cell r="K635">
            <v>11.51</v>
          </cell>
          <cell r="L635">
            <v>12.299999999999999</v>
          </cell>
          <cell r="M635">
            <v>14.82</v>
          </cell>
          <cell r="N635">
            <v>12.58</v>
          </cell>
          <cell r="O635">
            <v>12.58</v>
          </cell>
          <cell r="P635">
            <v>13.14</v>
          </cell>
          <cell r="Q635">
            <v>12.620000000000001</v>
          </cell>
          <cell r="R635">
            <v>12.16</v>
          </cell>
          <cell r="S635">
            <v>8.85</v>
          </cell>
        </row>
        <row r="636">
          <cell r="B636" t="str">
            <v xml:space="preserve">            Post-cutoff date</v>
          </cell>
        </row>
        <row r="638">
          <cell r="B638" t="str">
            <v xml:space="preserve">        Interest due</v>
          </cell>
          <cell r="J638">
            <v>47</v>
          </cell>
          <cell r="K638">
            <v>39.47</v>
          </cell>
          <cell r="L638">
            <v>33.82</v>
          </cell>
          <cell r="M638">
            <v>26.41</v>
          </cell>
          <cell r="N638">
            <v>21.669999999999998</v>
          </cell>
          <cell r="O638">
            <v>16.62</v>
          </cell>
          <cell r="P638">
            <v>12.98</v>
          </cell>
          <cell r="Q638">
            <v>9.67</v>
          </cell>
          <cell r="R638">
            <v>10.07</v>
          </cell>
          <cell r="S638">
            <v>8.1300000000000008</v>
          </cell>
        </row>
        <row r="639">
          <cell r="B639" t="str">
            <v xml:space="preserve">            Paris Club 1-8</v>
          </cell>
          <cell r="J639">
            <v>30.52</v>
          </cell>
          <cell r="K639">
            <v>24.13</v>
          </cell>
          <cell r="L639">
            <v>19.38</v>
          </cell>
          <cell r="M639">
            <v>13.67</v>
          </cell>
          <cell r="N639">
            <v>9.85</v>
          </cell>
          <cell r="O639">
            <v>5.57</v>
          </cell>
          <cell r="P639">
            <v>3</v>
          </cell>
          <cell r="Q639">
            <v>2.1800000000000002</v>
          </cell>
          <cell r="R639">
            <v>1.83</v>
          </cell>
          <cell r="S639">
            <v>1.44</v>
          </cell>
        </row>
        <row r="640">
          <cell r="B640" t="str">
            <v xml:space="preserve">            Paris Club 9  (Toronto)</v>
          </cell>
          <cell r="J640">
            <v>8.19</v>
          </cell>
          <cell r="K640">
            <v>7.49</v>
          </cell>
          <cell r="L640">
            <v>7.33</v>
          </cell>
          <cell r="M640">
            <v>6.72</v>
          </cell>
          <cell r="N640">
            <v>6.84</v>
          </cell>
          <cell r="O640">
            <v>7.02</v>
          </cell>
          <cell r="P640">
            <v>6.98</v>
          </cell>
          <cell r="Q640">
            <v>5.41</v>
          </cell>
          <cell r="R640">
            <v>6.73</v>
          </cell>
          <cell r="S640">
            <v>5.55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            Post-cutoff date</v>
          </cell>
        </row>
      </sheetData>
      <sheetData sheetId="3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        Principal due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 xml:space="preserve">        Total debt service due</v>
          </cell>
          <cell r="J15">
            <v>15.77</v>
          </cell>
          <cell r="K15">
            <v>14.690000000000003</v>
          </cell>
          <cell r="L15">
            <v>14.349999999999998</v>
          </cell>
          <cell r="M15">
            <v>12.330000000000002</v>
          </cell>
          <cell r="N15">
            <v>11.39</v>
          </cell>
          <cell r="O15">
            <v>12.09</v>
          </cell>
          <cell r="P15">
            <v>11.66</v>
          </cell>
          <cell r="Q15">
            <v>11.179999999999998</v>
          </cell>
          <cell r="R15">
            <v>8.58</v>
          </cell>
          <cell r="S15">
            <v>6.21</v>
          </cell>
        </row>
        <row r="17">
          <cell r="A17">
            <v>2</v>
          </cell>
          <cell r="B17" t="str">
            <v>FRANCE</v>
          </cell>
        </row>
        <row r="18">
          <cell r="B18" t="str">
            <v xml:space="preserve">        Principal due</v>
          </cell>
          <cell r="J18">
            <v>1.08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 t="str">
            <v xml:space="preserve">        Interest due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B20" t="str">
            <v xml:space="preserve">        Total debt service due</v>
          </cell>
          <cell r="J20">
            <v>1.08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A22">
            <v>3</v>
          </cell>
          <cell r="B22" t="str">
            <v>GERMANY</v>
          </cell>
        </row>
        <row r="23">
          <cell r="B23" t="str">
            <v xml:space="preserve">        Principal due</v>
          </cell>
          <cell r="J23">
            <v>1.33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 xml:space="preserve">        Total debt service due</v>
          </cell>
          <cell r="J25">
            <v>1.4100000000000001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A27">
            <v>4</v>
          </cell>
          <cell r="B27" t="str">
            <v>ISRAEL</v>
          </cell>
        </row>
        <row r="28">
          <cell r="B28" t="str">
            <v xml:space="preserve">        Principal due</v>
          </cell>
          <cell r="J28">
            <v>2.67</v>
          </cell>
          <cell r="K28">
            <v>2.67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B29" t="str">
            <v xml:space="preserve">        Interest due</v>
          </cell>
          <cell r="J29">
            <v>0.44</v>
          </cell>
          <cell r="K29">
            <v>0.19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B30" t="str">
            <v xml:space="preserve">        Total debt service due</v>
          </cell>
          <cell r="J30">
            <v>3.11</v>
          </cell>
          <cell r="K30">
            <v>2.86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2">
          <cell r="A32">
            <v>5</v>
          </cell>
          <cell r="B32" t="str">
            <v>ITALY</v>
          </cell>
        </row>
        <row r="33">
          <cell r="B33" t="str">
            <v xml:space="preserve">        Principal due</v>
          </cell>
          <cell r="J33">
            <v>2.2999999999999998</v>
          </cell>
          <cell r="K33">
            <v>2.2999999999999998</v>
          </cell>
          <cell r="L33">
            <v>0.18</v>
          </cell>
          <cell r="M33">
            <v>0.13</v>
          </cell>
          <cell r="N33">
            <v>0.13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       Total debt service due</v>
          </cell>
          <cell r="J35">
            <v>2.78</v>
          </cell>
          <cell r="K35">
            <v>2.5999999999999996</v>
          </cell>
          <cell r="L35">
            <v>0.21</v>
          </cell>
          <cell r="M35">
            <v>0.15</v>
          </cell>
          <cell r="N35">
            <v>0.14000000000000001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7">
          <cell r="A37">
            <v>6</v>
          </cell>
          <cell r="B37" t="str">
            <v>KUWEIT</v>
          </cell>
        </row>
        <row r="38">
          <cell r="B38" t="str">
            <v xml:space="preserve">        Principal due</v>
          </cell>
          <cell r="J38">
            <v>7.59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B39" t="str">
            <v xml:space="preserve">        Interest due</v>
          </cell>
          <cell r="J39">
            <v>0.55000000000000004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 xml:space="preserve">        Total debt service due</v>
          </cell>
          <cell r="J40">
            <v>8.14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2">
          <cell r="A42">
            <v>7</v>
          </cell>
          <cell r="B42" t="str">
            <v>NETHERLANDS</v>
          </cell>
        </row>
        <row r="43">
          <cell r="B43" t="str">
            <v xml:space="preserve">        Principal due</v>
          </cell>
          <cell r="J43">
            <v>2.16</v>
          </cell>
          <cell r="K43">
            <v>1.0900000000000001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       Total debt service due</v>
          </cell>
          <cell r="J45">
            <v>2.16</v>
          </cell>
          <cell r="K45">
            <v>1.0900000000000001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7">
          <cell r="A47">
            <v>8</v>
          </cell>
          <cell r="B47" t="str">
            <v>SPAIN</v>
          </cell>
        </row>
        <row r="48">
          <cell r="B48" t="str">
            <v xml:space="preserve">        Principal due</v>
          </cell>
          <cell r="J48">
            <v>0.6</v>
          </cell>
          <cell r="K48">
            <v>0.6</v>
          </cell>
          <cell r="L48">
            <v>0.6</v>
          </cell>
          <cell r="M48">
            <v>0.6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 xml:space="preserve">        Interest due</v>
          </cell>
          <cell r="J49">
            <v>0.22</v>
          </cell>
          <cell r="K49">
            <v>0.16</v>
          </cell>
          <cell r="L49">
            <v>0.11</v>
          </cell>
          <cell r="M49">
            <v>0.05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B50" t="str">
            <v xml:space="preserve">        Total debt service due</v>
          </cell>
          <cell r="J50">
            <v>0.82</v>
          </cell>
          <cell r="K50">
            <v>0.76</v>
          </cell>
          <cell r="L50">
            <v>0.71</v>
          </cell>
          <cell r="M50">
            <v>0.65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2">
          <cell r="A52">
            <v>9</v>
          </cell>
          <cell r="B52" t="str">
            <v>SWITZERLAND</v>
          </cell>
        </row>
        <row r="53">
          <cell r="B53" t="str">
            <v xml:space="preserve">        Principal due</v>
          </cell>
          <cell r="J53">
            <v>4.5599999999999996</v>
          </cell>
          <cell r="K53">
            <v>4.5599999999999996</v>
          </cell>
          <cell r="L53">
            <v>2.66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 xml:space="preserve">        Total debt service due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7">
          <cell r="A57">
            <v>10</v>
          </cell>
          <cell r="B57" t="str">
            <v>UNITED STATES</v>
          </cell>
        </row>
        <row r="58">
          <cell r="B58" t="str">
            <v xml:space="preserve">        Principal due</v>
          </cell>
          <cell r="J58">
            <v>0.09</v>
          </cell>
          <cell r="K58">
            <v>0.04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     Interest due</v>
          </cell>
          <cell r="J59">
            <v>0.01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     Total debt service due</v>
          </cell>
          <cell r="J60">
            <v>9.9999999999999992E-2</v>
          </cell>
          <cell r="K60">
            <v>0.04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2">
          <cell r="A62">
            <v>11</v>
          </cell>
          <cell r="B62" t="str">
            <v>(EX-)YUGOSLAVIA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 xml:space="preserve">        Interest due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Total debt service due</v>
          </cell>
          <cell r="J65">
            <v>5.5500000000000007</v>
          </cell>
          <cell r="K65">
            <v>6.66</v>
          </cell>
          <cell r="L65">
            <v>3.6599999999999997</v>
          </cell>
          <cell r="M65">
            <v>2.5</v>
          </cell>
          <cell r="N65">
            <v>2.37</v>
          </cell>
          <cell r="O65">
            <v>2.23</v>
          </cell>
          <cell r="P65">
            <v>2.1</v>
          </cell>
          <cell r="Q65">
            <v>1.97</v>
          </cell>
          <cell r="R65">
            <v>1.83</v>
          </cell>
          <cell r="S65">
            <v>1.7</v>
          </cell>
        </row>
        <row r="67">
          <cell r="B67" t="str">
            <v>KINSHASA CLUB, TOTAL  1/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 xml:space="preserve">        Interest due+LATE INT</v>
          </cell>
          <cell r="J69">
            <v>8.5699999999999985</v>
          </cell>
          <cell r="K69">
            <v>6.9200000000000008</v>
          </cell>
          <cell r="L69">
            <v>5.93</v>
          </cell>
          <cell r="M69">
            <v>4.68</v>
          </cell>
          <cell r="N69">
            <v>4.18</v>
          </cell>
          <cell r="O69">
            <v>3.8</v>
          </cell>
          <cell r="P69">
            <v>15.43</v>
          </cell>
          <cell r="Q69">
            <v>13.36</v>
          </cell>
          <cell r="R69">
            <v>13.169999999999998</v>
          </cell>
          <cell r="S69">
            <v>13.6</v>
          </cell>
        </row>
        <row r="70">
          <cell r="B70" t="str">
            <v xml:space="preserve">        Total debt service due</v>
          </cell>
          <cell r="J70">
            <v>45.480000000000004</v>
          </cell>
          <cell r="K70">
            <v>33.26</v>
          </cell>
          <cell r="L70">
            <v>21.589999999999996</v>
          </cell>
          <cell r="M70">
            <v>15.63</v>
          </cell>
          <cell r="N70">
            <v>13.9</v>
          </cell>
          <cell r="O70">
            <v>14.32</v>
          </cell>
          <cell r="P70">
            <v>31.83</v>
          </cell>
          <cell r="Q70">
            <v>29.66</v>
          </cell>
          <cell r="R70">
            <v>28.07</v>
          </cell>
          <cell r="S70">
            <v>24.1</v>
          </cell>
        </row>
        <row r="71">
          <cell r="B71" t="str">
            <v>LATE INTEREST</v>
          </cell>
          <cell r="P71">
            <v>11.23</v>
          </cell>
          <cell r="Q71">
            <v>9.76</v>
          </cell>
          <cell r="R71">
            <v>10.87</v>
          </cell>
          <cell r="S71">
            <v>12</v>
          </cell>
        </row>
        <row r="72">
          <cell r="B72" t="str">
            <v>INTEREST DUE</v>
          </cell>
          <cell r="P72">
            <v>4.2</v>
          </cell>
          <cell r="Q72">
            <v>3.6</v>
          </cell>
          <cell r="R72">
            <v>2.2999999999999998</v>
          </cell>
          <cell r="S72">
            <v>1.6</v>
          </cell>
        </row>
        <row r="73">
          <cell r="B73" t="str">
            <v>Source:  Data provided by authorities (OGEDEP) November 23, 1995.</v>
          </cell>
        </row>
        <row r="75">
          <cell r="B75" t="str">
            <v>OTHER BILATERAL</v>
          </cell>
        </row>
        <row r="76">
          <cell r="B76" t="str">
            <v>(In millions of U.S. dollars)</v>
          </cell>
        </row>
        <row r="79"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2">
          <cell r="B82" t="str">
            <v>CHINA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 xml:space="preserve">        Interest due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7">
          <cell r="B87" t="str">
            <v>SAUDI ARABIA</v>
          </cell>
        </row>
        <row r="88">
          <cell r="B88" t="str">
            <v xml:space="preserve">        Principal due</v>
          </cell>
          <cell r="J88">
            <v>1.44</v>
          </cell>
          <cell r="K88">
            <v>1.44</v>
          </cell>
          <cell r="L88">
            <v>1.44</v>
          </cell>
          <cell r="M88">
            <v>1.43</v>
          </cell>
          <cell r="N88">
            <v>1.58</v>
          </cell>
          <cell r="O88">
            <v>1.43</v>
          </cell>
          <cell r="P88">
            <v>1.43</v>
          </cell>
          <cell r="Q88">
            <v>1.43</v>
          </cell>
          <cell r="R88">
            <v>1.43</v>
          </cell>
          <cell r="S88">
            <v>1.43</v>
          </cell>
        </row>
        <row r="89">
          <cell r="B89" t="str">
            <v xml:space="preserve">        Interest due</v>
          </cell>
          <cell r="J89">
            <v>0.44</v>
          </cell>
          <cell r="K89">
            <v>0.39</v>
          </cell>
          <cell r="L89">
            <v>0.35</v>
          </cell>
          <cell r="M89">
            <v>0.31</v>
          </cell>
          <cell r="N89">
            <v>0.28999999999999998</v>
          </cell>
          <cell r="O89">
            <v>0.22</v>
          </cell>
          <cell r="P89">
            <v>0.18</v>
          </cell>
          <cell r="Q89">
            <v>0.13</v>
          </cell>
          <cell r="R89">
            <v>0.09</v>
          </cell>
          <cell r="S89">
            <v>0.05</v>
          </cell>
        </row>
        <row r="90">
          <cell r="B90" t="str">
            <v xml:space="preserve">        Total debt service due</v>
          </cell>
          <cell r="J90">
            <v>1.88</v>
          </cell>
          <cell r="K90">
            <v>1.83</v>
          </cell>
          <cell r="L90">
            <v>1.79</v>
          </cell>
          <cell r="M90">
            <v>1.74</v>
          </cell>
          <cell r="N90">
            <v>1.87</v>
          </cell>
          <cell r="O90">
            <v>1.65</v>
          </cell>
          <cell r="P90">
            <v>1.6099999999999999</v>
          </cell>
          <cell r="Q90">
            <v>1.56</v>
          </cell>
          <cell r="R90">
            <v>1.52</v>
          </cell>
          <cell r="S90">
            <v>1.48</v>
          </cell>
        </row>
        <row r="92">
          <cell r="B92" t="str">
            <v>TOTAL OTHER</v>
          </cell>
        </row>
        <row r="93">
          <cell r="B93" t="str">
            <v xml:space="preserve">        Principal due</v>
          </cell>
          <cell r="J93">
            <v>5.29</v>
          </cell>
          <cell r="K93">
            <v>5.17</v>
          </cell>
          <cell r="L93">
            <v>5.3599999999999994</v>
          </cell>
          <cell r="M93">
            <v>1.56</v>
          </cell>
          <cell r="N93">
            <v>1.61</v>
          </cell>
          <cell r="O93">
            <v>1.5699999999999998</v>
          </cell>
          <cell r="P93">
            <v>1.5699999999999998</v>
          </cell>
          <cell r="Q93">
            <v>1.5699999999999998</v>
          </cell>
          <cell r="R93">
            <v>1.5699999999999998</v>
          </cell>
          <cell r="S93">
            <v>1.5699999999999998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 xml:space="preserve">        Total debt service due</v>
          </cell>
          <cell r="J95">
            <v>5.73</v>
          </cell>
          <cell r="K95">
            <v>5.56</v>
          </cell>
          <cell r="L95">
            <v>5.7099999999999991</v>
          </cell>
          <cell r="M95">
            <v>1.87</v>
          </cell>
          <cell r="N95">
            <v>1.9000000000000001</v>
          </cell>
          <cell r="O95">
            <v>1.7899999999999998</v>
          </cell>
          <cell r="P95">
            <v>1.7499999999999998</v>
          </cell>
          <cell r="Q95">
            <v>1.6999999999999997</v>
          </cell>
          <cell r="R95">
            <v>1.66</v>
          </cell>
          <cell r="S95">
            <v>1.6199999999999999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37_&amp;_38"/>
      <sheetName val="37_&amp;_38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um1"/>
      <sheetName val="Sum2"/>
      <sheetName val="BCV"/>
      <sheetName val="Macro"/>
      <sheetName val="Projections"/>
      <sheetName val="Debt"/>
      <sheetName val="PDVSA"/>
      <sheetName val="CashFlow"/>
      <sheetName val="Trade Ind"/>
      <sheetName val="Indicators"/>
      <sheetName val="WEO"/>
      <sheetName val="Berne Union"/>
      <sheetName val="Bop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>
            <v>1987</v>
          </cell>
          <cell r="C2">
            <v>1988</v>
          </cell>
          <cell r="D2">
            <v>1989</v>
          </cell>
          <cell r="E2">
            <v>1990</v>
          </cell>
          <cell r="F2">
            <v>1991</v>
          </cell>
          <cell r="G2">
            <v>1992</v>
          </cell>
          <cell r="H2">
            <v>1993</v>
          </cell>
          <cell r="I2">
            <v>1994</v>
          </cell>
          <cell r="J2" t="str">
            <v>1995</v>
          </cell>
          <cell r="K2" t="str">
            <v>1995</v>
          </cell>
          <cell r="L2" t="str">
            <v>1995</v>
          </cell>
          <cell r="M2" t="str">
            <v>1995</v>
          </cell>
          <cell r="N2">
            <v>1995</v>
          </cell>
          <cell r="O2">
            <v>1996</v>
          </cell>
          <cell r="P2">
            <v>1996</v>
          </cell>
          <cell r="Q2">
            <v>1996</v>
          </cell>
          <cell r="R2">
            <v>1996</v>
          </cell>
          <cell r="S2">
            <v>1996</v>
          </cell>
          <cell r="T2">
            <v>1997</v>
          </cell>
          <cell r="U2">
            <v>1997</v>
          </cell>
          <cell r="V2">
            <v>1997</v>
          </cell>
          <cell r="W2">
            <v>1997</v>
          </cell>
          <cell r="X2">
            <v>1997</v>
          </cell>
          <cell r="Y2">
            <v>1998</v>
          </cell>
          <cell r="Z2">
            <v>1998</v>
          </cell>
          <cell r="AA2">
            <v>1998</v>
          </cell>
          <cell r="AB2">
            <v>1998</v>
          </cell>
          <cell r="AC2">
            <v>1998</v>
          </cell>
          <cell r="AD2">
            <v>1998</v>
          </cell>
          <cell r="AE2">
            <v>1998</v>
          </cell>
          <cell r="AF2">
            <v>1998</v>
          </cell>
          <cell r="AG2">
            <v>1998</v>
          </cell>
          <cell r="AH2">
            <v>1998</v>
          </cell>
          <cell r="AI2">
            <v>1998</v>
          </cell>
          <cell r="AJ2">
            <v>1998</v>
          </cell>
          <cell r="AK2">
            <v>1998</v>
          </cell>
          <cell r="AL2">
            <v>1998</v>
          </cell>
          <cell r="AM2">
            <v>1998</v>
          </cell>
          <cell r="AN2">
            <v>1999</v>
          </cell>
          <cell r="AO2">
            <v>1999</v>
          </cell>
          <cell r="AP2">
            <v>2000</v>
          </cell>
          <cell r="AQ2">
            <v>2001</v>
          </cell>
          <cell r="AR2">
            <v>2002</v>
          </cell>
          <cell r="AS2">
            <v>2003</v>
          </cell>
          <cell r="AT2">
            <v>2004</v>
          </cell>
        </row>
        <row r="3">
          <cell r="J3" t="str">
            <v>Q1</v>
          </cell>
          <cell r="K3" t="str">
            <v>Q2</v>
          </cell>
          <cell r="L3" t="str">
            <v>Q3</v>
          </cell>
          <cell r="M3" t="str">
            <v>Q4</v>
          </cell>
          <cell r="O3" t="str">
            <v>Q1</v>
          </cell>
          <cell r="P3" t="str">
            <v>Q2</v>
          </cell>
          <cell r="Q3" t="str">
            <v>Q3</v>
          </cell>
          <cell r="R3" t="str">
            <v>Q4</v>
          </cell>
          <cell r="T3" t="str">
            <v>Q1</v>
          </cell>
          <cell r="U3" t="str">
            <v>Q2</v>
          </cell>
          <cell r="V3" t="str">
            <v>Q3</v>
          </cell>
          <cell r="W3" t="str">
            <v>Q4</v>
          </cell>
          <cell r="Y3" t="str">
            <v>Q1</v>
          </cell>
          <cell r="Z3" t="str">
            <v>Q2</v>
          </cell>
          <cell r="AA3" t="str">
            <v>Q3</v>
          </cell>
          <cell r="AB3" t="str">
            <v>Q4</v>
          </cell>
          <cell r="AC3" t="str">
            <v>Rev-3</v>
          </cell>
          <cell r="AD3" t="str">
            <v>Q1</v>
          </cell>
          <cell r="AE3" t="str">
            <v>Q2</v>
          </cell>
          <cell r="AF3" t="str">
            <v>Q3</v>
          </cell>
          <cell r="AG3" t="str">
            <v>Q4</v>
          </cell>
          <cell r="AH3" t="str">
            <v>Rev-3</v>
          </cell>
          <cell r="AI3" t="str">
            <v>Q1</v>
          </cell>
          <cell r="AJ3" t="str">
            <v>Q2</v>
          </cell>
          <cell r="AK3" t="str">
            <v>Q3</v>
          </cell>
          <cell r="AL3" t="str">
            <v>Q4</v>
          </cell>
          <cell r="AM3" t="str">
            <v>Yr.</v>
          </cell>
          <cell r="AN3" t="str">
            <v>Auth</v>
          </cell>
          <cell r="AO3" t="str">
            <v>Staff</v>
          </cell>
        </row>
        <row r="4">
          <cell r="O4" t="str">
            <v>Prel.</v>
          </cell>
          <cell r="P4" t="str">
            <v>Prel.</v>
          </cell>
          <cell r="Q4" t="str">
            <v>Prel.</v>
          </cell>
          <cell r="R4" t="str">
            <v>Prel.</v>
          </cell>
          <cell r="S4" t="str">
            <v>Prel.</v>
          </cell>
          <cell r="T4" t="str">
            <v>Prel.</v>
          </cell>
          <cell r="U4" t="str">
            <v>Prel.</v>
          </cell>
          <cell r="V4" t="str">
            <v>Prel.</v>
          </cell>
          <cell r="W4" t="str">
            <v>Prel.</v>
          </cell>
          <cell r="X4" t="str">
            <v>Prel.</v>
          </cell>
          <cell r="Y4" t="str">
            <v>Prog.</v>
          </cell>
          <cell r="Z4" t="str">
            <v>Prog.</v>
          </cell>
          <cell r="AA4" t="str">
            <v>Prog.</v>
          </cell>
          <cell r="AB4" t="str">
            <v>Prog.</v>
          </cell>
          <cell r="AC4" t="str">
            <v>Prog.</v>
          </cell>
          <cell r="AD4" t="str">
            <v>Prog.</v>
          </cell>
          <cell r="AE4" t="str">
            <v>Prog.</v>
          </cell>
          <cell r="AF4" t="str">
            <v>Prog.</v>
          </cell>
          <cell r="AG4" t="str">
            <v>Prog.</v>
          </cell>
          <cell r="AH4" t="str">
            <v>Prog.</v>
          </cell>
          <cell r="AI4" t="str">
            <v>Prel.</v>
          </cell>
          <cell r="AJ4" t="str">
            <v>Prel.</v>
          </cell>
          <cell r="AK4" t="str">
            <v>Prel.</v>
          </cell>
          <cell r="AL4" t="str">
            <v>Prel.</v>
          </cell>
          <cell r="AM4" t="str">
            <v>Prel.</v>
          </cell>
          <cell r="AN4" t="str">
            <v>Proj.</v>
          </cell>
          <cell r="AO4" t="str">
            <v>Proj.</v>
          </cell>
          <cell r="AP4" t="str">
            <v>Proj.</v>
          </cell>
          <cell r="AQ4" t="str">
            <v>Proj.</v>
          </cell>
          <cell r="AR4" t="str">
            <v>Proj.</v>
          </cell>
          <cell r="AS4" t="str">
            <v>Proj.</v>
          </cell>
          <cell r="AT4" t="str">
            <v>Proj.</v>
          </cell>
        </row>
        <row r="6">
          <cell r="B6">
            <v>-2921.846</v>
          </cell>
          <cell r="C6">
            <v>-5953.9814000000006</v>
          </cell>
          <cell r="D6">
            <v>2175.7862000000005</v>
          </cell>
          <cell r="E6">
            <v>8452</v>
          </cell>
          <cell r="F6">
            <v>1924</v>
          </cell>
          <cell r="G6">
            <v>-3753</v>
          </cell>
          <cell r="H6">
            <v>-1992.7672000000002</v>
          </cell>
          <cell r="I6">
            <v>2541</v>
          </cell>
          <cell r="J6">
            <v>1057.586</v>
          </cell>
          <cell r="K6">
            <v>508.68799999999999</v>
          </cell>
          <cell r="L6">
            <v>-113.79999999999995</v>
          </cell>
          <cell r="M6">
            <v>565.73299999999995</v>
          </cell>
          <cell r="N6">
            <v>2018.2069999999999</v>
          </cell>
          <cell r="O6">
            <v>1942.16</v>
          </cell>
          <cell r="P6">
            <v>1189.05</v>
          </cell>
          <cell r="Q6">
            <v>2376</v>
          </cell>
          <cell r="R6">
            <v>3317</v>
          </cell>
          <cell r="S6">
            <v>8824.27</v>
          </cell>
          <cell r="T6">
            <v>2024.37</v>
          </cell>
          <cell r="U6">
            <v>1102.54</v>
          </cell>
          <cell r="V6">
            <v>549.63</v>
          </cell>
          <cell r="W6">
            <v>1008.1599999999999</v>
          </cell>
          <cell r="X6">
            <v>4684.7</v>
          </cell>
          <cell r="Y6">
            <v>244.7659014869362</v>
          </cell>
          <cell r="Z6">
            <v>-111.05554753685104</v>
          </cell>
          <cell r="AA6">
            <v>-464.34658760663842</v>
          </cell>
          <cell r="AB6">
            <v>501.33117648661573</v>
          </cell>
          <cell r="AC6">
            <v>170.69494283006665</v>
          </cell>
          <cell r="AD6">
            <v>299.43484632237369</v>
          </cell>
          <cell r="AE6">
            <v>-279.47940708625174</v>
          </cell>
          <cell r="AF6">
            <v>-338.90370090463983</v>
          </cell>
          <cell r="AG6">
            <v>-479.3342512642858</v>
          </cell>
          <cell r="AH6">
            <v>-790.78251293280459</v>
          </cell>
          <cell r="AI6">
            <v>-284.50711999999999</v>
          </cell>
          <cell r="AJ6">
            <v>-691.35270300000025</v>
          </cell>
          <cell r="AK6">
            <v>-365.12059999999951</v>
          </cell>
          <cell r="AL6">
            <v>-142.19319999999971</v>
          </cell>
          <cell r="AM6">
            <v>-1483.173622999997</v>
          </cell>
          <cell r="AN6">
            <v>-3119.1132356658786</v>
          </cell>
          <cell r="AO6">
            <v>-4422.7923318088333</v>
          </cell>
          <cell r="AP6">
            <v>-4581.7563565312812</v>
          </cell>
          <cell r="AQ6">
            <v>-6908.233072595719</v>
          </cell>
          <cell r="AR6">
            <v>-7882.8903497072452</v>
          </cell>
          <cell r="AS6">
            <v>-9137.4223165277072</v>
          </cell>
          <cell r="AT6">
            <v>-10191.551803354865</v>
          </cell>
        </row>
        <row r="9">
          <cell r="B9">
            <v>10564</v>
          </cell>
          <cell r="C9">
            <v>10195</v>
          </cell>
          <cell r="D9">
            <v>13054</v>
          </cell>
          <cell r="E9">
            <v>17617</v>
          </cell>
          <cell r="F9">
            <v>15156</v>
          </cell>
          <cell r="G9">
            <v>13988</v>
          </cell>
          <cell r="H9">
            <v>14586</v>
          </cell>
          <cell r="I9">
            <v>15905</v>
          </cell>
          <cell r="J9">
            <v>4395</v>
          </cell>
          <cell r="K9">
            <v>5065</v>
          </cell>
          <cell r="L9">
            <v>4585</v>
          </cell>
          <cell r="M9">
            <v>4797</v>
          </cell>
          <cell r="N9">
            <v>18842</v>
          </cell>
          <cell r="O9">
            <v>4847</v>
          </cell>
          <cell r="P9">
            <v>5551</v>
          </cell>
          <cell r="Q9">
            <v>5924</v>
          </cell>
          <cell r="R9">
            <v>7078</v>
          </cell>
          <cell r="S9">
            <v>23400</v>
          </cell>
          <cell r="T9">
            <v>5696</v>
          </cell>
          <cell r="U9">
            <v>5820</v>
          </cell>
          <cell r="V9">
            <v>5997</v>
          </cell>
          <cell r="W9">
            <v>5932</v>
          </cell>
          <cell r="X9">
            <v>23445</v>
          </cell>
          <cell r="Y9">
            <v>4455.0976000000001</v>
          </cell>
          <cell r="Z9">
            <v>4702.9871200000007</v>
          </cell>
          <cell r="AA9">
            <v>4948.6144240000003</v>
          </cell>
          <cell r="AB9">
            <v>5900.9577600000002</v>
          </cell>
          <cell r="AC9">
            <v>20007.656904000003</v>
          </cell>
          <cell r="AD9">
            <v>4477.5828799999999</v>
          </cell>
          <cell r="AE9">
            <v>4341.9072969999997</v>
          </cell>
          <cell r="AF9">
            <v>4406.0554120000006</v>
          </cell>
          <cell r="AG9">
            <v>4200.0706640000008</v>
          </cell>
          <cell r="AH9">
            <v>17425.616253</v>
          </cell>
          <cell r="AI9">
            <v>4528.5828799999999</v>
          </cell>
          <cell r="AJ9">
            <v>4396.9072969999997</v>
          </cell>
          <cell r="AK9">
            <v>4296.1994000000004</v>
          </cell>
          <cell r="AL9">
            <v>4189.8068000000003</v>
          </cell>
          <cell r="AM9">
            <v>17411.496377000003</v>
          </cell>
          <cell r="AN9">
            <v>15628.692369</v>
          </cell>
          <cell r="AO9">
            <v>15312.054368999999</v>
          </cell>
          <cell r="AP9">
            <v>17040.937447743341</v>
          </cell>
          <cell r="AQ9">
            <v>19913.26766326799</v>
          </cell>
          <cell r="AR9">
            <v>21501.884945067617</v>
          </cell>
          <cell r="AS9">
            <v>23039.872295464811</v>
          </cell>
          <cell r="AT9">
            <v>24262.637114675206</v>
          </cell>
        </row>
        <row r="10">
          <cell r="C10">
            <v>-3.4929950776221075E-2</v>
          </cell>
          <cell r="D10">
            <v>0.28043158410985769</v>
          </cell>
          <cell r="E10">
            <v>0.34954803125478784</v>
          </cell>
          <cell r="F10">
            <v>-0.13969461315774534</v>
          </cell>
          <cell r="G10">
            <v>-7.7065188704143583E-2</v>
          </cell>
          <cell r="H10">
            <v>4.2750929368029711E-2</v>
          </cell>
          <cell r="I10">
            <v>9.0429178664472865E-2</v>
          </cell>
          <cell r="N10">
            <v>0.18465891229173215</v>
          </cell>
          <cell r="O10">
            <v>0.10284414106939699</v>
          </cell>
          <cell r="P10">
            <v>9.5952615992102697E-2</v>
          </cell>
          <cell r="Q10">
            <v>0.29203925845147216</v>
          </cell>
          <cell r="R10">
            <v>0.475505524286012</v>
          </cell>
          <cell r="S10">
            <v>0.24190637936524784</v>
          </cell>
          <cell r="T10">
            <v>0.17515989271714472</v>
          </cell>
          <cell r="U10">
            <v>4.8459736984327151E-2</v>
          </cell>
          <cell r="V10">
            <v>1.232275489534107E-2</v>
          </cell>
          <cell r="W10">
            <v>-0.16191014410850524</v>
          </cell>
          <cell r="X10">
            <v>1.9230769230769162E-3</v>
          </cell>
          <cell r="Y10">
            <v>-0.21605510990374466</v>
          </cell>
          <cell r="Z10">
            <v>-0.19051154352220634</v>
          </cell>
          <cell r="AA10">
            <v>-0.17321940632251376</v>
          </cell>
          <cell r="AB10">
            <v>-1.8277413065105885E-2</v>
          </cell>
          <cell r="AC10">
            <v>-0.14821055499609026</v>
          </cell>
          <cell r="AD10">
            <v>-0.21390750000000003</v>
          </cell>
          <cell r="AE10">
            <v>-0.25396781838487981</v>
          </cell>
          <cell r="AF10">
            <v>-0.26529007637151902</v>
          </cell>
          <cell r="AG10">
            <v>-0.29196381254214421</v>
          </cell>
          <cell r="AH10">
            <v>-0.25674488150991681</v>
          </cell>
          <cell r="AI10">
            <v>-0.20495384831460672</v>
          </cell>
          <cell r="AJ10">
            <v>-2.9076553634809543E-2</v>
          </cell>
          <cell r="AK10">
            <v>-2.2904257514983817E-2</v>
          </cell>
          <cell r="AL10">
            <v>-2.4764353349148616E-2</v>
          </cell>
          <cell r="AM10">
            <v>-0.25734713683088062</v>
          </cell>
          <cell r="AN10">
            <v>-0.10311967496074292</v>
          </cell>
          <cell r="AO10">
            <v>-0.12129051009235492</v>
          </cell>
          <cell r="AP10">
            <v>0.11290993599418964</v>
          </cell>
          <cell r="AQ10">
            <v>0.16855470682483031</v>
          </cell>
          <cell r="AR10">
            <v>7.9776825615114344E-2</v>
          </cell>
          <cell r="AS10">
            <v>7.1528024372114363E-2</v>
          </cell>
          <cell r="AT10">
            <v>5.3071683884770682E-2</v>
          </cell>
        </row>
        <row r="12">
          <cell r="B12">
            <v>9054</v>
          </cell>
          <cell r="C12">
            <v>8136</v>
          </cell>
          <cell r="D12">
            <v>10001</v>
          </cell>
          <cell r="E12">
            <v>14085</v>
          </cell>
          <cell r="F12">
            <v>12307</v>
          </cell>
          <cell r="G12">
            <v>11014</v>
          </cell>
          <cell r="H12">
            <v>10855</v>
          </cell>
          <cell r="I12">
            <v>11351</v>
          </cell>
          <cell r="J12">
            <v>3054</v>
          </cell>
          <cell r="K12">
            <v>3671</v>
          </cell>
          <cell r="L12">
            <v>3306</v>
          </cell>
          <cell r="M12">
            <v>3599</v>
          </cell>
          <cell r="N12">
            <v>13630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4480</v>
          </cell>
          <cell r="U12">
            <v>4373</v>
          </cell>
          <cell r="V12">
            <v>4651</v>
          </cell>
          <cell r="W12">
            <v>4537</v>
          </cell>
          <cell r="X12">
            <v>18041</v>
          </cell>
          <cell r="Y12">
            <v>3137.0976000000001</v>
          </cell>
          <cell r="Z12">
            <v>3324.9871200000007</v>
          </cell>
          <cell r="AA12">
            <v>3557.6144240000003</v>
          </cell>
          <cell r="AB12">
            <v>4348.9577600000002</v>
          </cell>
          <cell r="AC12">
            <v>14368.656904000001</v>
          </cell>
          <cell r="AD12">
            <v>3180.5828800000004</v>
          </cell>
          <cell r="AE12">
            <v>3032.9072970000002</v>
          </cell>
          <cell r="AF12">
            <v>2947.0554120000006</v>
          </cell>
          <cell r="AG12">
            <v>2682.0706640000003</v>
          </cell>
          <cell r="AH12">
            <v>11842.616253000002</v>
          </cell>
          <cell r="AI12">
            <v>3234.5828800000004</v>
          </cell>
          <cell r="AJ12">
            <v>3087.9072970000002</v>
          </cell>
          <cell r="AK12">
            <v>3032.1994000000004</v>
          </cell>
          <cell r="AL12">
            <v>2764.8068000000003</v>
          </cell>
          <cell r="AM12">
            <v>12119.496377000001</v>
          </cell>
          <cell r="AN12">
            <v>9508.494369</v>
          </cell>
          <cell r="AO12">
            <v>10020.054368999999</v>
          </cell>
          <cell r="AP12">
            <v>11643.097447743341</v>
          </cell>
          <cell r="AQ12">
            <v>14191.55726326799</v>
          </cell>
          <cell r="AR12">
            <v>15436.871921067617</v>
          </cell>
          <cell r="AS12">
            <v>16610.958490024812</v>
          </cell>
          <cell r="AT12">
            <v>17447.988480908807</v>
          </cell>
        </row>
        <row r="13">
          <cell r="C13">
            <v>-0.10139165009940354</v>
          </cell>
          <cell r="D13">
            <v>0.22922812192723696</v>
          </cell>
          <cell r="E13">
            <v>0.40835916408359174</v>
          </cell>
          <cell r="F13">
            <v>-0.12623358182463618</v>
          </cell>
          <cell r="G13">
            <v>-0.10506215974648569</v>
          </cell>
          <cell r="H13">
            <v>-1.4436172144543291E-2</v>
          </cell>
          <cell r="I13">
            <v>4.5693228926761753E-2</v>
          </cell>
          <cell r="N13">
            <v>0.20077526209144558</v>
          </cell>
          <cell r="O13">
            <v>0.22233136869679115</v>
          </cell>
          <cell r="P13">
            <v>0.18251157722691369</v>
          </cell>
          <cell r="Q13">
            <v>0.41228070175438591</v>
          </cell>
          <cell r="R13">
            <v>0.56765768268963601</v>
          </cell>
          <cell r="S13">
            <v>0.34886280264123259</v>
          </cell>
          <cell r="T13">
            <v>0.20010715242432364</v>
          </cell>
          <cell r="U13">
            <v>7.3715733701911201E-3</v>
          </cell>
          <cell r="V13">
            <v>-3.8552152495181513E-3</v>
          </cell>
          <cell r="W13">
            <v>-0.19585253456221197</v>
          </cell>
          <cell r="X13">
            <v>-1.8710905629589325E-2</v>
          </cell>
          <cell r="Y13">
            <v>-0.2995864504822624</v>
          </cell>
          <cell r="Z13">
            <v>-0.24032002105284489</v>
          </cell>
          <cell r="AA13">
            <v>-0.23564525916755252</v>
          </cell>
          <cell r="AB13">
            <v>-5.4331815552685181E-2</v>
          </cell>
          <cell r="AC13">
            <v>-0.20654478235848439</v>
          </cell>
          <cell r="AD13">
            <v>-0.29004846428571418</v>
          </cell>
          <cell r="AE13">
            <v>-0.30644699359707295</v>
          </cell>
          <cell r="AF13">
            <v>-0.36636090905181673</v>
          </cell>
          <cell r="AG13">
            <v>-0.40884490544412599</v>
          </cell>
          <cell r="AH13">
            <v>-0.34357207178094329</v>
          </cell>
          <cell r="AI13">
            <v>-0.27799489285714274</v>
          </cell>
          <cell r="AJ13">
            <v>-4.5346058036392023E-2</v>
          </cell>
          <cell r="AK13">
            <v>-1.8040663673459911E-2</v>
          </cell>
          <cell r="AL13">
            <v>-8.8184372043606407E-2</v>
          </cell>
          <cell r="AM13">
            <v>-0.32822480034366164</v>
          </cell>
          <cell r="AN13">
            <v>-0.19709512105559579</v>
          </cell>
          <cell r="AO13">
            <v>-0.15389858499706988</v>
          </cell>
          <cell r="AP13">
            <v>0.1619794682716198</v>
          </cell>
          <cell r="AQ13">
            <v>0.21888160147784297</v>
          </cell>
          <cell r="AR13">
            <v>8.775038811440905E-2</v>
          </cell>
          <cell r="AS13">
            <v>7.6057285113239059E-2</v>
          </cell>
          <cell r="AT13">
            <v>5.039022831744755E-2</v>
          </cell>
        </row>
        <row r="15">
          <cell r="B15">
            <v>9054</v>
          </cell>
          <cell r="C15">
            <v>8136</v>
          </cell>
          <cell r="D15">
            <v>10001</v>
          </cell>
          <cell r="E15">
            <v>14085</v>
          </cell>
          <cell r="F15">
            <v>12307</v>
          </cell>
          <cell r="G15">
            <v>11014</v>
          </cell>
          <cell r="H15">
            <v>10855</v>
          </cell>
          <cell r="I15">
            <v>11351</v>
          </cell>
          <cell r="J15">
            <v>3033</v>
          </cell>
          <cell r="K15">
            <v>3638</v>
          </cell>
          <cell r="L15">
            <v>3276</v>
          </cell>
          <cell r="M15">
            <v>3570</v>
          </cell>
          <cell r="N15">
            <v>13517</v>
          </cell>
          <cell r="O15">
            <v>3707</v>
          </cell>
          <cell r="P15">
            <v>4295</v>
          </cell>
          <cell r="Q15">
            <v>4640</v>
          </cell>
          <cell r="R15">
            <v>5603</v>
          </cell>
          <cell r="S15">
            <v>18245</v>
          </cell>
          <cell r="T15">
            <v>4455</v>
          </cell>
          <cell r="U15">
            <v>4352</v>
          </cell>
          <cell r="V15">
            <v>4621</v>
          </cell>
          <cell r="W15">
            <v>4510</v>
          </cell>
          <cell r="X15">
            <v>17938</v>
          </cell>
          <cell r="Y15">
            <v>3201.12</v>
          </cell>
          <cell r="Z15">
            <v>3392.8440000000005</v>
          </cell>
          <cell r="AA15">
            <v>3630.2188000000001</v>
          </cell>
          <cell r="AB15">
            <v>4437.7120000000004</v>
          </cell>
          <cell r="AC15">
            <v>14661.894800000002</v>
          </cell>
          <cell r="AD15">
            <v>3209.5828800000004</v>
          </cell>
          <cell r="AE15">
            <v>3067.9072970000002</v>
          </cell>
          <cell r="AF15">
            <v>3007.1994000000004</v>
          </cell>
          <cell r="AG15">
            <v>2736.8068000000003</v>
          </cell>
          <cell r="AH15">
            <v>12021.496377000001</v>
          </cell>
          <cell r="AI15">
            <v>3209.5828800000004</v>
          </cell>
          <cell r="AJ15">
            <v>3067.9072970000002</v>
          </cell>
          <cell r="AK15">
            <v>3007.1994000000004</v>
          </cell>
          <cell r="AL15">
            <v>2736.8068000000003</v>
          </cell>
          <cell r="AM15">
            <v>12021.496377000001</v>
          </cell>
          <cell r="AN15">
            <v>9334.0840499999995</v>
          </cell>
          <cell r="AO15">
            <v>9856.0840499999995</v>
          </cell>
          <cell r="AP15">
            <v>11488.982011302729</v>
          </cell>
          <cell r="AQ15">
            <v>13300.934758436724</v>
          </cell>
          <cell r="AR15">
            <v>14055.654562313895</v>
          </cell>
          <cell r="AS15">
            <v>14845.620908188585</v>
          </cell>
          <cell r="AT15">
            <v>15679.248449906947</v>
          </cell>
        </row>
        <row r="16">
          <cell r="C16">
            <v>-0.10139165009940354</v>
          </cell>
          <cell r="D16">
            <v>0.22922812192723696</v>
          </cell>
          <cell r="E16">
            <v>0.40835916408359174</v>
          </cell>
          <cell r="F16">
            <v>-0.12623358182463618</v>
          </cell>
          <cell r="G16">
            <v>-0.10506215974648569</v>
          </cell>
          <cell r="H16">
            <v>-1.4436172144543291E-2</v>
          </cell>
          <cell r="I16">
            <v>4.5693228926761753E-2</v>
          </cell>
          <cell r="N16">
            <v>0.19082019205356349</v>
          </cell>
          <cell r="O16">
            <v>0.22222222222222232</v>
          </cell>
          <cell r="P16">
            <v>0.18059373282023095</v>
          </cell>
          <cell r="Q16">
            <v>0.41636141636141644</v>
          </cell>
          <cell r="R16">
            <v>0.56946778711484591</v>
          </cell>
          <cell r="S16">
            <v>0.3497817563068728</v>
          </cell>
          <cell r="T16">
            <v>0.20178041543026715</v>
          </cell>
          <cell r="U16">
            <v>1.3271245634458584E-2</v>
          </cell>
          <cell r="V16">
            <v>-4.0948275862069394E-3</v>
          </cell>
          <cell r="W16">
            <v>-0.19507406746385869</v>
          </cell>
          <cell r="X16">
            <v>-1.6826527815839931E-2</v>
          </cell>
          <cell r="Y16">
            <v>-0.28128062020449607</v>
          </cell>
          <cell r="Z16">
            <v>-0.22107908749986893</v>
          </cell>
          <cell r="AA16">
            <v>-0.21515608689607735</v>
          </cell>
          <cell r="AB16">
            <v>-2.4211160512069396E-2</v>
          </cell>
          <cell r="AC16">
            <v>-0.18467891433447037</v>
          </cell>
          <cell r="AD16">
            <v>-0.27955490909090897</v>
          </cell>
          <cell r="AE16">
            <v>-0.29505806594669115</v>
          </cell>
          <cell r="AF16">
            <v>-0.34923189785760644</v>
          </cell>
          <cell r="AG16">
            <v>-0.39316922394678488</v>
          </cell>
          <cell r="AH16">
            <v>-0.32983072934552338</v>
          </cell>
          <cell r="AI16">
            <v>-0.27955490909090897</v>
          </cell>
          <cell r="AJ16">
            <v>-4.4141431549510335E-2</v>
          </cell>
          <cell r="AK16">
            <v>-1.9788048048050233E-2</v>
          </cell>
          <cell r="AL16">
            <v>-8.9915088437434565E-2</v>
          </cell>
          <cell r="AM16">
            <v>-0.32983072934552338</v>
          </cell>
          <cell r="AN16">
            <v>-0.22355056664506967</v>
          </cell>
          <cell r="AO16">
            <v>-0.18012835167034225</v>
          </cell>
          <cell r="AP16">
            <v>0.16567411083540118</v>
          </cell>
          <cell r="AQ16">
            <v>0.15771221030300309</v>
          </cell>
          <cell r="AR16">
            <v>5.6741861950601269E-2</v>
          </cell>
          <cell r="AS16">
            <v>5.6202743342366412E-2</v>
          </cell>
          <cell r="AT16">
            <v>5.6153093688290801E-2</v>
          </cell>
        </row>
        <row r="18">
          <cell r="B18">
            <v>16.32</v>
          </cell>
          <cell r="C18">
            <v>13.51</v>
          </cell>
          <cell r="D18">
            <v>16.87</v>
          </cell>
          <cell r="E18">
            <v>20.52</v>
          </cell>
          <cell r="F18">
            <v>15.92</v>
          </cell>
          <cell r="G18">
            <v>14.91</v>
          </cell>
          <cell r="H18">
            <v>13.34</v>
          </cell>
          <cell r="I18">
            <v>13.324999999999999</v>
          </cell>
          <cell r="J18">
            <v>14.18</v>
          </cell>
          <cell r="K18">
            <v>16.41</v>
          </cell>
          <cell r="L18">
            <v>14.13</v>
          </cell>
          <cell r="M18">
            <v>14.64</v>
          </cell>
          <cell r="N18">
            <v>14.8475</v>
          </cell>
          <cell r="O18">
            <v>16.29</v>
          </cell>
          <cell r="P18">
            <v>17.46</v>
          </cell>
          <cell r="Q18">
            <v>18.22</v>
          </cell>
          <cell r="R18">
            <v>21.24</v>
          </cell>
          <cell r="S18">
            <v>18.36</v>
          </cell>
          <cell r="T18">
            <v>17.72</v>
          </cell>
          <cell r="U18">
            <v>15.663</v>
          </cell>
          <cell r="V18">
            <v>16.27</v>
          </cell>
          <cell r="W18">
            <v>15.733176405427859</v>
          </cell>
          <cell r="X18">
            <v>16.308610946691381</v>
          </cell>
          <cell r="Y18">
            <v>11.7</v>
          </cell>
          <cell r="Z18">
            <v>12</v>
          </cell>
          <cell r="AA18">
            <v>12.7</v>
          </cell>
          <cell r="AB18">
            <v>15.5</v>
          </cell>
          <cell r="AC18">
            <v>12.975</v>
          </cell>
          <cell r="AD18">
            <v>11.34</v>
          </cell>
          <cell r="AE18">
            <v>11.095000000000001</v>
          </cell>
          <cell r="AF18">
            <v>10.77</v>
          </cell>
          <cell r="AG18">
            <v>9.1</v>
          </cell>
          <cell r="AH18">
            <v>10.57625</v>
          </cell>
          <cell r="AI18">
            <v>11.34</v>
          </cell>
          <cell r="AJ18">
            <v>11.095000000000001</v>
          </cell>
          <cell r="AK18">
            <v>10.77</v>
          </cell>
          <cell r="AL18">
            <v>9.1</v>
          </cell>
          <cell r="AM18">
            <v>10.57625</v>
          </cell>
          <cell r="AN18">
            <v>9.01</v>
          </cell>
          <cell r="AO18">
            <v>9.01</v>
          </cell>
          <cell r="AP18">
            <v>10.211333333333332</v>
          </cell>
          <cell r="AQ18">
            <v>11.08</v>
          </cell>
          <cell r="AR18">
            <v>11.19</v>
          </cell>
          <cell r="AS18">
            <v>11.3</v>
          </cell>
          <cell r="AT18">
            <v>11.41</v>
          </cell>
        </row>
        <row r="19">
          <cell r="B19">
            <v>0.28503937007874036</v>
          </cell>
          <cell r="C19">
            <v>-0.17218137254901966</v>
          </cell>
          <cell r="D19">
            <v>0.24870466321243523</v>
          </cell>
          <cell r="E19">
            <v>0.21636040308239468</v>
          </cell>
          <cell r="F19">
            <v>-0.22417153996101358</v>
          </cell>
          <cell r="G19">
            <v>-6.3442211055276365E-2</v>
          </cell>
          <cell r="H19">
            <v>-0.10529845741113353</v>
          </cell>
          <cell r="I19">
            <v>-1.1244377811094886E-3</v>
          </cell>
          <cell r="J19">
            <v>6.4165103189493422E-2</v>
          </cell>
          <cell r="K19">
            <v>0.15726375176304663</v>
          </cell>
          <cell r="L19">
            <v>-0.13893967093235826</v>
          </cell>
          <cell r="M19">
            <v>3.6093418259023347E-2</v>
          </cell>
          <cell r="N19">
            <v>0.11425891181988757</v>
          </cell>
          <cell r="O19">
            <v>0.14880112834978831</v>
          </cell>
          <cell r="P19">
            <v>6.3985374771480918E-2</v>
          </cell>
          <cell r="Q19">
            <v>0.28945506015569689</v>
          </cell>
          <cell r="R19">
            <v>0.45081967213114749</v>
          </cell>
          <cell r="S19">
            <v>0.23657181343660549</v>
          </cell>
          <cell r="T19">
            <v>8.7783916513198168E-2</v>
          </cell>
          <cell r="U19">
            <v>-0.10292096219931279</v>
          </cell>
          <cell r="V19">
            <v>-0.10702524698133919</v>
          </cell>
          <cell r="W19">
            <v>-0.25926664757872597</v>
          </cell>
          <cell r="X19">
            <v>-0.11173142991877005</v>
          </cell>
          <cell r="Y19">
            <v>-0.33972911963882624</v>
          </cell>
          <cell r="Z19">
            <v>-0.23371647509578541</v>
          </cell>
          <cell r="AA19">
            <v>-0.22419059254734275</v>
          </cell>
          <cell r="AB19">
            <v>-2.515723270440251E-2</v>
          </cell>
          <cell r="AC19">
            <v>-0.20771042782975158</v>
          </cell>
          <cell r="AD19">
            <v>-0.36004514672686228</v>
          </cell>
          <cell r="AE19">
            <v>-0.29164272489306009</v>
          </cell>
          <cell r="AF19">
            <v>-0.33804548248309774</v>
          </cell>
          <cell r="AG19">
            <v>-0.42160440044004399</v>
          </cell>
          <cell r="AH19">
            <v>-0.35149289939094031</v>
          </cell>
          <cell r="AI19">
            <v>-0.36004514672686228</v>
          </cell>
          <cell r="AJ19">
            <v>-2.1604938271604923E-2</v>
          </cell>
          <cell r="AK19">
            <v>-2.9292474087426856E-2</v>
          </cell>
          <cell r="AL19">
            <v>-0.15506035283194053</v>
          </cell>
          <cell r="AM19">
            <v>-0.35149289939094031</v>
          </cell>
          <cell r="AN19">
            <v>-0.14809124216995628</v>
          </cell>
          <cell r="AO19">
            <v>-0.14809124216995628</v>
          </cell>
          <cell r="AP19">
            <v>0.1333333333333333</v>
          </cell>
          <cell r="AQ19">
            <v>8.5068877717568769E-2</v>
          </cell>
          <cell r="AR19">
            <v>9.9277978339349371E-3</v>
          </cell>
          <cell r="AS19">
            <v>9.8302055406613853E-3</v>
          </cell>
          <cell r="AT19">
            <v>9.7345132743362761E-3</v>
          </cell>
        </row>
        <row r="20">
          <cell r="B20">
            <v>1.5199435938759065</v>
          </cell>
          <cell r="C20">
            <v>1.6499193900003044</v>
          </cell>
          <cell r="D20">
            <v>1.6241849436870184</v>
          </cell>
          <cell r="E20">
            <v>1.8805575582792597</v>
          </cell>
          <cell r="F20">
            <v>2.117952777586563</v>
          </cell>
          <cell r="G20">
            <v>2.0238324926729327</v>
          </cell>
          <cell r="H20">
            <v>2.2293647696699592</v>
          </cell>
          <cell r="I20">
            <v>2.3338559202241127</v>
          </cell>
          <cell r="J20">
            <v>2.376586741889986</v>
          </cell>
          <cell r="K20">
            <v>2.43619877989165</v>
          </cell>
          <cell r="L20">
            <v>2.5200775408474105</v>
          </cell>
          <cell r="M20">
            <v>2.6505702066999284</v>
          </cell>
          <cell r="N20">
            <v>2.4942163133408837</v>
          </cell>
          <cell r="O20">
            <v>2.5462110360821226</v>
          </cell>
          <cell r="P20">
            <v>2.7321475775084019</v>
          </cell>
          <cell r="Q20">
            <v>2.7854006586169047</v>
          </cell>
          <cell r="R20">
            <v>2.8872922295914192</v>
          </cell>
          <cell r="S20">
            <v>2.7434565911600561</v>
          </cell>
          <cell r="T20">
            <v>2.8304</v>
          </cell>
          <cell r="U20">
            <v>3.1008</v>
          </cell>
          <cell r="V20">
            <v>3.1322000000000001</v>
          </cell>
          <cell r="W20">
            <v>3.14</v>
          </cell>
          <cell r="X20">
            <v>3.0508500000000005</v>
          </cell>
          <cell r="Y20">
            <v>3.04</v>
          </cell>
          <cell r="Z20">
            <v>3.1070000000000002</v>
          </cell>
          <cell r="AA20">
            <v>3.1070000000000002</v>
          </cell>
          <cell r="AB20">
            <v>3.1120000000000001</v>
          </cell>
          <cell r="AC20">
            <v>3.0915000000000004</v>
          </cell>
          <cell r="AD20">
            <v>3.1448</v>
          </cell>
          <cell r="AE20">
            <v>3.0386000000000002</v>
          </cell>
          <cell r="AF20">
            <v>3.0350000000000001</v>
          </cell>
          <cell r="AG20">
            <v>3.2690000000000001</v>
          </cell>
          <cell r="AH20">
            <v>3.1218500000000002</v>
          </cell>
          <cell r="AI20">
            <v>3.1448</v>
          </cell>
          <cell r="AJ20">
            <v>3.0386000000000002</v>
          </cell>
          <cell r="AK20">
            <v>3.0350000000000001</v>
          </cell>
          <cell r="AL20">
            <v>3.2690000000000001</v>
          </cell>
          <cell r="AM20">
            <v>3.1218500000000002</v>
          </cell>
          <cell r="AN20">
            <v>2.9969999999999999</v>
          </cell>
          <cell r="AO20">
            <v>2.9969999999999999</v>
          </cell>
          <cell r="AP20">
            <v>3.0825223325062039</v>
          </cell>
          <cell r="AQ20">
            <v>3.2888914392059556</v>
          </cell>
          <cell r="AR20">
            <v>3.4413442928039699</v>
          </cell>
          <cell r="AS20">
            <v>3.5993746898263024</v>
          </cell>
          <cell r="AT20">
            <v>3.7648418114143918</v>
          </cell>
        </row>
        <row r="21">
          <cell r="B21">
            <v>-1.0999999999999999E-2</v>
          </cell>
          <cell r="C21">
            <v>8.5513565534991454E-2</v>
          </cell>
          <cell r="D21">
            <v>-1.559739613295974E-2</v>
          </cell>
          <cell r="E21">
            <v>0.15784693460478505</v>
          </cell>
          <cell r="F21">
            <v>0.12623661438181322</v>
          </cell>
          <cell r="G21">
            <v>-4.4439274524751937E-2</v>
          </cell>
          <cell r="H21">
            <v>0.10155597251310766</v>
          </cell>
          <cell r="I21">
            <v>4.6870369522176825E-2</v>
          </cell>
          <cell r="N21">
            <v>6.8710493962871544E-2</v>
          </cell>
          <cell r="O21">
            <v>7.1373070968679508E-2</v>
          </cell>
          <cell r="P21">
            <v>0.12147974133289496</v>
          </cell>
          <cell r="Q21">
            <v>0.10528371189732355</v>
          </cell>
          <cell r="R21">
            <v>8.9309848233078748E-2</v>
          </cell>
          <cell r="S21">
            <v>9.9927290382175071E-2</v>
          </cell>
          <cell r="T21">
            <v>0.11161249397267614</v>
          </cell>
          <cell r="U21">
            <v>0.13493137249481713</v>
          </cell>
          <cell r="V21">
            <v>0.12450608866995072</v>
          </cell>
          <cell r="W21">
            <v>8.7524140375753179E-2</v>
          </cell>
          <cell r="X21">
            <v>0.11204602610824055</v>
          </cell>
          <cell r="Y21">
            <v>7.4053137365743371E-2</v>
          </cell>
          <cell r="Z21">
            <v>1.9994840041279716E-3</v>
          </cell>
          <cell r="AA21">
            <v>-8.0454632526658632E-3</v>
          </cell>
          <cell r="AB21">
            <v>-1.2063492063491998E-2</v>
          </cell>
          <cell r="AC21">
            <v>1.2494473283442664E-2</v>
          </cell>
          <cell r="AD21">
            <v>0.11107970604861506</v>
          </cell>
          <cell r="AE21">
            <v>-2.0059339525283715E-2</v>
          </cell>
          <cell r="AF21">
            <v>-3.1032501117425393E-2</v>
          </cell>
          <cell r="AG21">
            <v>4.1082802547770747E-2</v>
          </cell>
          <cell r="AH21">
            <v>2.3272202828719779E-2</v>
          </cell>
          <cell r="AI21">
            <v>0.11107970604861506</v>
          </cell>
          <cell r="AJ21">
            <v>-3.3770033070465444E-2</v>
          </cell>
          <cell r="AK21">
            <v>-1.1847561376949756E-3</v>
          </cell>
          <cell r="AL21">
            <v>7.7100494233937278E-2</v>
          </cell>
          <cell r="AM21">
            <v>2.3272202828719779E-2</v>
          </cell>
          <cell r="AN21">
            <v>-3.999231225074884E-2</v>
          </cell>
          <cell r="AO21">
            <v>-3.999231225074884E-2</v>
          </cell>
          <cell r="AP21">
            <v>2.8535980148883588E-2</v>
          </cell>
          <cell r="AQ21">
            <v>6.6948130277442619E-2</v>
          </cell>
          <cell r="AR21">
            <v>4.6353872244205618E-2</v>
          </cell>
          <cell r="AS21">
            <v>4.5921123716909706E-2</v>
          </cell>
          <cell r="AT21">
            <v>4.5971074380165344E-2</v>
          </cell>
        </row>
        <row r="23">
          <cell r="B23">
            <v>127</v>
          </cell>
          <cell r="C23">
            <v>135</v>
          </cell>
          <cell r="D23">
            <v>139</v>
          </cell>
          <cell r="E23">
            <v>174</v>
          </cell>
          <cell r="F23">
            <v>184</v>
          </cell>
          <cell r="G23">
            <v>195</v>
          </cell>
          <cell r="H23">
            <v>175</v>
          </cell>
          <cell r="I23">
            <v>187</v>
          </cell>
          <cell r="J23">
            <v>54</v>
          </cell>
          <cell r="K23">
            <v>58</v>
          </cell>
          <cell r="L23">
            <v>52</v>
          </cell>
          <cell r="M23">
            <v>58</v>
          </cell>
          <cell r="N23">
            <v>222</v>
          </cell>
          <cell r="O23">
            <v>63</v>
          </cell>
          <cell r="P23">
            <v>71</v>
          </cell>
          <cell r="Q23">
            <v>61</v>
          </cell>
          <cell r="R23">
            <v>79</v>
          </cell>
          <cell r="S23">
            <v>274</v>
          </cell>
          <cell r="T23">
            <v>60</v>
          </cell>
          <cell r="U23">
            <v>58</v>
          </cell>
          <cell r="V23">
            <v>66</v>
          </cell>
          <cell r="W23">
            <v>64</v>
          </cell>
          <cell r="X23">
            <v>248</v>
          </cell>
          <cell r="Y23">
            <v>64.022400000000005</v>
          </cell>
          <cell r="Z23">
            <v>67.856880000000018</v>
          </cell>
          <cell r="AA23">
            <v>72.604376000000002</v>
          </cell>
          <cell r="AB23">
            <v>88.75424000000001</v>
          </cell>
          <cell r="AC23">
            <v>293.23789600000003</v>
          </cell>
          <cell r="AD23">
            <v>55</v>
          </cell>
          <cell r="AE23">
            <v>54</v>
          </cell>
          <cell r="AF23">
            <v>60.143988000000007</v>
          </cell>
          <cell r="AG23">
            <v>54.736136000000009</v>
          </cell>
          <cell r="AH23">
            <v>223.88012400000002</v>
          </cell>
          <cell r="AI23">
            <v>55</v>
          </cell>
          <cell r="AJ23">
            <v>49</v>
          </cell>
          <cell r="AK23">
            <v>48</v>
          </cell>
          <cell r="AL23">
            <v>48</v>
          </cell>
          <cell r="AM23">
            <v>200</v>
          </cell>
          <cell r="AN23">
            <v>186.681681</v>
          </cell>
          <cell r="AO23">
            <v>197.121681</v>
          </cell>
          <cell r="AP23">
            <v>229.7796402260546</v>
          </cell>
          <cell r="AQ23">
            <v>266.0186951687345</v>
          </cell>
          <cell r="AR23">
            <v>281.11309124627792</v>
          </cell>
          <cell r="AS23">
            <v>296.91241816377169</v>
          </cell>
          <cell r="AT23">
            <v>313.58496899813895</v>
          </cell>
        </row>
        <row r="25">
          <cell r="J25">
            <v>21</v>
          </cell>
          <cell r="K25">
            <v>33</v>
          </cell>
          <cell r="L25">
            <v>30</v>
          </cell>
          <cell r="M25">
            <v>29</v>
          </cell>
          <cell r="N25">
            <v>113</v>
          </cell>
          <cell r="O25">
            <v>26</v>
          </cell>
          <cell r="P25">
            <v>46</v>
          </cell>
          <cell r="Q25">
            <v>29</v>
          </cell>
          <cell r="R25">
            <v>39</v>
          </cell>
          <cell r="S25">
            <v>140</v>
          </cell>
          <cell r="T25">
            <v>25</v>
          </cell>
          <cell r="U25">
            <v>21</v>
          </cell>
          <cell r="V25">
            <v>30</v>
          </cell>
          <cell r="W25">
            <v>27</v>
          </cell>
          <cell r="X25">
            <v>103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26</v>
          </cell>
          <cell r="AE25">
            <v>19</v>
          </cell>
          <cell r="AF25">
            <v>0</v>
          </cell>
          <cell r="AG25">
            <v>0</v>
          </cell>
          <cell r="AH25">
            <v>45</v>
          </cell>
          <cell r="AI25">
            <v>25</v>
          </cell>
          <cell r="AJ25">
            <v>20</v>
          </cell>
          <cell r="AK25">
            <v>25</v>
          </cell>
          <cell r="AL25">
            <v>28</v>
          </cell>
          <cell r="AM25">
            <v>98</v>
          </cell>
          <cell r="AN25">
            <v>361.09199999999998</v>
          </cell>
          <cell r="AO25">
            <v>361.09199999999998</v>
          </cell>
          <cell r="AP25">
            <v>383.89507666666663</v>
          </cell>
          <cell r="AQ25">
            <v>1156.6411999999998</v>
          </cell>
          <cell r="AR25">
            <v>1662.3304499999997</v>
          </cell>
          <cell r="AS25">
            <v>2062.25</v>
          </cell>
          <cell r="AT25">
            <v>2082.3249999999998</v>
          </cell>
        </row>
        <row r="26">
          <cell r="AP26">
            <v>6.3150323647897633E-2</v>
          </cell>
          <cell r="AQ26">
            <v>2.0129096992934432</v>
          </cell>
          <cell r="AR26">
            <v>0.43720494307136915</v>
          </cell>
          <cell r="AS26">
            <v>0.24057764808435067</v>
          </cell>
          <cell r="AT26">
            <v>9.7345132743362761E-3</v>
          </cell>
        </row>
        <row r="28">
          <cell r="AC28">
            <v>-0.20771042782975158</v>
          </cell>
          <cell r="AH28">
            <v>-0.35149289939094031</v>
          </cell>
          <cell r="AN28">
            <v>-0.14809124216995628</v>
          </cell>
          <cell r="AO28">
            <v>-0.14809124216995628</v>
          </cell>
          <cell r="AP28">
            <v>0.1333333333333333</v>
          </cell>
          <cell r="AQ28">
            <v>8.5068877717568769E-2</v>
          </cell>
          <cell r="AR28">
            <v>9.9277978339349371E-3</v>
          </cell>
          <cell r="AS28">
            <v>9.8302055406613853E-3</v>
          </cell>
          <cell r="AT28">
            <v>9.7345132743362761E-3</v>
          </cell>
        </row>
        <row r="29">
          <cell r="AQ29">
            <v>1.7766990291262132</v>
          </cell>
          <cell r="AR29">
            <v>0.42307692307692335</v>
          </cell>
          <cell r="AS29">
            <v>0.22850122850122867</v>
          </cell>
          <cell r="AT29">
            <v>0</v>
          </cell>
        </row>
        <row r="31">
          <cell r="B31">
            <v>1510</v>
          </cell>
          <cell r="C31">
            <v>2059</v>
          </cell>
          <cell r="D31">
            <v>3053</v>
          </cell>
          <cell r="E31">
            <v>3532</v>
          </cell>
          <cell r="F31">
            <v>2849</v>
          </cell>
          <cell r="G31">
            <v>2974</v>
          </cell>
          <cell r="H31">
            <v>3731</v>
          </cell>
          <cell r="I31">
            <v>4554</v>
          </cell>
          <cell r="J31">
            <v>1341</v>
          </cell>
          <cell r="K31">
            <v>1394</v>
          </cell>
          <cell r="L31">
            <v>1279</v>
          </cell>
          <cell r="M31">
            <v>1198</v>
          </cell>
          <cell r="N31">
            <v>5212</v>
          </cell>
          <cell r="O31">
            <v>1114</v>
          </cell>
          <cell r="P31">
            <v>1210</v>
          </cell>
          <cell r="Q31">
            <v>1255</v>
          </cell>
          <cell r="R31">
            <v>1436</v>
          </cell>
          <cell r="S31">
            <v>5015</v>
          </cell>
          <cell r="T31">
            <v>1216</v>
          </cell>
          <cell r="U31">
            <v>1447</v>
          </cell>
          <cell r="V31">
            <v>1346</v>
          </cell>
          <cell r="W31">
            <v>1395</v>
          </cell>
          <cell r="X31">
            <v>5404</v>
          </cell>
          <cell r="Y31">
            <v>1318</v>
          </cell>
          <cell r="Z31">
            <v>1378</v>
          </cell>
          <cell r="AA31">
            <v>1391</v>
          </cell>
          <cell r="AB31">
            <v>1552</v>
          </cell>
          <cell r="AC31">
            <v>5639</v>
          </cell>
          <cell r="AD31">
            <v>1297</v>
          </cell>
          <cell r="AE31">
            <v>1309</v>
          </cell>
          <cell r="AF31">
            <v>1459</v>
          </cell>
          <cell r="AG31">
            <v>1518</v>
          </cell>
          <cell r="AH31">
            <v>5583</v>
          </cell>
          <cell r="AI31">
            <v>1294</v>
          </cell>
          <cell r="AJ31">
            <v>1309</v>
          </cell>
          <cell r="AK31">
            <v>1264</v>
          </cell>
          <cell r="AL31">
            <v>1425</v>
          </cell>
          <cell r="AM31">
            <v>5292</v>
          </cell>
          <cell r="AN31">
            <v>6120.1980000000003</v>
          </cell>
          <cell r="AO31">
            <v>5292</v>
          </cell>
          <cell r="AP31">
            <v>5397.84</v>
          </cell>
          <cell r="AQ31">
            <v>5721.7104000000008</v>
          </cell>
          <cell r="AR31">
            <v>6065.0130240000008</v>
          </cell>
          <cell r="AS31">
            <v>6428.9138054400009</v>
          </cell>
          <cell r="AT31">
            <v>6814.648633766401</v>
          </cell>
        </row>
        <row r="32">
          <cell r="C32">
            <v>0.36357615894039741</v>
          </cell>
          <cell r="D32">
            <v>0.48275862068965525</v>
          </cell>
          <cell r="E32">
            <v>0.15689485751719623</v>
          </cell>
          <cell r="F32">
            <v>-0.19337485843714608</v>
          </cell>
          <cell r="G32">
            <v>4.3875043875043929E-2</v>
          </cell>
          <cell r="H32">
            <v>0.25453934095494279</v>
          </cell>
          <cell r="I32">
            <v>0.22058429375502553</v>
          </cell>
          <cell r="N32">
            <v>0.14448836187966618</v>
          </cell>
          <cell r="O32">
            <v>-0.16927665920954515</v>
          </cell>
          <cell r="P32">
            <v>-0.13199426111908175</v>
          </cell>
          <cell r="Q32">
            <v>-1.8764659890539437E-2</v>
          </cell>
          <cell r="R32">
            <v>0.19866444073455769</v>
          </cell>
          <cell r="S32">
            <v>-3.7797390636991612E-2</v>
          </cell>
          <cell r="T32">
            <v>9.1561938958707456E-2</v>
          </cell>
          <cell r="U32">
            <v>0.1958677685950414</v>
          </cell>
          <cell r="V32">
            <v>7.2509960159362619E-2</v>
          </cell>
          <cell r="W32">
            <v>-2.8551532033426197E-2</v>
          </cell>
          <cell r="X32">
            <v>7.7567298105682969E-2</v>
          </cell>
          <cell r="Y32">
            <v>9.468438538205981E-2</v>
          </cell>
          <cell r="Z32">
            <v>-3.8381018841591064E-2</v>
          </cell>
          <cell r="AA32">
            <v>4.5078888054094657E-2</v>
          </cell>
          <cell r="AB32">
            <v>9.9150141643059575E-2</v>
          </cell>
          <cell r="AC32">
            <v>4.814126394052054E-2</v>
          </cell>
          <cell r="AD32">
            <v>6.6611842105263053E-2</v>
          </cell>
          <cell r="AE32">
            <v>-9.5369730476848602E-2</v>
          </cell>
          <cell r="AF32">
            <v>8.395245170876664E-2</v>
          </cell>
          <cell r="AG32">
            <v>8.8172043010752654E-2</v>
          </cell>
          <cell r="AH32">
            <v>3.3123612139156267E-2</v>
          </cell>
          <cell r="AI32">
            <v>6.414473684210531E-2</v>
          </cell>
          <cell r="AJ32">
            <v>1.1591962905718622E-2</v>
          </cell>
          <cell r="AK32">
            <v>-3.4377387318563768E-2</v>
          </cell>
          <cell r="AL32">
            <v>0.12737341772151889</v>
          </cell>
          <cell r="AM32">
            <v>-2.0725388601036232E-2</v>
          </cell>
          <cell r="AN32">
            <v>0.1565</v>
          </cell>
          <cell r="AO32">
            <v>0</v>
          </cell>
          <cell r="AP32">
            <v>0.02</v>
          </cell>
          <cell r="AQ32">
            <v>0.06</v>
          </cell>
          <cell r="AR32">
            <v>0.06</v>
          </cell>
          <cell r="AS32">
            <v>0.06</v>
          </cell>
          <cell r="AT32">
            <v>0.06</v>
          </cell>
        </row>
        <row r="34">
          <cell r="B34">
            <v>161</v>
          </cell>
          <cell r="C34">
            <v>155.80000000000001</v>
          </cell>
          <cell r="D34">
            <v>206</v>
          </cell>
          <cell r="E34">
            <v>241</v>
          </cell>
          <cell r="F34">
            <v>250</v>
          </cell>
          <cell r="G34">
            <v>280.5</v>
          </cell>
          <cell r="H34">
            <v>279.7</v>
          </cell>
          <cell r="I34">
            <v>235.60000000000002</v>
          </cell>
          <cell r="N34">
            <v>253.29999999999998</v>
          </cell>
          <cell r="S34">
            <v>279</v>
          </cell>
          <cell r="X34">
            <v>250.39999999999998</v>
          </cell>
          <cell r="AC34">
            <v>256.95632467532465</v>
          </cell>
          <cell r="AH34">
            <v>260.06477168007586</v>
          </cell>
          <cell r="AN34">
            <v>264.90072702982104</v>
          </cell>
          <cell r="AP34">
            <v>269.02683232472305</v>
          </cell>
          <cell r="AQ34">
            <v>273.86058238656443</v>
          </cell>
          <cell r="AR34">
            <v>279.2592830300344</v>
          </cell>
          <cell r="AS34">
            <v>284.64428010500058</v>
          </cell>
          <cell r="AT34">
            <v>290.13379672591594</v>
          </cell>
        </row>
        <row r="35">
          <cell r="C35">
            <v>-3.2298136645962705E-2</v>
          </cell>
          <cell r="D35">
            <v>0.3222079589216944</v>
          </cell>
          <cell r="E35">
            <v>0.16990291262135915</v>
          </cell>
          <cell r="F35">
            <v>3.7344398340249052E-2</v>
          </cell>
          <cell r="G35">
            <v>0.12200000000000011</v>
          </cell>
          <cell r="H35">
            <v>-2.8520499108735109E-3</v>
          </cell>
          <cell r="I35">
            <v>-0.15766893099749724</v>
          </cell>
          <cell r="N35">
            <v>7.5127334465195039E-2</v>
          </cell>
          <cell r="S35">
            <v>0.10146071851559424</v>
          </cell>
          <cell r="X35">
            <v>-0.1025089605734768</v>
          </cell>
          <cell r="AC35">
            <v>2.6183405252893976E-2</v>
          </cell>
          <cell r="AH35">
            <v>3.8597330990718381E-2</v>
          </cell>
          <cell r="AN35">
            <v>1.8595195798738251E-2</v>
          </cell>
          <cell r="AP35">
            <v>1.5576043679327078E-2</v>
          </cell>
          <cell r="AQ35">
            <v>1.7967538851317633E-2</v>
          </cell>
          <cell r="AR35">
            <v>1.9713317617390702E-2</v>
          </cell>
          <cell r="AS35">
            <v>1.9283144383017703E-2</v>
          </cell>
          <cell r="AT35">
            <v>1.9285532872434175E-2</v>
          </cell>
        </row>
        <row r="37">
          <cell r="B37">
            <v>123</v>
          </cell>
          <cell r="C37">
            <v>118</v>
          </cell>
          <cell r="D37">
            <v>172</v>
          </cell>
          <cell r="E37">
            <v>203</v>
          </cell>
          <cell r="F37">
            <v>220</v>
          </cell>
          <cell r="G37">
            <v>256.89999999999998</v>
          </cell>
          <cell r="H37">
            <v>233.7</v>
          </cell>
          <cell r="I37">
            <v>193.8</v>
          </cell>
          <cell r="N37">
            <v>230.9</v>
          </cell>
          <cell r="S37">
            <v>228</v>
          </cell>
          <cell r="X37">
            <v>219.2</v>
          </cell>
          <cell r="AC37">
            <v>229.29885714285714</v>
          </cell>
          <cell r="AH37">
            <v>231.27902184136272</v>
          </cell>
          <cell r="AN37">
            <v>235.99105444665062</v>
          </cell>
          <cell r="AP37">
            <v>240.7344746410283</v>
          </cell>
          <cell r="AQ37">
            <v>245.54916413384885</v>
          </cell>
          <cell r="AR37">
            <v>250.43607396906171</v>
          </cell>
          <cell r="AS37">
            <v>255.39616708456546</v>
          </cell>
          <cell r="AT37">
            <v>260.45449893750248</v>
          </cell>
        </row>
        <row r="38">
          <cell r="C38">
            <v>-4.065040650406504E-2</v>
          </cell>
          <cell r="D38">
            <v>0.45762711864406769</v>
          </cell>
          <cell r="E38">
            <v>0.18023255813953498</v>
          </cell>
          <cell r="F38">
            <v>8.3743842364532028E-2</v>
          </cell>
          <cell r="G38">
            <v>0.16772727272727272</v>
          </cell>
          <cell r="H38">
            <v>-9.0307512650836919E-2</v>
          </cell>
          <cell r="I38">
            <v>-0.1707317073170731</v>
          </cell>
          <cell r="N38">
            <v>0.19143446852425172</v>
          </cell>
          <cell r="S38">
            <v>-1.2559549588566532E-2</v>
          </cell>
          <cell r="X38">
            <v>-3.8596491228070184E-2</v>
          </cell>
          <cell r="AC38">
            <v>4.6071428571428541E-2</v>
          </cell>
          <cell r="AH38">
            <v>5.5105026648552657E-2</v>
          </cell>
          <cell r="AN38">
            <v>2.0373800303081335E-2</v>
          </cell>
          <cell r="AP38">
            <v>2.0100000000000007E-2</v>
          </cell>
          <cell r="AQ38">
            <v>2.0000000000000018E-2</v>
          </cell>
          <cell r="AR38">
            <v>1.990196078431361E-2</v>
          </cell>
          <cell r="AS38">
            <v>1.9805825242718456E-2</v>
          </cell>
          <cell r="AT38">
            <v>1.9805825242718456E-2</v>
          </cell>
        </row>
        <row r="40">
          <cell r="B40">
            <v>11.92</v>
          </cell>
          <cell r="C40">
            <v>11.990322580645161</v>
          </cell>
          <cell r="D40">
            <v>13.716455696202532</v>
          </cell>
          <cell r="E40">
            <v>14.5</v>
          </cell>
          <cell r="F40">
            <v>18.333333333333332</v>
          </cell>
          <cell r="G40">
            <v>25.689999999999998</v>
          </cell>
          <cell r="H40">
            <v>21.923076923076923</v>
          </cell>
          <cell r="I40">
            <v>18.095238095238095</v>
          </cell>
          <cell r="N40">
            <v>21.783018867924529</v>
          </cell>
          <cell r="S40">
            <v>24</v>
          </cell>
          <cell r="X40">
            <v>23.826086956521738</v>
          </cell>
          <cell r="AC40">
            <v>24.65</v>
          </cell>
          <cell r="AH40">
            <v>24.64610207175647</v>
          </cell>
          <cell r="AN40">
            <v>24.899244389718611</v>
          </cell>
          <cell r="AP40">
            <v>25.148236833615798</v>
          </cell>
          <cell r="AQ40">
            <v>25.397229277512984</v>
          </cell>
          <cell r="AR40">
            <v>25.646221721410171</v>
          </cell>
          <cell r="AS40">
            <v>25.895214165307358</v>
          </cell>
          <cell r="AT40">
            <v>26.146624011572477</v>
          </cell>
        </row>
        <row r="41">
          <cell r="B41">
            <v>-3.0303030303030276E-2</v>
          </cell>
          <cell r="C41">
            <v>5.8995453561376809E-3</v>
          </cell>
          <cell r="D41">
            <v>0.14396052349281274</v>
          </cell>
          <cell r="E41">
            <v>5.7124400147655852E-2</v>
          </cell>
          <cell r="F41">
            <v>0.26436781609195403</v>
          </cell>
          <cell r="G41">
            <v>0.40127272727272723</v>
          </cell>
          <cell r="H41">
            <v>-0.14662993682067238</v>
          </cell>
          <cell r="I41">
            <v>-0.17460317460317465</v>
          </cell>
          <cell r="N41">
            <v>0.20379841112214514</v>
          </cell>
          <cell r="S41">
            <v>0.10177566045907316</v>
          </cell>
          <cell r="X41">
            <v>-7.2463768115942351E-3</v>
          </cell>
          <cell r="AC41">
            <v>3.5714285714285809E-2</v>
          </cell>
          <cell r="AH41">
            <v>3.4416692792698544E-2</v>
          </cell>
          <cell r="AN41">
            <v>1.0271089408991463E-2</v>
          </cell>
          <cell r="AP41">
            <v>1.0000000000000009E-2</v>
          </cell>
          <cell r="AQ41">
            <v>9.9009900990099098E-3</v>
          </cell>
          <cell r="AR41">
            <v>9.8039215686274161E-3</v>
          </cell>
          <cell r="AS41">
            <v>9.7087378640776656E-3</v>
          </cell>
          <cell r="AT41">
            <v>9.7087378640776656E-3</v>
          </cell>
        </row>
        <row r="42">
          <cell r="B42">
            <v>6.97</v>
          </cell>
          <cell r="C42">
            <v>9.8412698412698418</v>
          </cell>
          <cell r="D42">
            <v>12.53968253968254</v>
          </cell>
          <cell r="E42">
            <v>14</v>
          </cell>
          <cell r="F42">
            <v>12</v>
          </cell>
          <cell r="G42">
            <v>10</v>
          </cell>
          <cell r="H42">
            <v>10.66</v>
          </cell>
          <cell r="I42">
            <v>10.71</v>
          </cell>
          <cell r="N42">
            <v>10.6</v>
          </cell>
          <cell r="S42">
            <v>9.5</v>
          </cell>
          <cell r="X42">
            <v>9.1999999999999993</v>
          </cell>
          <cell r="AC42">
            <v>9.2919999999999998</v>
          </cell>
          <cell r="AH42">
            <v>9.3839999999999986</v>
          </cell>
          <cell r="AN42">
            <v>9.4778399999999987</v>
          </cell>
          <cell r="AP42">
            <v>9.5726183999999996</v>
          </cell>
          <cell r="AQ42">
            <v>9.6683445839999997</v>
          </cell>
          <cell r="AR42">
            <v>9.7650280298399998</v>
          </cell>
          <cell r="AS42">
            <v>9.8626783101383992</v>
          </cell>
          <cell r="AT42">
            <v>9.9613050932397833</v>
          </cell>
        </row>
        <row r="43">
          <cell r="B43">
            <v>0.16595192978956819</v>
          </cell>
          <cell r="C43">
            <v>0.41194689257816952</v>
          </cell>
          <cell r="D43">
            <v>0.27419354838709675</v>
          </cell>
          <cell r="E43">
            <v>0.1164556962025316</v>
          </cell>
          <cell r="F43">
            <v>-0.1428571428571429</v>
          </cell>
          <cell r="G43">
            <v>-0.16666666666666663</v>
          </cell>
          <cell r="H43">
            <v>6.6000000000000059E-2</v>
          </cell>
          <cell r="I43">
            <v>4.6904315196998336E-3</v>
          </cell>
          <cell r="N43">
            <v>-1.0270774976657404E-2</v>
          </cell>
          <cell r="S43">
            <v>-0.10377358490566035</v>
          </cell>
          <cell r="X43">
            <v>-3.1578947368421151E-2</v>
          </cell>
          <cell r="AC43">
            <v>0.01</v>
          </cell>
          <cell r="AH43">
            <v>0.02</v>
          </cell>
          <cell r="AN43">
            <v>0.01</v>
          </cell>
          <cell r="AP43">
            <v>0.01</v>
          </cell>
          <cell r="AQ43">
            <v>0.01</v>
          </cell>
          <cell r="AR43">
            <v>0.01</v>
          </cell>
          <cell r="AS43">
            <v>0.01</v>
          </cell>
          <cell r="AT43">
            <v>0.01</v>
          </cell>
        </row>
        <row r="45">
          <cell r="B45">
            <v>27</v>
          </cell>
          <cell r="C45">
            <v>24</v>
          </cell>
          <cell r="D45">
            <v>23</v>
          </cell>
          <cell r="E45">
            <v>26</v>
          </cell>
          <cell r="F45">
            <v>14</v>
          </cell>
          <cell r="G45">
            <v>11.6</v>
          </cell>
          <cell r="H45">
            <v>34.9</v>
          </cell>
          <cell r="I45">
            <v>31.5</v>
          </cell>
          <cell r="N45">
            <v>10.7</v>
          </cell>
          <cell r="S45">
            <v>40</v>
          </cell>
          <cell r="X45">
            <v>17.100000000000001</v>
          </cell>
          <cell r="AC45">
            <v>12.824999999999999</v>
          </cell>
          <cell r="AH45">
            <v>14.346063743496986</v>
          </cell>
          <cell r="AN45">
            <v>13.009379253761955</v>
          </cell>
          <cell r="AP45">
            <v>12.044516959107941</v>
          </cell>
          <cell r="AQ45">
            <v>11.716030132950452</v>
          </cell>
          <cell r="AR45">
            <v>11.880273546029196</v>
          </cell>
          <cell r="AS45">
            <v>12.044516959107941</v>
          </cell>
          <cell r="AT45">
            <v>12.211031018450448</v>
          </cell>
        </row>
        <row r="46">
          <cell r="C46">
            <v>-0.11111111111111116</v>
          </cell>
          <cell r="D46">
            <v>-4.166666666666663E-2</v>
          </cell>
          <cell r="E46">
            <v>0.13043478260869557</v>
          </cell>
          <cell r="F46">
            <v>-0.46153846153846156</v>
          </cell>
          <cell r="G46">
            <v>-0.17142857142857149</v>
          </cell>
          <cell r="H46">
            <v>2.0086206896551726</v>
          </cell>
          <cell r="I46">
            <v>-9.7421203438395332E-2</v>
          </cell>
          <cell r="N46">
            <v>-0.66031746031746041</v>
          </cell>
          <cell r="S46">
            <v>2.7383177570093462</v>
          </cell>
          <cell r="X46">
            <v>-0.57250000000000001</v>
          </cell>
          <cell r="AC46">
            <v>-0.25</v>
          </cell>
          <cell r="AH46">
            <v>-0.16104890388906523</v>
          </cell>
          <cell r="AN46">
            <v>-9.3174302974984635E-2</v>
          </cell>
          <cell r="AP46">
            <v>-7.4166666666666825E-2</v>
          </cell>
          <cell r="AQ46">
            <v>-2.7272727272727226E-2</v>
          </cell>
          <cell r="AR46">
            <v>1.4018691588784993E-2</v>
          </cell>
          <cell r="AS46">
            <v>1.3824884792626779E-2</v>
          </cell>
          <cell r="AT46">
            <v>1.3824884792626779E-2</v>
          </cell>
        </row>
        <row r="48">
          <cell r="B48">
            <v>1.0718539102818578</v>
          </cell>
          <cell r="C48">
            <v>1.2244897959183672</v>
          </cell>
          <cell r="D48">
            <v>1.0454545454545454</v>
          </cell>
          <cell r="E48">
            <v>0.76470588235294112</v>
          </cell>
          <cell r="F48">
            <v>0.77777777777777779</v>
          </cell>
          <cell r="G48">
            <v>0.75324675324675316</v>
          </cell>
          <cell r="H48">
            <v>0.56290322580645158</v>
          </cell>
          <cell r="I48">
            <v>0.78749999999999998</v>
          </cell>
          <cell r="N48">
            <v>1.3374999999999999</v>
          </cell>
          <cell r="S48">
            <v>1.1111111111111112</v>
          </cell>
          <cell r="X48">
            <v>1.8586956521739133</v>
          </cell>
          <cell r="AC48">
            <v>1.394021739130435</v>
          </cell>
          <cell r="AH48">
            <v>1.3559606562851596</v>
          </cell>
          <cell r="AN48">
            <v>1.2055097718375365</v>
          </cell>
          <cell r="AP48">
            <v>1.1050506241844085</v>
          </cell>
          <cell r="AQ48">
            <v>1.0749128798884702</v>
          </cell>
          <cell r="AR48">
            <v>1.0899817520364394</v>
          </cell>
          <cell r="AS48">
            <v>1.1050506241844087</v>
          </cell>
          <cell r="AT48">
            <v>1.1203278217537784</v>
          </cell>
        </row>
        <row r="49">
          <cell r="B49">
            <v>-0.37209302325581395</v>
          </cell>
          <cell r="C49">
            <v>0.14240362811791374</v>
          </cell>
          <cell r="D49">
            <v>-0.14621212121212113</v>
          </cell>
          <cell r="E49">
            <v>-0.26854219948849112</v>
          </cell>
          <cell r="F49">
            <v>1.7094017094017255E-2</v>
          </cell>
          <cell r="G49">
            <v>-3.1539888682745931E-2</v>
          </cell>
          <cell r="H49">
            <v>-0.25269744160177976</v>
          </cell>
          <cell r="I49">
            <v>0.39899713467048725</v>
          </cell>
          <cell r="N49">
            <v>0.69841269841269837</v>
          </cell>
          <cell r="S49">
            <v>-0.19463087248322197</v>
          </cell>
          <cell r="X49">
            <v>0.33333333333332993</v>
          </cell>
          <cell r="AC49">
            <v>-0.25</v>
          </cell>
          <cell r="AH49">
            <v>-0.27047730772962186</v>
          </cell>
          <cell r="AN49">
            <v>-0.11095519899508299</v>
          </cell>
          <cell r="AP49">
            <v>-8.333333333333337E-2</v>
          </cell>
          <cell r="AQ49">
            <v>-2.7272727272727226E-2</v>
          </cell>
          <cell r="AR49">
            <v>1.4018691588784993E-2</v>
          </cell>
          <cell r="AS49">
            <v>1.3824884792626779E-2</v>
          </cell>
          <cell r="AT49">
            <v>1.3824884792626779E-2</v>
          </cell>
        </row>
        <row r="50">
          <cell r="B50">
            <v>12.595000000000001</v>
          </cell>
          <cell r="C50">
            <v>9.8000000000000007</v>
          </cell>
          <cell r="D50">
            <v>11</v>
          </cell>
          <cell r="E50">
            <v>17</v>
          </cell>
          <cell r="F50">
            <v>9</v>
          </cell>
          <cell r="G50">
            <v>7.7</v>
          </cell>
          <cell r="H50">
            <v>31</v>
          </cell>
          <cell r="I50">
            <v>20</v>
          </cell>
          <cell r="N50">
            <v>4</v>
          </cell>
          <cell r="S50">
            <v>18</v>
          </cell>
          <cell r="X50">
            <v>4.5999999999999996</v>
          </cell>
          <cell r="AC50">
            <v>4.5999999999999996</v>
          </cell>
          <cell r="AH50">
            <v>5.2899999999999991</v>
          </cell>
          <cell r="AN50">
            <v>5.3957999999999995</v>
          </cell>
          <cell r="AP50">
            <v>5.4497579999999992</v>
          </cell>
          <cell r="AQ50">
            <v>5.4497579999999992</v>
          </cell>
          <cell r="AR50">
            <v>5.4497579999999992</v>
          </cell>
          <cell r="AS50">
            <v>5.4497579999999992</v>
          </cell>
          <cell r="AT50">
            <v>5.4497579999999992</v>
          </cell>
        </row>
        <row r="51">
          <cell r="B51">
            <v>-0.34375</v>
          </cell>
          <cell r="C51">
            <v>-0.22191345772131799</v>
          </cell>
          <cell r="D51">
            <v>0.12244897959183665</v>
          </cell>
          <cell r="E51">
            <v>0.54545454545454541</v>
          </cell>
          <cell r="F51">
            <v>-0.47058823529411764</v>
          </cell>
          <cell r="G51">
            <v>-0.14444444444444438</v>
          </cell>
          <cell r="H51">
            <v>3.0259740259740262</v>
          </cell>
          <cell r="I51">
            <v>-0.35483870967741937</v>
          </cell>
          <cell r="N51">
            <v>-0.8</v>
          </cell>
          <cell r="S51">
            <v>3.5</v>
          </cell>
          <cell r="X51">
            <v>-0.74444444444444446</v>
          </cell>
          <cell r="AC51">
            <v>0</v>
          </cell>
          <cell r="AH51">
            <v>0.15</v>
          </cell>
          <cell r="AN51">
            <v>0.02</v>
          </cell>
          <cell r="AP51">
            <v>0.01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3">
          <cell r="B53">
            <v>11</v>
          </cell>
          <cell r="C53">
            <v>13.8</v>
          </cell>
          <cell r="D53">
            <v>11</v>
          </cell>
          <cell r="E53">
            <v>12</v>
          </cell>
          <cell r="F53">
            <v>16</v>
          </cell>
          <cell r="G53">
            <v>12</v>
          </cell>
          <cell r="H53">
            <v>11.1</v>
          </cell>
          <cell r="I53">
            <v>10.3</v>
          </cell>
          <cell r="N53">
            <v>11.7</v>
          </cell>
          <cell r="S53">
            <v>11</v>
          </cell>
          <cell r="X53">
            <v>14.1</v>
          </cell>
          <cell r="AC53">
            <v>14.832467532467504</v>
          </cell>
          <cell r="AH53">
            <v>14.439686095216151</v>
          </cell>
          <cell r="AN53">
            <v>15.900293329408479</v>
          </cell>
          <cell r="AP53">
            <v>16.247840724586805</v>
          </cell>
          <cell r="AQ53">
            <v>16.595388119765133</v>
          </cell>
          <cell r="AR53">
            <v>16.942935514943461</v>
          </cell>
          <cell r="AS53">
            <v>17.203596061327204</v>
          </cell>
          <cell r="AT53">
            <v>17.468266769963005</v>
          </cell>
        </row>
        <row r="54">
          <cell r="C54">
            <v>0.25454545454545463</v>
          </cell>
          <cell r="D54">
            <v>-0.20289855072463769</v>
          </cell>
          <cell r="E54">
            <v>9.0909090909090828E-2</v>
          </cell>
          <cell r="F54">
            <v>0.33333333333333326</v>
          </cell>
          <cell r="G54">
            <v>-0.25</v>
          </cell>
          <cell r="H54">
            <v>-7.5000000000000067E-2</v>
          </cell>
          <cell r="I54">
            <v>-7.2072072072072002E-2</v>
          </cell>
          <cell r="N54">
            <v>0.13592233009708732</v>
          </cell>
          <cell r="S54">
            <v>-5.9829059829059728E-2</v>
          </cell>
          <cell r="X54">
            <v>0.28181818181818175</v>
          </cell>
          <cell r="AC54">
            <v>5.1948051948049967E-2</v>
          </cell>
          <cell r="AH54">
            <v>2.4091212426677444E-2</v>
          </cell>
          <cell r="AN54">
            <v>0.10115228437522794</v>
          </cell>
          <cell r="AP54">
            <v>2.1857923497267784E-2</v>
          </cell>
          <cell r="AQ54">
            <v>2.1390374331550888E-2</v>
          </cell>
          <cell r="AR54">
            <v>2.0942408376963373E-2</v>
          </cell>
          <cell r="AS54">
            <v>1.538461538461533E-2</v>
          </cell>
          <cell r="AT54">
            <v>1.538461538461533E-2</v>
          </cell>
        </row>
        <row r="56">
          <cell r="B56">
            <v>2.42</v>
          </cell>
          <cell r="C56">
            <v>1.1367380560131797</v>
          </cell>
          <cell r="D56">
            <v>0.859375</v>
          </cell>
          <cell r="E56">
            <v>0.66666666666666663</v>
          </cell>
          <cell r="F56">
            <v>0.8</v>
          </cell>
          <cell r="G56">
            <v>0.7142857142857143</v>
          </cell>
          <cell r="H56">
            <v>0.59677419354838701</v>
          </cell>
          <cell r="I56">
            <v>0.60588235294117654</v>
          </cell>
          <cell r="N56">
            <v>0.91406249999999989</v>
          </cell>
          <cell r="S56">
            <v>0.7857142857142857</v>
          </cell>
          <cell r="X56">
            <v>0.81976744186046513</v>
          </cell>
          <cell r="AC56">
            <v>0.86235276351555257</v>
          </cell>
          <cell r="AH56">
            <v>0.8837017194134732</v>
          </cell>
          <cell r="AN56">
            <v>0.9267525400366311</v>
          </cell>
          <cell r="AP56">
            <v>0.94700942615765038</v>
          </cell>
          <cell r="AQ56">
            <v>0.96726631227866977</v>
          </cell>
          <cell r="AR56">
            <v>0.98752319839968905</v>
          </cell>
          <cell r="AS56">
            <v>1.0027158629904533</v>
          </cell>
          <cell r="AT56">
            <v>1.0181422608826141</v>
          </cell>
        </row>
        <row r="57">
          <cell r="B57">
            <v>-6.1776061776061653E-2</v>
          </cell>
          <cell r="C57">
            <v>-0.53027353057306625</v>
          </cell>
          <cell r="D57">
            <v>-0.24399909420289867</v>
          </cell>
          <cell r="E57">
            <v>-0.22424242424242424</v>
          </cell>
          <cell r="F57">
            <v>0.20000000000000018</v>
          </cell>
          <cell r="G57">
            <v>-0.10714285714285721</v>
          </cell>
          <cell r="H57">
            <v>-0.16451612903225821</v>
          </cell>
          <cell r="I57">
            <v>1.5262321144674296E-2</v>
          </cell>
          <cell r="N57">
            <v>0.50864684466019372</v>
          </cell>
          <cell r="S57">
            <v>-0.14041514041514036</v>
          </cell>
          <cell r="X57">
            <v>4.3340380549682811E-2</v>
          </cell>
          <cell r="AC57">
            <v>5.1948051948049967E-2</v>
          </cell>
          <cell r="AH57">
            <v>7.7990749922818292E-2</v>
          </cell>
          <cell r="AN57">
            <v>4.8716461309740833E-2</v>
          </cell>
          <cell r="AP57">
            <v>2.1857923497267784E-2</v>
          </cell>
          <cell r="AQ57">
            <v>2.1390374331550888E-2</v>
          </cell>
          <cell r="AR57">
            <v>2.0942408376963373E-2</v>
          </cell>
          <cell r="AS57">
            <v>1.538461538461533E-2</v>
          </cell>
          <cell r="AT57">
            <v>1.538461538461533E-2</v>
          </cell>
        </row>
        <row r="58">
          <cell r="B58">
            <v>6.93</v>
          </cell>
          <cell r="C58">
            <v>6.07</v>
          </cell>
          <cell r="D58">
            <v>6.4</v>
          </cell>
          <cell r="E58">
            <v>9</v>
          </cell>
          <cell r="F58">
            <v>10</v>
          </cell>
          <cell r="G58">
            <v>8.4</v>
          </cell>
          <cell r="H58">
            <v>9.3000000000000007</v>
          </cell>
          <cell r="I58">
            <v>8.5</v>
          </cell>
          <cell r="N58">
            <v>6.4</v>
          </cell>
          <cell r="S58">
            <v>7</v>
          </cell>
          <cell r="X58">
            <v>8.6</v>
          </cell>
          <cell r="AC58">
            <v>8.6</v>
          </cell>
          <cell r="AH58">
            <v>8.17</v>
          </cell>
          <cell r="AN58">
            <v>8.5785</v>
          </cell>
          <cell r="AP58">
            <v>8.5785</v>
          </cell>
          <cell r="AQ58">
            <v>8.5785</v>
          </cell>
          <cell r="AR58">
            <v>8.5785</v>
          </cell>
          <cell r="AS58">
            <v>8.5785</v>
          </cell>
          <cell r="AT58">
            <v>8.5785</v>
          </cell>
        </row>
        <row r="59">
          <cell r="B59">
            <v>4.5454545454545636E-2</v>
          </cell>
          <cell r="C59">
            <v>-0.12409812409812404</v>
          </cell>
          <cell r="D59">
            <v>5.4365733113673764E-2</v>
          </cell>
          <cell r="E59">
            <v>0.40625</v>
          </cell>
          <cell r="F59">
            <v>0.11111111111111116</v>
          </cell>
          <cell r="G59">
            <v>-0.15999999999999992</v>
          </cell>
          <cell r="H59">
            <v>0.10714285714285721</v>
          </cell>
          <cell r="I59">
            <v>-8.6021505376344121E-2</v>
          </cell>
          <cell r="N59">
            <v>-0.24705882352941178</v>
          </cell>
          <cell r="S59">
            <v>9.375E-2</v>
          </cell>
          <cell r="X59">
            <v>0.22857142857142843</v>
          </cell>
          <cell r="AC59">
            <v>0</v>
          </cell>
          <cell r="AH59">
            <v>-0.05</v>
          </cell>
          <cell r="AN59">
            <v>0.05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1">
          <cell r="B61">
            <v>1349</v>
          </cell>
          <cell r="C61">
            <v>1903.2</v>
          </cell>
          <cell r="D61">
            <v>2847</v>
          </cell>
          <cell r="E61">
            <v>3291</v>
          </cell>
          <cell r="F61">
            <v>2599</v>
          </cell>
          <cell r="G61">
            <v>2693.5</v>
          </cell>
          <cell r="H61">
            <v>3451.3</v>
          </cell>
          <cell r="I61">
            <v>4318.3999999999996</v>
          </cell>
          <cell r="J61">
            <v>1341</v>
          </cell>
          <cell r="K61">
            <v>1394</v>
          </cell>
          <cell r="L61">
            <v>1279</v>
          </cell>
          <cell r="M61">
            <v>1198</v>
          </cell>
          <cell r="N61">
            <v>4958.7</v>
          </cell>
          <cell r="S61">
            <v>4736</v>
          </cell>
          <cell r="X61">
            <v>5153.6000000000004</v>
          </cell>
          <cell r="AC61">
            <v>5382.043675324675</v>
          </cell>
          <cell r="AH61">
            <v>5322.9352283199241</v>
          </cell>
          <cell r="AN61">
            <v>5855.2972729701796</v>
          </cell>
          <cell r="AP61">
            <v>5128.8131676752773</v>
          </cell>
          <cell r="AQ61">
            <v>5447.8498176134362</v>
          </cell>
          <cell r="AR61">
            <v>5785.7537409699662</v>
          </cell>
          <cell r="AS61">
            <v>6144.2695253350003</v>
          </cell>
          <cell r="AT61">
            <v>6524.514837040485</v>
          </cell>
        </row>
        <row r="62">
          <cell r="C62">
            <v>0.41082283172720535</v>
          </cell>
          <cell r="D62">
            <v>0.49590163934426235</v>
          </cell>
          <cell r="E62">
            <v>0.15595363540569029</v>
          </cell>
          <cell r="F62">
            <v>-0.21027043451838345</v>
          </cell>
          <cell r="G62">
            <v>3.6360138514813345E-2</v>
          </cell>
          <cell r="H62">
            <v>0.28134397623909413</v>
          </cell>
          <cell r="I62">
            <v>0.25123866369194192</v>
          </cell>
          <cell r="N62">
            <v>0.14827250833642092</v>
          </cell>
          <cell r="S62">
            <v>-4.4910964567326128E-2</v>
          </cell>
          <cell r="X62">
            <v>8.8175675675675746E-2</v>
          </cell>
          <cell r="AC62">
            <v>4.9213130716756481E-2</v>
          </cell>
          <cell r="AH62">
            <v>3.2857658397998257E-2</v>
          </cell>
          <cell r="AN62">
            <v>0.10001287293858074</v>
          </cell>
          <cell r="AP62">
            <v>-0.12407296699495896</v>
          </cell>
          <cell r="AQ62">
            <v>6.2204771261490155E-2</v>
          </cell>
          <cell r="AR62">
            <v>6.2025190610808245E-2</v>
          </cell>
          <cell r="AS62">
            <v>6.196526855720097E-2</v>
          </cell>
          <cell r="AT62">
            <v>6.1886170542746921E-2</v>
          </cell>
        </row>
        <row r="63">
          <cell r="B63">
            <v>9.0461881294136084E-2</v>
          </cell>
          <cell r="C63">
            <v>0.22044848592893135</v>
          </cell>
          <cell r="D63">
            <v>9.4612617441259088E-3</v>
          </cell>
          <cell r="E63">
            <v>-2.0812412318413506E-2</v>
          </cell>
          <cell r="F63">
            <v>-4.4548810902422895E-2</v>
          </cell>
          <cell r="G63">
            <v>-1.4821473951445599E-2</v>
          </cell>
          <cell r="H63">
            <v>0.85141851333208796</v>
          </cell>
          <cell r="I63">
            <v>8.5247080359991873E-2</v>
          </cell>
          <cell r="N63">
            <v>7.6208174245711691E-2</v>
          </cell>
          <cell r="S63">
            <v>-3.5056026204699442E-2</v>
          </cell>
          <cell r="X63">
            <v>2.4318334021923998E-2</v>
          </cell>
          <cell r="AC63">
            <v>2.1677129341447866E-2</v>
          </cell>
          <cell r="AH63">
            <v>4.9501038575228606E-4</v>
          </cell>
          <cell r="AN63">
            <v>1.6357388909040541E-2</v>
          </cell>
          <cell r="AP63">
            <v>1.8491407804767324E-2</v>
          </cell>
          <cell r="AQ63">
            <v>1.8988943178072905E-2</v>
          </cell>
          <cell r="AR63">
            <v>1.9481509871038069E-2</v>
          </cell>
          <cell r="AS63">
            <v>1.930576597034844E-2</v>
          </cell>
          <cell r="AT63">
            <v>1.933601566286677E-2</v>
          </cell>
        </row>
        <row r="64">
          <cell r="B64">
            <v>-8.2957398920517789E-2</v>
          </cell>
          <cell r="C64">
            <v>0.15598720305951508</v>
          </cell>
          <cell r="D64">
            <v>0.48188117368632355</v>
          </cell>
          <cell r="E64">
            <v>0.18052317037905996</v>
          </cell>
          <cell r="F64">
            <v>-0.17344855028385542</v>
          </cell>
          <cell r="G64">
            <v>5.1951611929203168E-2</v>
          </cell>
          <cell r="H64">
            <v>-0.30791230237133305</v>
          </cell>
          <cell r="I64">
            <v>0.1529528034084997</v>
          </cell>
          <cell r="N64">
            <v>6.6961333146551727E-2</v>
          </cell>
          <cell r="S64">
            <v>-1.0212964307000472E-2</v>
          </cell>
          <cell r="X64">
            <v>6.2341304975983114E-2</v>
          </cell>
          <cell r="AC64">
            <v>2.6951764490468433E-2</v>
          </cell>
          <cell r="AH64">
            <v>3.2346636091436398E-2</v>
          </cell>
          <cell r="AN64">
            <v>8.2309121714888356E-2</v>
          </cell>
          <cell r="AP64">
            <v>-0.13997602111048357</v>
          </cell>
          <cell r="AQ64">
            <v>4.2410497555187998E-2</v>
          </cell>
          <cell r="AR64">
            <v>4.1730703625171062E-2</v>
          </cell>
          <cell r="AS64">
            <v>4.1851526804856265E-2</v>
          </cell>
          <cell r="AT64">
            <v>4.1743011358438054E-2</v>
          </cell>
        </row>
        <row r="66">
          <cell r="B66">
            <v>522.80759999999998</v>
          </cell>
          <cell r="C66">
            <v>747.70512000000008</v>
          </cell>
          <cell r="D66">
            <v>896</v>
          </cell>
          <cell r="E66">
            <v>914</v>
          </cell>
          <cell r="F66">
            <v>736</v>
          </cell>
          <cell r="G66">
            <v>667.1</v>
          </cell>
          <cell r="H66">
            <v>567.20000000000005</v>
          </cell>
          <cell r="I66">
            <v>753.1</v>
          </cell>
          <cell r="N66">
            <v>982.5</v>
          </cell>
          <cell r="S66">
            <v>774</v>
          </cell>
          <cell r="X66">
            <v>784</v>
          </cell>
          <cell r="AC66">
            <v>816.43130434782768</v>
          </cell>
          <cell r="AH66">
            <v>686.35790369473796</v>
          </cell>
          <cell r="AN66">
            <v>730.02978344048211</v>
          </cell>
          <cell r="AP66">
            <v>775.23162756583793</v>
          </cell>
          <cell r="AQ66">
            <v>821.94953354283189</v>
          </cell>
          <cell r="AR66">
            <v>861.69443503819411</v>
          </cell>
          <cell r="AS66">
            <v>902.15203961010934</v>
          </cell>
          <cell r="AT66">
            <v>944.50917805521817</v>
          </cell>
        </row>
        <row r="67">
          <cell r="C67">
            <v>0.43017262947210422</v>
          </cell>
          <cell r="D67">
            <v>0.19833337506101323</v>
          </cell>
          <cell r="E67">
            <v>2.0089285714285809E-2</v>
          </cell>
          <cell r="F67">
            <v>-0.19474835886214437</v>
          </cell>
          <cell r="G67">
            <v>-9.3614130434782616E-2</v>
          </cell>
          <cell r="H67">
            <v>-0.14975266077049909</v>
          </cell>
          <cell r="I67">
            <v>0.32775035260930885</v>
          </cell>
          <cell r="N67">
            <v>0.30460762182977019</v>
          </cell>
          <cell r="S67">
            <v>-0.21221374045801522</v>
          </cell>
          <cell r="X67">
            <v>1.2919896640826822E-2</v>
          </cell>
          <cell r="AC67">
            <v>4.136645962733132E-2</v>
          </cell>
          <cell r="AH67">
            <v>-0.12454349018528321</v>
          </cell>
          <cell r="AN67">
            <v>6.3628435704832453E-2</v>
          </cell>
          <cell r="AP67">
            <v>6.1917808219178028E-2</v>
          </cell>
          <cell r="AQ67">
            <v>6.0263157894736796E-2</v>
          </cell>
          <cell r="AR67">
            <v>4.8354430379746738E-2</v>
          </cell>
          <cell r="AS67">
            <v>4.6951219512195053E-2</v>
          </cell>
          <cell r="AT67">
            <v>4.6951219512195275E-2</v>
          </cell>
        </row>
        <row r="69">
          <cell r="B69">
            <v>1370.4</v>
          </cell>
          <cell r="C69">
            <v>2027.4</v>
          </cell>
          <cell r="D69">
            <v>1889.0997259118701</v>
          </cell>
          <cell r="E69">
            <v>1597.0644766730736</v>
          </cell>
          <cell r="F69">
            <v>1347.985347985348</v>
          </cell>
          <cell r="G69">
            <v>1141.9034577199589</v>
          </cell>
          <cell r="H69">
            <v>1116.9751870815282</v>
          </cell>
          <cell r="I69">
            <v>1293.7639580828036</v>
          </cell>
          <cell r="N69">
            <v>1782.7980402830701</v>
          </cell>
          <cell r="S69">
            <v>1493.0555555555557</v>
          </cell>
          <cell r="X69">
            <v>1590.26369168357</v>
          </cell>
          <cell r="AC69">
            <v>1639.6507628538702</v>
          </cell>
          <cell r="AH69">
            <v>1392.2067012063651</v>
          </cell>
          <cell r="AN69">
            <v>1451.7555252763832</v>
          </cell>
          <cell r="AP69">
            <v>1511.4167112466455</v>
          </cell>
          <cell r="AQ69">
            <v>1571.0778972169078</v>
          </cell>
          <cell r="AR69">
            <v>1630.7390831871701</v>
          </cell>
          <cell r="AS69">
            <v>1690.4002691574324</v>
          </cell>
          <cell r="AT69">
            <v>1752.24418144368</v>
          </cell>
        </row>
        <row r="70">
          <cell r="B70">
            <v>0.20175438596491246</v>
          </cell>
          <cell r="C70">
            <v>0.47942206654991248</v>
          </cell>
          <cell r="D70">
            <v>-6.8215583549437686E-2</v>
          </cell>
          <cell r="E70">
            <v>-0.15458964142183163</v>
          </cell>
          <cell r="F70">
            <v>-0.15596059666081552</v>
          </cell>
          <cell r="G70">
            <v>-0.15288140228926961</v>
          </cell>
          <cell r="H70">
            <v>-2.1830453765509183E-2</v>
          </cell>
          <cell r="I70">
            <v>0.1582745731919033</v>
          </cell>
          <cell r="N70">
            <v>0.37799328010725697</v>
          </cell>
          <cell r="S70">
            <v>-0.16252120441051732</v>
          </cell>
          <cell r="X70">
            <v>6.5106844662484065E-2</v>
          </cell>
          <cell r="AC70">
            <v>3.1055900621119958E-2</v>
          </cell>
          <cell r="AH70">
            <v>-0.12454349018528321</v>
          </cell>
          <cell r="AN70">
            <v>4.2772976181208122E-2</v>
          </cell>
          <cell r="AP70">
            <v>4.1095890410958846E-2</v>
          </cell>
          <cell r="AQ70">
            <v>3.9473684210526327E-2</v>
          </cell>
          <cell r="AR70">
            <v>3.7974683544303778E-2</v>
          </cell>
          <cell r="AS70">
            <v>3.6585365853658569E-2</v>
          </cell>
          <cell r="AT70">
            <v>3.6585365853658569E-2</v>
          </cell>
        </row>
        <row r="71">
          <cell r="B71">
            <v>381.5</v>
          </cell>
          <cell r="C71">
            <v>368.8</v>
          </cell>
          <cell r="D71">
            <v>474.3</v>
          </cell>
          <cell r="E71">
            <v>572.29999999999995</v>
          </cell>
          <cell r="F71">
            <v>546</v>
          </cell>
          <cell r="G71">
            <v>584.20000000000005</v>
          </cell>
          <cell r="H71">
            <v>507.8</v>
          </cell>
          <cell r="I71">
            <v>582.1</v>
          </cell>
          <cell r="N71">
            <v>551.1</v>
          </cell>
          <cell r="S71">
            <v>518.4</v>
          </cell>
          <cell r="X71">
            <v>493</v>
          </cell>
          <cell r="AC71">
            <v>497.93</v>
          </cell>
          <cell r="AH71">
            <v>493</v>
          </cell>
          <cell r="AN71">
            <v>502.86</v>
          </cell>
          <cell r="AP71">
            <v>512.91719999999998</v>
          </cell>
          <cell r="AQ71">
            <v>523.17554399999995</v>
          </cell>
          <cell r="AR71">
            <v>528.40729943999997</v>
          </cell>
          <cell r="AS71">
            <v>533.69137243440002</v>
          </cell>
          <cell r="AT71">
            <v>539.02828615874398</v>
          </cell>
        </row>
        <row r="72">
          <cell r="B72">
            <v>1.4897579143389184E-2</v>
          </cell>
          <cell r="C72">
            <v>-3.3289646133682793E-2</v>
          </cell>
          <cell r="D72">
            <v>0.28606290672451196</v>
          </cell>
          <cell r="E72">
            <v>0.20662028252161058</v>
          </cell>
          <cell r="F72">
            <v>-4.5954918748907891E-2</v>
          </cell>
          <cell r="G72">
            <v>6.9963369963369937E-2</v>
          </cell>
          <cell r="H72">
            <v>-0.13077713111947964</v>
          </cell>
          <cell r="I72">
            <v>0.14631744781410028</v>
          </cell>
          <cell r="N72">
            <v>-5.3255454389280144E-2</v>
          </cell>
          <cell r="S72">
            <v>-5.9335873707131226E-2</v>
          </cell>
          <cell r="X72">
            <v>-4.8996913580246826E-2</v>
          </cell>
          <cell r="AC72">
            <v>0.01</v>
          </cell>
          <cell r="AH72">
            <v>0</v>
          </cell>
          <cell r="AN72">
            <v>0.02</v>
          </cell>
          <cell r="AP72">
            <v>0.02</v>
          </cell>
          <cell r="AQ72">
            <v>0.02</v>
          </cell>
          <cell r="AR72">
            <v>0.01</v>
          </cell>
          <cell r="AS72">
            <v>0.01</v>
          </cell>
          <cell r="AT72">
            <v>0.01</v>
          </cell>
        </row>
        <row r="74">
          <cell r="B74">
            <v>44</v>
          </cell>
          <cell r="C74">
            <v>177.9</v>
          </cell>
          <cell r="D74">
            <v>239.6</v>
          </cell>
          <cell r="E74">
            <v>247.3</v>
          </cell>
          <cell r="F74">
            <v>329.8</v>
          </cell>
          <cell r="G74">
            <v>371.5</v>
          </cell>
          <cell r="H74">
            <v>465</v>
          </cell>
          <cell r="I74">
            <v>450.7</v>
          </cell>
          <cell r="N74">
            <v>777.5</v>
          </cell>
          <cell r="S74">
            <v>518</v>
          </cell>
          <cell r="X74">
            <v>721.5</v>
          </cell>
          <cell r="AC74">
            <v>765.36720000000014</v>
          </cell>
          <cell r="AH74">
            <v>790.204116</v>
          </cell>
          <cell r="AN74">
            <v>821.81228064000004</v>
          </cell>
          <cell r="AP74">
            <v>854.68477186560006</v>
          </cell>
          <cell r="AQ74">
            <v>888.8721627402241</v>
          </cell>
          <cell r="AR74">
            <v>924.42704924983309</v>
          </cell>
          <cell r="AS74">
            <v>961.40413121982647</v>
          </cell>
          <cell r="AT74">
            <v>999.86029646861959</v>
          </cell>
        </row>
        <row r="75">
          <cell r="C75">
            <v>3.043181818181818</v>
          </cell>
          <cell r="D75">
            <v>0.34682405845980879</v>
          </cell>
          <cell r="E75">
            <v>3.2136894824707829E-2</v>
          </cell>
          <cell r="F75">
            <v>0.33360291144359078</v>
          </cell>
          <cell r="G75">
            <v>0.12644026682838083</v>
          </cell>
          <cell r="H75">
            <v>0.25168236877523542</v>
          </cell>
          <cell r="I75">
            <v>-3.0752688172043019E-2</v>
          </cell>
          <cell r="N75">
            <v>0.72509429775904155</v>
          </cell>
          <cell r="S75">
            <v>-0.33376205787781354</v>
          </cell>
          <cell r="X75">
            <v>0.39285714285714279</v>
          </cell>
          <cell r="AC75">
            <v>6.0800000000000187E-2</v>
          </cell>
          <cell r="AH75">
            <v>9.5223999999999975E-2</v>
          </cell>
          <cell r="AN75">
            <v>4.0000000000000036E-2</v>
          </cell>
          <cell r="AP75">
            <v>4.0000000000000036E-2</v>
          </cell>
          <cell r="AQ75">
            <v>4.0000000000000036E-2</v>
          </cell>
          <cell r="AR75">
            <v>4.0000000000000036E-2</v>
          </cell>
          <cell r="AS75">
            <v>4.0000000000000036E-2</v>
          </cell>
          <cell r="AT75">
            <v>4.0000000000000036E-2</v>
          </cell>
        </row>
        <row r="77">
          <cell r="B77">
            <v>148.19999999999999</v>
          </cell>
          <cell r="C77">
            <v>196.7920353982301</v>
          </cell>
          <cell r="D77">
            <v>263.9347873981053</v>
          </cell>
          <cell r="E77">
            <v>294.72053390537479</v>
          </cell>
          <cell r="F77">
            <v>289.32362487937536</v>
          </cell>
          <cell r="G77">
            <v>306.41702408446054</v>
          </cell>
          <cell r="H77">
            <v>244.32534678436318</v>
          </cell>
          <cell r="I77">
            <v>333.38264664546193</v>
          </cell>
          <cell r="N77">
            <v>309.10825746431834</v>
          </cell>
          <cell r="S77">
            <v>243.42105263157896</v>
          </cell>
          <cell r="X77">
            <v>216.63413901816543</v>
          </cell>
          <cell r="AC77">
            <v>220.96682179852874</v>
          </cell>
          <cell r="AH77">
            <v>228.13741180003001</v>
          </cell>
          <cell r="AN77">
            <v>228.13741180003001</v>
          </cell>
          <cell r="AP77">
            <v>228.13741180003001</v>
          </cell>
          <cell r="AQ77">
            <v>228.13741180003001</v>
          </cell>
          <cell r="AR77">
            <v>228.13741180003001</v>
          </cell>
          <cell r="AS77">
            <v>228.13741180003001</v>
          </cell>
          <cell r="AT77">
            <v>228.13741180003001</v>
          </cell>
        </row>
        <row r="78">
          <cell r="B78">
            <v>8.7890625E-3</v>
          </cell>
          <cell r="C78">
            <v>0.32788148041990639</v>
          </cell>
          <cell r="D78">
            <v>0.34118632831864626</v>
          </cell>
          <cell r="E78">
            <v>0.11664148864482149</v>
          </cell>
          <cell r="F78">
            <v>-1.8311954564157351E-2</v>
          </cell>
          <cell r="G78">
            <v>5.9080551103324996E-2</v>
          </cell>
          <cell r="H78">
            <v>-0.20263781846201356</v>
          </cell>
          <cell r="I78">
            <v>0.36450290988310363</v>
          </cell>
          <cell r="N78">
            <v>-7.2812395682245401E-2</v>
          </cell>
          <cell r="S78">
            <v>-0.21250550008461655</v>
          </cell>
          <cell r="X78">
            <v>1.7000000000000001E-2</v>
          </cell>
          <cell r="AC78">
            <v>0.02</v>
          </cell>
          <cell r="AH78">
            <v>5.3100000000000001E-2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>
            <v>1033</v>
          </cell>
          <cell r="C79">
            <v>904</v>
          </cell>
          <cell r="D79">
            <v>907.8</v>
          </cell>
          <cell r="E79">
            <v>839.1</v>
          </cell>
          <cell r="F79">
            <v>1139.9000000000001</v>
          </cell>
          <cell r="G79">
            <v>1212.4000000000001</v>
          </cell>
          <cell r="H79">
            <v>1903.2</v>
          </cell>
          <cell r="I79">
            <v>1351.9</v>
          </cell>
          <cell r="N79">
            <v>2515.3000000000002</v>
          </cell>
          <cell r="S79">
            <v>2128</v>
          </cell>
          <cell r="X79">
            <v>3330.5</v>
          </cell>
          <cell r="AC79">
            <v>3463.72</v>
          </cell>
          <cell r="AH79">
            <v>3463.7200000000003</v>
          </cell>
          <cell r="AN79">
            <v>3602.2688000000003</v>
          </cell>
          <cell r="AP79">
            <v>3746.3595520000003</v>
          </cell>
          <cell r="AQ79">
            <v>3896.2139340800004</v>
          </cell>
          <cell r="AR79">
            <v>4052.0624914432005</v>
          </cell>
          <cell r="AS79">
            <v>4214.1449911009286</v>
          </cell>
          <cell r="AT79">
            <v>4382.7107907449663</v>
          </cell>
        </row>
        <row r="80">
          <cell r="B80">
            <v>-2.0237452779281462E-4</v>
          </cell>
          <cell r="C80">
            <v>-0.1248789932236205</v>
          </cell>
          <cell r="D80">
            <v>4.2035398230086951E-3</v>
          </cell>
          <cell r="E80">
            <v>-7.5677461996034312E-2</v>
          </cell>
          <cell r="F80">
            <v>0.35847932308425712</v>
          </cell>
          <cell r="G80">
            <v>6.360207035704879E-2</v>
          </cell>
          <cell r="H80">
            <v>0</v>
          </cell>
          <cell r="I80">
            <v>0.05</v>
          </cell>
          <cell r="N80">
            <v>0.86056660995635781</v>
          </cell>
          <cell r="S80">
            <v>-0.1539776567407467</v>
          </cell>
          <cell r="X80">
            <v>0.56508458646616533</v>
          </cell>
          <cell r="AC80">
            <v>0.04</v>
          </cell>
          <cell r="AH80">
            <v>0.04</v>
          </cell>
          <cell r="AN80">
            <v>0.04</v>
          </cell>
          <cell r="AP80">
            <v>0.04</v>
          </cell>
          <cell r="AQ80">
            <v>0.04</v>
          </cell>
          <cell r="AR80">
            <v>0.04</v>
          </cell>
          <cell r="AS80">
            <v>0.04</v>
          </cell>
          <cell r="AT80">
            <v>0.04</v>
          </cell>
        </row>
        <row r="82">
          <cell r="B82">
            <v>47.3</v>
          </cell>
          <cell r="C82">
            <v>297</v>
          </cell>
          <cell r="D82">
            <v>169.3</v>
          </cell>
          <cell r="E82">
            <v>7.2</v>
          </cell>
          <cell r="F82">
            <v>5.9</v>
          </cell>
          <cell r="G82">
            <v>10.4</v>
          </cell>
          <cell r="H82">
            <v>185.3</v>
          </cell>
          <cell r="I82">
            <v>272.39999999999998</v>
          </cell>
          <cell r="N82">
            <v>100</v>
          </cell>
          <cell r="S82">
            <v>99.6</v>
          </cell>
          <cell r="X82">
            <v>102.30613199999998</v>
          </cell>
          <cell r="AC82">
            <v>105.39577718639997</v>
          </cell>
          <cell r="AH82">
            <v>104.56914363983998</v>
          </cell>
          <cell r="AN82">
            <v>107.19905760238194</v>
          </cell>
          <cell r="AP82">
            <v>110.21992704561707</v>
          </cell>
          <cell r="AQ82">
            <v>113.43724671607862</v>
          </cell>
          <cell r="AR82">
            <v>116.86305156690419</v>
          </cell>
          <cell r="AS82">
            <v>120.39231572422469</v>
          </cell>
          <cell r="AT82">
            <v>124.02816365909626</v>
          </cell>
        </row>
        <row r="83">
          <cell r="C83">
            <v>5.279069767441861</v>
          </cell>
          <cell r="D83">
            <v>-0.42996632996632989</v>
          </cell>
          <cell r="E83">
            <v>-0.95747194329592444</v>
          </cell>
          <cell r="F83">
            <v>-0.18055555555555558</v>
          </cell>
          <cell r="G83">
            <v>0.76271186440677963</v>
          </cell>
          <cell r="H83">
            <v>16.817307692307693</v>
          </cell>
          <cell r="I83">
            <v>0.4700485698866701</v>
          </cell>
          <cell r="N83">
            <v>-0.63289280469897213</v>
          </cell>
          <cell r="S83">
            <v>-4.0000000000000036E-3</v>
          </cell>
          <cell r="X83">
            <v>2.7169999999999916E-2</v>
          </cell>
          <cell r="AC83">
            <v>3.0200000000000005E-2</v>
          </cell>
          <cell r="AH83">
            <v>2.2119999999999918E-2</v>
          </cell>
          <cell r="AN83">
            <v>2.5149999999999784E-2</v>
          </cell>
          <cell r="AP83">
            <v>2.8180000000000094E-2</v>
          </cell>
          <cell r="AQ83">
            <v>2.9189999999999827E-2</v>
          </cell>
          <cell r="AR83">
            <v>3.0200000000000005E-2</v>
          </cell>
          <cell r="AS83">
            <v>3.0200000000000005E-2</v>
          </cell>
          <cell r="AT83">
            <v>3.0200000000000005E-2</v>
          </cell>
        </row>
        <row r="85">
          <cell r="C85">
            <v>-0.10299003322259115</v>
          </cell>
          <cell r="D85">
            <v>-7.2038211573095201E-2</v>
          </cell>
          <cell r="E85">
            <v>-8.5646780862373983E-2</v>
          </cell>
          <cell r="F85">
            <v>-0.18055555555555558</v>
          </cell>
          <cell r="G85">
            <v>0.69491525423728806</v>
          </cell>
          <cell r="H85">
            <v>16.132026627218934</v>
          </cell>
          <cell r="I85">
            <v>4.9919050188882874E-2</v>
          </cell>
          <cell r="N85">
            <v>-0.14340786430223595</v>
          </cell>
          <cell r="S85">
            <v>-3.900390039003887E-3</v>
          </cell>
          <cell r="X85">
            <v>1.7000000000000001E-2</v>
          </cell>
          <cell r="AC85">
            <v>0.02</v>
          </cell>
          <cell r="AH85">
            <v>1.2E-2</v>
          </cell>
          <cell r="AN85">
            <v>1.4999999999999999E-2</v>
          </cell>
          <cell r="AP85">
            <v>1.7999999999999999E-2</v>
          </cell>
          <cell r="AQ85">
            <v>1.9E-2</v>
          </cell>
          <cell r="AR85">
            <v>0.02</v>
          </cell>
          <cell r="AS85">
            <v>0.02</v>
          </cell>
          <cell r="AT85">
            <v>0.02</v>
          </cell>
        </row>
        <row r="86">
          <cell r="C86">
            <v>5.9999999999999991</v>
          </cell>
          <cell r="D86">
            <v>-0.38571428571428568</v>
          </cell>
          <cell r="E86">
            <v>-0.95348837209302328</v>
          </cell>
          <cell r="F86">
            <v>0</v>
          </cell>
          <cell r="G86">
            <v>0.04</v>
          </cell>
          <cell r="H86">
            <v>0.04</v>
          </cell>
          <cell r="I86">
            <v>0.05</v>
          </cell>
          <cell r="N86">
            <v>-0.57143291421653175</v>
          </cell>
          <cell r="S86">
            <v>0</v>
          </cell>
          <cell r="X86">
            <v>0.01</v>
          </cell>
          <cell r="AC86">
            <v>0.01</v>
          </cell>
          <cell r="AH86">
            <v>0.01</v>
          </cell>
          <cell r="AN86">
            <v>0.01</v>
          </cell>
          <cell r="AP86">
            <v>0.01</v>
          </cell>
          <cell r="AQ86">
            <v>0.01</v>
          </cell>
          <cell r="AR86">
            <v>0.01</v>
          </cell>
          <cell r="AS86">
            <v>0.01</v>
          </cell>
          <cell r="AT86">
            <v>0.01</v>
          </cell>
        </row>
        <row r="88">
          <cell r="B88">
            <v>734.89240000000007</v>
          </cell>
          <cell r="C88">
            <v>680.59487999999999</v>
          </cell>
          <cell r="D88">
            <v>1542.1000000000001</v>
          </cell>
          <cell r="E88">
            <v>2122.5</v>
          </cell>
          <cell r="F88">
            <v>1527.3</v>
          </cell>
          <cell r="G88">
            <v>1644.5</v>
          </cell>
          <cell r="H88">
            <v>2233.8000000000002</v>
          </cell>
          <cell r="I88">
            <v>2842.2</v>
          </cell>
          <cell r="N88">
            <v>3098.7</v>
          </cell>
          <cell r="S88">
            <v>3344.4</v>
          </cell>
          <cell r="X88">
            <v>3545.7938680000002</v>
          </cell>
          <cell r="AC88">
            <v>3694.8493937904473</v>
          </cell>
          <cell r="AH88">
            <v>3741.8040649853465</v>
          </cell>
          <cell r="AN88">
            <v>4196.2561512873162</v>
          </cell>
          <cell r="AP88">
            <v>3388.6768411982225</v>
          </cell>
          <cell r="AQ88">
            <v>3623.5908746143014</v>
          </cell>
          <cell r="AR88">
            <v>3882.7692051150352</v>
          </cell>
          <cell r="AS88">
            <v>4160.3210387808394</v>
          </cell>
          <cell r="AT88">
            <v>4456.1171988575506</v>
          </cell>
        </row>
        <row r="89">
          <cell r="C89">
            <v>-7.388499323166231E-2</v>
          </cell>
          <cell r="D89">
            <v>1.2658119320556747</v>
          </cell>
          <cell r="E89">
            <v>0.37636988522145121</v>
          </cell>
          <cell r="F89">
            <v>-0.28042402826855128</v>
          </cell>
          <cell r="G89">
            <v>7.673672493943573E-2</v>
          </cell>
          <cell r="H89">
            <v>0.35834600182426279</v>
          </cell>
          <cell r="I89">
            <v>0.27236099919419798</v>
          </cell>
          <cell r="N89">
            <v>9.0246991766941065E-2</v>
          </cell>
          <cell r="S89">
            <v>7.9291315713041044E-2</v>
          </cell>
          <cell r="X89">
            <v>6.021823585695496E-2</v>
          </cell>
          <cell r="AC89">
            <v>4.9138459625044373E-2</v>
          </cell>
          <cell r="AH89">
            <v>5.5279636742083138E-2</v>
          </cell>
          <cell r="AN89">
            <v>0.12145266786002851</v>
          </cell>
          <cell r="AP89">
            <v>-0.19245233869751888</v>
          </cell>
          <cell r="AQ89">
            <v>6.9323232761556053E-2</v>
          </cell>
          <cell r="AR89">
            <v>7.1525274091082558E-2</v>
          </cell>
          <cell r="AS89">
            <v>7.1482959455886785E-2</v>
          </cell>
          <cell r="AT89">
            <v>7.1099359236803661E-2</v>
          </cell>
        </row>
        <row r="91">
          <cell r="B91">
            <v>2.1999999999999999E-2</v>
          </cell>
          <cell r="C91">
            <v>4.9000000000000002E-2</v>
          </cell>
          <cell r="D91">
            <v>1.2E-2</v>
          </cell>
          <cell r="E91">
            <v>2.1000000000000001E-2</v>
          </cell>
          <cell r="F91">
            <v>4.0000000000000001E-3</v>
          </cell>
          <cell r="G91">
            <v>0.02</v>
          </cell>
          <cell r="H91">
            <v>2.5000000000000001E-2</v>
          </cell>
          <cell r="I91">
            <v>2.5000000000000001E-2</v>
          </cell>
          <cell r="N91">
            <v>2.5000000000000001E-2</v>
          </cell>
          <cell r="S91">
            <v>2.1000000000000001E-2</v>
          </cell>
          <cell r="X91">
            <v>1.7000000000000001E-2</v>
          </cell>
          <cell r="AC91">
            <v>0.02</v>
          </cell>
          <cell r="AH91">
            <v>1.2E-2</v>
          </cell>
          <cell r="AN91">
            <v>1.4999999999999999E-2</v>
          </cell>
          <cell r="AP91">
            <v>1.7999999999999999E-2</v>
          </cell>
          <cell r="AQ91">
            <v>1.9E-2</v>
          </cell>
          <cell r="AR91">
            <v>0.02</v>
          </cell>
          <cell r="AS91">
            <v>0.02</v>
          </cell>
          <cell r="AT91">
            <v>0.02</v>
          </cell>
        </row>
        <row r="92">
          <cell r="B92">
            <v>-0.245</v>
          </cell>
          <cell r="C92">
            <v>-0.11714489345249024</v>
          </cell>
          <cell r="D92">
            <v>1.2389445968929591</v>
          </cell>
          <cell r="E92">
            <v>0.34806061236185237</v>
          </cell>
          <cell r="F92">
            <v>-0.28329086480931398</v>
          </cell>
          <cell r="G92">
            <v>5.5624240136701752E-2</v>
          </cell>
          <cell r="H92">
            <v>0.3252156115358662</v>
          </cell>
          <cell r="I92">
            <v>0.24132780409190069</v>
          </cell>
          <cell r="N92">
            <v>6.365560172384499E-2</v>
          </cell>
          <cell r="S92">
            <v>5.7092375820804175E-2</v>
          </cell>
          <cell r="X92">
            <v>4.2495807135648933E-2</v>
          </cell>
          <cell r="AC92">
            <v>2.8567117279455267E-2</v>
          </cell>
          <cell r="AH92">
            <v>4.2766439468461481E-2</v>
          </cell>
          <cell r="AN92">
            <v>0.10487947572416623</v>
          </cell>
          <cell r="AP92">
            <v>-0.20673117750247438</v>
          </cell>
          <cell r="AQ92">
            <v>4.9384919294952034E-2</v>
          </cell>
          <cell r="AR92">
            <v>5.0514974599100482E-2</v>
          </cell>
          <cell r="AS92">
            <v>5.0473489662633986E-2</v>
          </cell>
          <cell r="AT92">
            <v>5.0097411016474247E-2</v>
          </cell>
        </row>
        <row r="94">
          <cell r="B94">
            <v>-8870</v>
          </cell>
          <cell r="C94">
            <v>-12080</v>
          </cell>
          <cell r="D94">
            <v>-7283</v>
          </cell>
          <cell r="E94">
            <v>-6807</v>
          </cell>
          <cell r="F94">
            <v>-10131</v>
          </cell>
          <cell r="G94">
            <v>-12714</v>
          </cell>
          <cell r="H94">
            <v>-11390</v>
          </cell>
          <cell r="I94">
            <v>-8346</v>
          </cell>
          <cell r="J94">
            <v>-2369</v>
          </cell>
          <cell r="K94">
            <v>-2999</v>
          </cell>
          <cell r="L94">
            <v>-3575</v>
          </cell>
          <cell r="M94">
            <v>-2994</v>
          </cell>
          <cell r="N94">
            <v>-11937</v>
          </cell>
          <cell r="O94">
            <v>-1976</v>
          </cell>
          <cell r="P94">
            <v>-2928</v>
          </cell>
          <cell r="Q94">
            <v>-2543</v>
          </cell>
          <cell r="R94">
            <v>-2363</v>
          </cell>
          <cell r="S94">
            <v>-9810</v>
          </cell>
          <cell r="T94">
            <v>-2420</v>
          </cell>
          <cell r="U94">
            <v>-3249</v>
          </cell>
          <cell r="V94">
            <v>-3855</v>
          </cell>
          <cell r="W94">
            <v>-3371</v>
          </cell>
          <cell r="X94">
            <v>-12895</v>
          </cell>
          <cell r="Y94">
            <v>-3242.7838106445361</v>
          </cell>
          <cell r="Z94">
            <v>-3604.2478372607466</v>
          </cell>
          <cell r="AA94">
            <v>-4096.9764517089907</v>
          </cell>
          <cell r="AB94">
            <v>-3945.3161756640661</v>
          </cell>
          <cell r="AC94">
            <v>-14889.324275278337</v>
          </cell>
          <cell r="AD94">
            <v>-3170.1480336776262</v>
          </cell>
          <cell r="AE94">
            <v>-3501.3867040862515</v>
          </cell>
          <cell r="AF94">
            <v>-3779.2253744948766</v>
          </cell>
          <cell r="AG94">
            <v>-3548.8867040862515</v>
          </cell>
          <cell r="AH94">
            <v>-13999.646816345006</v>
          </cell>
          <cell r="AI94">
            <v>-3546</v>
          </cell>
          <cell r="AJ94">
            <v>-3726</v>
          </cell>
          <cell r="AK94">
            <v>-3503</v>
          </cell>
          <cell r="AL94">
            <v>-3184</v>
          </cell>
          <cell r="AM94">
            <v>-13959</v>
          </cell>
          <cell r="AN94">
            <v>-13987.477531204382</v>
          </cell>
          <cell r="AO94">
            <v>-14540.283134228437</v>
          </cell>
          <cell r="AP94">
            <v>-15533.361235662898</v>
          </cell>
          <cell r="AQ94">
            <v>-18911.932680967708</v>
          </cell>
          <cell r="AR94">
            <v>-19801.852655017028</v>
          </cell>
          <cell r="AS94">
            <v>-21389.761608484954</v>
          </cell>
          <cell r="AT94">
            <v>-22545.813639748547</v>
          </cell>
        </row>
        <row r="95">
          <cell r="C95">
            <v>0.36189402480270583</v>
          </cell>
          <cell r="D95">
            <v>-0.39710264900662251</v>
          </cell>
          <cell r="E95">
            <v>-6.5357682273788242E-2</v>
          </cell>
          <cell r="F95">
            <v>0.48832084618774796</v>
          </cell>
          <cell r="G95">
            <v>0.25496002368966542</v>
          </cell>
          <cell r="H95">
            <v>-0.10413717162183422</v>
          </cell>
          <cell r="I95">
            <v>-0.26725197541703249</v>
          </cell>
          <cell r="N95">
            <v>0.43026599568655644</v>
          </cell>
          <cell r="O95">
            <v>-0.16589278176445754</v>
          </cell>
          <cell r="P95">
            <v>-2.3674558186062011E-2</v>
          </cell>
          <cell r="Q95">
            <v>-0.28867132867132872</v>
          </cell>
          <cell r="R95">
            <v>-0.21075484301937208</v>
          </cell>
          <cell r="S95">
            <v>-0.1781854737371199</v>
          </cell>
          <cell r="T95">
            <v>0.22469635627530371</v>
          </cell>
          <cell r="U95">
            <v>0.10963114754098369</v>
          </cell>
          <cell r="V95">
            <v>0.51592607156901304</v>
          </cell>
          <cell r="W95">
            <v>0.42657638595006353</v>
          </cell>
          <cell r="X95">
            <v>0.3144750254841997</v>
          </cell>
          <cell r="Y95">
            <v>0.35335912968763239</v>
          </cell>
          <cell r="Z95">
            <v>0.15004717206788332</v>
          </cell>
          <cell r="AA95">
            <v>0.15635801628817125</v>
          </cell>
          <cell r="AB95">
            <v>0.11323819855080863</v>
          </cell>
          <cell r="AC95">
            <v>0.18009085093074773</v>
          </cell>
          <cell r="AD95">
            <v>0.30997852631306877</v>
          </cell>
          <cell r="AE95">
            <v>7.7681349364804975E-2</v>
          </cell>
          <cell r="AF95">
            <v>-1.9656193386543008E-2</v>
          </cell>
          <cell r="AG95">
            <v>5.2769713463735268E-2</v>
          </cell>
          <cell r="AH95">
            <v>8.5664739538193535E-2</v>
          </cell>
          <cell r="AI95">
            <v>0.46528925619834705</v>
          </cell>
          <cell r="AJ95">
            <v>5.0761421319796884E-2</v>
          </cell>
          <cell r="AK95">
            <v>-5.9849704777241053E-2</v>
          </cell>
          <cell r="AL95">
            <v>-9.106480159862973E-2</v>
          </cell>
          <cell r="AM95">
            <v>8.2512601783637063E-2</v>
          </cell>
          <cell r="AN95">
            <v>2.0400839031722295E-3</v>
          </cell>
          <cell r="AO95">
            <v>4.1642175960200367E-2</v>
          </cell>
          <cell r="AP95">
            <v>6.8298401913282847E-2</v>
          </cell>
          <cell r="AQ95">
            <v>0.21750420878309185</v>
          </cell>
          <cell r="AR95">
            <v>4.7056003691516191E-2</v>
          </cell>
          <cell r="AS95">
            <v>8.0189918647112668E-2</v>
          </cell>
          <cell r="AT95">
            <v>5.4046980626703434E-2</v>
          </cell>
        </row>
        <row r="97">
          <cell r="B97">
            <v>-444</v>
          </cell>
          <cell r="C97">
            <v>-459</v>
          </cell>
          <cell r="D97">
            <v>-544</v>
          </cell>
          <cell r="E97">
            <v>-939</v>
          </cell>
          <cell r="F97">
            <v>-1213</v>
          </cell>
          <cell r="G97">
            <v>-936</v>
          </cell>
          <cell r="H97">
            <v>-716</v>
          </cell>
          <cell r="I97">
            <v>-849</v>
          </cell>
          <cell r="J97">
            <v>-289</v>
          </cell>
          <cell r="K97">
            <v>-387</v>
          </cell>
          <cell r="L97">
            <v>-394</v>
          </cell>
          <cell r="M97">
            <v>-656</v>
          </cell>
          <cell r="N97">
            <v>-1726</v>
          </cell>
          <cell r="O97">
            <v>-497</v>
          </cell>
          <cell r="P97">
            <v>-637</v>
          </cell>
          <cell r="Q97">
            <v>-490</v>
          </cell>
          <cell r="R97">
            <v>-564</v>
          </cell>
          <cell r="S97">
            <v>-2188</v>
          </cell>
          <cell r="T97">
            <v>-480</v>
          </cell>
          <cell r="U97">
            <v>-302</v>
          </cell>
          <cell r="V97">
            <v>-529</v>
          </cell>
          <cell r="W97">
            <v>-662</v>
          </cell>
          <cell r="X97">
            <v>-1973</v>
          </cell>
          <cell r="Y97">
            <v>-342.19899999999996</v>
          </cell>
          <cell r="Z97">
            <v>-534.20700000000011</v>
          </cell>
          <cell r="AA97">
            <v>-693.81</v>
          </cell>
          <cell r="AB97">
            <v>-818.221</v>
          </cell>
          <cell r="AC97">
            <v>-2388.4369999999999</v>
          </cell>
          <cell r="AD97">
            <v>-485</v>
          </cell>
          <cell r="AE97">
            <v>-544</v>
          </cell>
          <cell r="AF97">
            <v>-501.6</v>
          </cell>
          <cell r="AG97">
            <v>-571.5</v>
          </cell>
          <cell r="AH97">
            <v>-2102.1000000000004</v>
          </cell>
          <cell r="AI97">
            <v>-482</v>
          </cell>
          <cell r="AJ97">
            <v>-542</v>
          </cell>
          <cell r="AK97">
            <v>-498</v>
          </cell>
          <cell r="AL97">
            <v>-570</v>
          </cell>
          <cell r="AM97">
            <v>-2092</v>
          </cell>
          <cell r="AN97">
            <v>-2584.8000000000002</v>
          </cell>
          <cell r="AO97">
            <v>-2584.8000000000002</v>
          </cell>
          <cell r="AP97">
            <v>-2658.5598014888346</v>
          </cell>
          <cell r="AQ97">
            <v>-3978.4701492537315</v>
          </cell>
          <cell r="AR97">
            <v>-4439.2761194029845</v>
          </cell>
          <cell r="AS97">
            <v>-4744.6940298507461</v>
          </cell>
          <cell r="AT97">
            <v>-4744.694029850747</v>
          </cell>
        </row>
        <row r="99">
          <cell r="B99">
            <v>4.5999999999999999E-2</v>
          </cell>
          <cell r="C99">
            <v>4.3869479235332909E-2</v>
          </cell>
          <cell r="D99">
            <v>-0.22210364046009734</v>
          </cell>
          <cell r="E99">
            <v>0.24507964271158822</v>
          </cell>
          <cell r="F99">
            <v>0.37432262352390144</v>
          </cell>
          <cell r="G99">
            <v>1.9535207664098699</v>
          </cell>
          <cell r="H99">
            <v>1.4999999999999999E-2</v>
          </cell>
          <cell r="I99">
            <v>2.3E-2</v>
          </cell>
          <cell r="N99">
            <v>2.3100000000000002E-2</v>
          </cell>
          <cell r="S99">
            <v>2.1000000000000001E-2</v>
          </cell>
          <cell r="X99">
            <v>1.7000000000000001E-2</v>
          </cell>
          <cell r="AC99">
            <v>0.02</v>
          </cell>
          <cell r="AH99">
            <v>1.2E-2</v>
          </cell>
          <cell r="AN99">
            <v>1.4999999999999999E-2</v>
          </cell>
          <cell r="AO99">
            <v>1.4999999999999999E-2</v>
          </cell>
          <cell r="AP99">
            <v>1.7999999999999999E-2</v>
          </cell>
          <cell r="AQ99">
            <v>1.9E-2</v>
          </cell>
          <cell r="AR99">
            <v>0.02</v>
          </cell>
          <cell r="AS99">
            <v>0.02</v>
          </cell>
          <cell r="AT99">
            <v>0.02</v>
          </cell>
        </row>
        <row r="100">
          <cell r="B100">
            <v>-0.2</v>
          </cell>
          <cell r="C100">
            <v>-9.6618357487923134E-3</v>
          </cell>
          <cell r="D100">
            <v>0.52357723577235782</v>
          </cell>
          <cell r="E100">
            <v>0.38633938100320164</v>
          </cell>
          <cell r="F100">
            <v>-6.004618937644346E-2</v>
          </cell>
          <cell r="G100">
            <v>-0.73873873873873874</v>
          </cell>
          <cell r="H100">
            <v>-0.24634752220959111</v>
          </cell>
          <cell r="I100">
            <v>0.15909500483297578</v>
          </cell>
          <cell r="N100">
            <v>0.98707846392617915</v>
          </cell>
          <cell r="S100">
            <v>0.24159737062816444</v>
          </cell>
          <cell r="X100">
            <v>-0.1133365330514704</v>
          </cell>
          <cell r="AC100">
            <v>7.3096971706514191E-2</v>
          </cell>
          <cell r="AH100">
            <v>5.2799753189801679E-2</v>
          </cell>
          <cell r="AN100">
            <v>0.21145568013970562</v>
          </cell>
          <cell r="AO100">
            <v>0.21145568013970562</v>
          </cell>
          <cell r="AP100">
            <v>1.0349685804404318E-2</v>
          </cell>
          <cell r="AQ100">
            <v>0.46857281993031674</v>
          </cell>
          <cell r="AR100">
            <v>9.39459959067801E-2</v>
          </cell>
          <cell r="AS100">
            <v>4.7842190587761957E-2</v>
          </cell>
          <cell r="AT100">
            <v>-1.9607843137254721E-2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Y102">
            <v>-327.82499999999999</v>
          </cell>
          <cell r="Z102">
            <v>-364.25</v>
          </cell>
          <cell r="AA102">
            <v>-400.67500000000001</v>
          </cell>
          <cell r="AB102">
            <v>-364.25</v>
          </cell>
          <cell r="AC102">
            <v>-1457</v>
          </cell>
          <cell r="AD102">
            <v>-196.69499999999999</v>
          </cell>
          <cell r="AE102">
            <v>-218.54999999999998</v>
          </cell>
          <cell r="AF102">
            <v>-240.405</v>
          </cell>
          <cell r="AG102">
            <v>-218.54999999999998</v>
          </cell>
          <cell r="AH102">
            <v>-874.19999999999993</v>
          </cell>
          <cell r="AN102">
            <v>-599.6</v>
          </cell>
          <cell r="AO102">
            <v>-599.6</v>
          </cell>
          <cell r="AP102">
            <v>-919.8</v>
          </cell>
          <cell r="AQ102">
            <v>-1936</v>
          </cell>
          <cell r="AR102">
            <v>-1373</v>
          </cell>
          <cell r="AS102">
            <v>-1586</v>
          </cell>
          <cell r="AT102">
            <v>-1585</v>
          </cell>
        </row>
        <row r="104">
          <cell r="B104">
            <v>-1707</v>
          </cell>
          <cell r="C104">
            <v>-2755</v>
          </cell>
          <cell r="D104">
            <v>-2018</v>
          </cell>
          <cell r="E104">
            <v>-1385</v>
          </cell>
          <cell r="F104">
            <v>-1125</v>
          </cell>
          <cell r="G104">
            <v>-423</v>
          </cell>
          <cell r="H104">
            <v>-580</v>
          </cell>
          <cell r="I104">
            <v>-633</v>
          </cell>
          <cell r="J104">
            <v>-183</v>
          </cell>
          <cell r="K104">
            <v>-201</v>
          </cell>
          <cell r="L104">
            <v>-274</v>
          </cell>
          <cell r="M104">
            <v>-200</v>
          </cell>
          <cell r="N104">
            <v>-858</v>
          </cell>
          <cell r="O104">
            <v>-177</v>
          </cell>
          <cell r="P104">
            <v>-167</v>
          </cell>
          <cell r="Q104">
            <v>-153</v>
          </cell>
          <cell r="R104">
            <v>-133</v>
          </cell>
          <cell r="S104">
            <v>-630</v>
          </cell>
          <cell r="T104">
            <v>-154</v>
          </cell>
          <cell r="U104">
            <v>-204</v>
          </cell>
          <cell r="V104">
            <v>-246</v>
          </cell>
          <cell r="W104">
            <v>-230</v>
          </cell>
          <cell r="X104">
            <v>-834</v>
          </cell>
          <cell r="Y104">
            <v>-146.30441064453581</v>
          </cell>
          <cell r="Z104">
            <v>-127.28483726074616</v>
          </cell>
          <cell r="AA104">
            <v>-160.93485170898938</v>
          </cell>
          <cell r="AB104">
            <v>-105.33917566406578</v>
          </cell>
          <cell r="AC104">
            <v>-539.86327527833714</v>
          </cell>
          <cell r="AD104">
            <v>-118</v>
          </cell>
          <cell r="AE104">
            <v>-105</v>
          </cell>
          <cell r="AF104">
            <v>-140</v>
          </cell>
          <cell r="AG104">
            <v>-125</v>
          </cell>
          <cell r="AH104">
            <v>-488</v>
          </cell>
          <cell r="AI104">
            <v>-172</v>
          </cell>
          <cell r="AJ104">
            <v>-164</v>
          </cell>
          <cell r="AK104">
            <v>-178</v>
          </cell>
          <cell r="AL104">
            <v>-175</v>
          </cell>
          <cell r="AM104">
            <v>-689</v>
          </cell>
          <cell r="AN104">
            <v>-653.87822499999993</v>
          </cell>
          <cell r="AO104">
            <v>-653.87822499999993</v>
          </cell>
          <cell r="AP104">
            <v>-688.37579827571153</v>
          </cell>
          <cell r="AQ104">
            <v>-748.40130259218085</v>
          </cell>
          <cell r="AR104">
            <v>-805.5277925533594</v>
          </cell>
          <cell r="AS104">
            <v>-867.10969654069186</v>
          </cell>
          <cell r="AT104">
            <v>-933.73341215069627</v>
          </cell>
        </row>
        <row r="106">
          <cell r="B106">
            <v>4.5999999999999999E-2</v>
          </cell>
          <cell r="C106">
            <v>0.50443314832069985</v>
          </cell>
          <cell r="D106">
            <v>-0.216293351813307</v>
          </cell>
          <cell r="E106">
            <v>-0.23131813676907831</v>
          </cell>
          <cell r="F106">
            <v>-5.6520219271363192E-2</v>
          </cell>
          <cell r="G106">
            <v>-0.36654864667154352</v>
          </cell>
          <cell r="H106">
            <v>1.4999999999999999E-2</v>
          </cell>
          <cell r="I106">
            <v>2.3E-2</v>
          </cell>
          <cell r="N106">
            <v>2.3100000000000002E-2</v>
          </cell>
          <cell r="S106">
            <v>2.1000000000000001E-2</v>
          </cell>
          <cell r="X106">
            <v>1.7000000000000001E-2</v>
          </cell>
          <cell r="AC106">
            <v>0.02</v>
          </cell>
          <cell r="AH106">
            <v>1.2E-2</v>
          </cell>
          <cell r="AN106">
            <v>1.4999999999999999E-2</v>
          </cell>
          <cell r="AO106">
            <v>1.4999999999999999E-2</v>
          </cell>
          <cell r="AP106">
            <v>1.7999999999999999E-2</v>
          </cell>
          <cell r="AQ106">
            <v>1.9E-2</v>
          </cell>
          <cell r="AR106">
            <v>0.02</v>
          </cell>
          <cell r="AS106">
            <v>0.02</v>
          </cell>
          <cell r="AT106">
            <v>0.02</v>
          </cell>
        </row>
        <row r="107">
          <cell r="B107">
            <v>0.20300000000000001</v>
          </cell>
          <cell r="C107">
            <v>7.2791164658634555E-2</v>
          </cell>
          <cell r="D107">
            <v>-6.5356418655435955E-2</v>
          </cell>
          <cell r="E107">
            <v>-0.1071428571428571</v>
          </cell>
          <cell r="F107">
            <v>-0.13906542056074767</v>
          </cell>
          <cell r="G107">
            <v>-0.40642640034737298</v>
          </cell>
          <cell r="H107">
            <v>0.35089496791624453</v>
          </cell>
          <cell r="I107">
            <v>6.6841945596116892E-2</v>
          </cell>
          <cell r="N107">
            <v>0.32484628772048163</v>
          </cell>
          <cell r="S107">
            <v>-0.28083669513640119</v>
          </cell>
          <cell r="X107">
            <v>0.30168094769864684</v>
          </cell>
          <cell r="AC107">
            <v>-0.32143881940882713</v>
          </cell>
          <cell r="AH107">
            <v>-0.42180642837508642</v>
          </cell>
          <cell r="AN107">
            <v>-6.5000000000000002E-2</v>
          </cell>
          <cell r="AO107">
            <v>-6.5000000000000002E-2</v>
          </cell>
          <cell r="AP107">
            <v>3.4143817899638274E-2</v>
          </cell>
          <cell r="AQ107">
            <v>6.6927127569220257E-2</v>
          </cell>
          <cell r="AR107">
            <v>5.522682445759397E-2</v>
          </cell>
          <cell r="AS107">
            <v>5.5342290467050415E-2</v>
          </cell>
          <cell r="AT107">
            <v>5.5719844357976722E-2</v>
          </cell>
        </row>
        <row r="109">
          <cell r="B109">
            <v>-6719</v>
          </cell>
          <cell r="C109">
            <v>-8866</v>
          </cell>
          <cell r="D109">
            <v>-4721</v>
          </cell>
          <cell r="E109">
            <v>-4483</v>
          </cell>
          <cell r="F109">
            <v>-7793</v>
          </cell>
          <cell r="G109">
            <v>-11355</v>
          </cell>
          <cell r="H109">
            <v>-10094</v>
          </cell>
          <cell r="I109">
            <v>-6864</v>
          </cell>
          <cell r="J109">
            <v>-1897</v>
          </cell>
          <cell r="K109">
            <v>-2411</v>
          </cell>
          <cell r="L109">
            <v>-2907</v>
          </cell>
          <cell r="M109">
            <v>-2138</v>
          </cell>
          <cell r="N109">
            <v>-9353</v>
          </cell>
          <cell r="O109">
            <v>-1302</v>
          </cell>
          <cell r="P109">
            <v>-2124</v>
          </cell>
          <cell r="Q109">
            <v>-1900</v>
          </cell>
          <cell r="R109">
            <v>-1666</v>
          </cell>
          <cell r="S109">
            <v>-6992</v>
          </cell>
          <cell r="T109">
            <v>-1786</v>
          </cell>
          <cell r="U109">
            <v>-2743</v>
          </cell>
          <cell r="V109">
            <v>-3080</v>
          </cell>
          <cell r="W109">
            <v>-2479</v>
          </cell>
          <cell r="X109">
            <v>-10088</v>
          </cell>
          <cell r="Y109">
            <v>-2426.4554000000003</v>
          </cell>
          <cell r="Z109">
            <v>-2578.5060000000003</v>
          </cell>
          <cell r="AA109">
            <v>-2841.5566000000008</v>
          </cell>
          <cell r="AB109">
            <v>-2657.5060000000003</v>
          </cell>
          <cell r="AC109">
            <v>-10504.024000000001</v>
          </cell>
          <cell r="AD109">
            <v>-2370.4530336776261</v>
          </cell>
          <cell r="AE109">
            <v>-2633.8367040862513</v>
          </cell>
          <cell r="AF109">
            <v>-2897.2203744948765</v>
          </cell>
          <cell r="AG109">
            <v>-2633.8367040862513</v>
          </cell>
          <cell r="AH109">
            <v>-10535.346816345005</v>
          </cell>
          <cell r="AI109">
            <v>-2892</v>
          </cell>
          <cell r="AJ109">
            <v>-3020</v>
          </cell>
          <cell r="AK109">
            <v>-2827</v>
          </cell>
          <cell r="AL109">
            <v>-2439</v>
          </cell>
          <cell r="AM109">
            <v>-11178</v>
          </cell>
          <cell r="AN109">
            <v>-10149.199306204382</v>
          </cell>
          <cell r="AO109">
            <v>-10702.004909228437</v>
          </cell>
          <cell r="AP109">
            <v>-11266.625635898352</v>
          </cell>
          <cell r="AQ109">
            <v>-12249.061229121797</v>
          </cell>
          <cell r="AR109">
            <v>-13184.048743060683</v>
          </cell>
          <cell r="AS109">
            <v>-14191.957882093517</v>
          </cell>
          <cell r="AT109">
            <v>-15282.386197747104</v>
          </cell>
        </row>
        <row r="110">
          <cell r="AC110">
            <v>-10242.024000000001</v>
          </cell>
          <cell r="AH110">
            <v>-10535.346816345005</v>
          </cell>
        </row>
        <row r="111">
          <cell r="B111">
            <v>4.5999999999999999E-2</v>
          </cell>
          <cell r="C111">
            <v>9.7526552626258312E-2</v>
          </cell>
          <cell r="D111">
            <v>-0.11679861284871229</v>
          </cell>
          <cell r="E111">
            <v>-8.7680692203341626E-2</v>
          </cell>
          <cell r="F111">
            <v>0.18837308884937043</v>
          </cell>
          <cell r="G111">
            <v>0.19802683279928202</v>
          </cell>
          <cell r="H111">
            <v>1.4999999999999999E-2</v>
          </cell>
          <cell r="I111">
            <v>2.3E-2</v>
          </cell>
          <cell r="N111">
            <v>2.3100000000000002E-2</v>
          </cell>
          <cell r="S111">
            <v>2.1000000000000001E-2</v>
          </cell>
          <cell r="X111">
            <v>1.7000000000000001E-2</v>
          </cell>
          <cell r="AC111">
            <v>0.02</v>
          </cell>
          <cell r="AH111">
            <v>1.2E-2</v>
          </cell>
          <cell r="AM111">
            <v>1.2E-2</v>
          </cell>
          <cell r="AN111">
            <v>1.4999999999999999E-2</v>
          </cell>
          <cell r="AO111">
            <v>1.4999999999999999E-2</v>
          </cell>
          <cell r="AP111">
            <v>1.7999999999999999E-2</v>
          </cell>
          <cell r="AQ111">
            <v>1.9E-2</v>
          </cell>
          <cell r="AR111">
            <v>0.02</v>
          </cell>
          <cell r="AS111">
            <v>0.02</v>
          </cell>
          <cell r="AT111">
            <v>0.02</v>
          </cell>
        </row>
        <row r="112">
          <cell r="B112">
            <v>0.22323830016137713</v>
          </cell>
          <cell r="C112">
            <v>0.20228671943711518</v>
          </cell>
          <cell r="D112">
            <v>-0.39709826871494758</v>
          </cell>
          <cell r="E112">
            <v>4.084934277047525E-2</v>
          </cell>
          <cell r="F112">
            <v>0.46279386050126292</v>
          </cell>
          <cell r="G112">
            <v>0.21623057510957633</v>
          </cell>
          <cell r="H112">
            <v>-0.12418955647671537</v>
          </cell>
          <cell r="I112">
            <v>-0.33528062023431349</v>
          </cell>
          <cell r="N112">
            <v>0.33185079671249174</v>
          </cell>
          <cell r="S112">
            <v>-0.2678083982753704</v>
          </cell>
          <cell r="T112">
            <v>0.34880608760140608</v>
          </cell>
          <cell r="U112">
            <v>0.26984391521164697</v>
          </cell>
          <cell r="V112">
            <v>0.5939553899498009</v>
          </cell>
          <cell r="W112">
            <v>0.46312212200514424</v>
          </cell>
          <cell r="X112">
            <v>0.41867429893188812</v>
          </cell>
          <cell r="Y112">
            <v>0.35163513814616776</v>
          </cell>
          <cell r="Z112">
            <v>-3.7705725609619378E-2</v>
          </cell>
          <cell r="AA112">
            <v>-1.3512817308226177E-2</v>
          </cell>
          <cell r="AB112">
            <v>6.6038477584159816E-2</v>
          </cell>
          <cell r="AC112">
            <v>0.04</v>
          </cell>
          <cell r="AD112">
            <v>0.31150330063738285</v>
          </cell>
          <cell r="AE112">
            <v>-5.1182851323220424E-2</v>
          </cell>
          <cell r="AF112">
            <v>-7.0498057564140515E-2</v>
          </cell>
          <cell r="AG112">
            <v>4.9861007995323225E-2</v>
          </cell>
          <cell r="AH112">
            <v>3.1960919437116091E-2</v>
          </cell>
          <cell r="AM112">
            <v>-0.29411764705882359</v>
          </cell>
          <cell r="AN112">
            <v>-0.10545615144769913</v>
          </cell>
          <cell r="AO112">
            <v>-5.6732223903177309E-2</v>
          </cell>
          <cell r="AP112">
            <v>3.4143817899638274E-2</v>
          </cell>
          <cell r="AQ112">
            <v>6.6927127569220257E-2</v>
          </cell>
          <cell r="AR112">
            <v>5.522682445759397E-2</v>
          </cell>
          <cell r="AS112">
            <v>5.5342290467050415E-2</v>
          </cell>
          <cell r="AT112">
            <v>5.5719844357976722E-2</v>
          </cell>
        </row>
        <row r="114">
          <cell r="B114">
            <v>-1450.846</v>
          </cell>
          <cell r="C114">
            <v>-2158.9814000000001</v>
          </cell>
          <cell r="D114">
            <v>-1040.2138</v>
          </cell>
          <cell r="E114">
            <v>-1310</v>
          </cell>
          <cell r="F114">
            <v>-2160</v>
          </cell>
          <cell r="G114">
            <v>-2929</v>
          </cell>
          <cell r="H114">
            <v>-3152</v>
          </cell>
          <cell r="I114">
            <v>-3106</v>
          </cell>
          <cell r="J114">
            <v>-738</v>
          </cell>
          <cell r="K114">
            <v>-938</v>
          </cell>
          <cell r="L114">
            <v>-880</v>
          </cell>
          <cell r="M114">
            <v>-614</v>
          </cell>
          <cell r="N114">
            <v>-3170</v>
          </cell>
          <cell r="O114">
            <v>-716</v>
          </cell>
          <cell r="P114">
            <v>-770</v>
          </cell>
          <cell r="Q114">
            <v>-882</v>
          </cell>
          <cell r="R114">
            <v>-898</v>
          </cell>
          <cell r="S114">
            <v>-3266</v>
          </cell>
          <cell r="T114">
            <v>-782</v>
          </cell>
          <cell r="U114">
            <v>-843</v>
          </cell>
          <cell r="V114">
            <v>-1118</v>
          </cell>
          <cell r="W114">
            <v>-1065</v>
          </cell>
          <cell r="X114">
            <v>-3808</v>
          </cell>
          <cell r="Y114">
            <v>-776.7927365628442</v>
          </cell>
          <cell r="Z114">
            <v>-888.47536253591284</v>
          </cell>
          <cell r="AA114">
            <v>-1085.874670778778</v>
          </cell>
          <cell r="AB114">
            <v>-1044.6991974915636</v>
          </cell>
          <cell r="AC114">
            <v>-3795.8419673690987</v>
          </cell>
          <cell r="AD114">
            <v>-737</v>
          </cell>
          <cell r="AE114">
            <v>-677</v>
          </cell>
          <cell r="AF114">
            <v>-787.68704120073232</v>
          </cell>
          <cell r="AG114">
            <v>-830.36752690975675</v>
          </cell>
          <cell r="AH114">
            <v>-3024.5545681104886</v>
          </cell>
          <cell r="AI114">
            <v>-939</v>
          </cell>
          <cell r="AJ114">
            <v>-887</v>
          </cell>
          <cell r="AK114">
            <v>-816</v>
          </cell>
          <cell r="AL114">
            <v>-855</v>
          </cell>
          <cell r="AM114">
            <v>-3497</v>
          </cell>
          <cell r="AN114">
            <v>-3245.0433677956216</v>
          </cell>
          <cell r="AO114">
            <v>-3679.3188609145213</v>
          </cell>
          <cell r="AP114">
            <v>-3930.2737879296428</v>
          </cell>
          <cell r="AQ114">
            <v>-5708.1959375873284</v>
          </cell>
          <cell r="AR114">
            <v>-6154.825044335028</v>
          </cell>
          <cell r="AS114">
            <v>-6627.7396829815607</v>
          </cell>
          <cell r="AT114">
            <v>-7067.7415317742007</v>
          </cell>
        </row>
        <row r="116">
          <cell r="B116">
            <v>794.154</v>
          </cell>
          <cell r="C116">
            <v>712.01859999999999</v>
          </cell>
          <cell r="D116">
            <v>988.78620000000001</v>
          </cell>
          <cell r="E116">
            <v>1375</v>
          </cell>
          <cell r="F116">
            <v>1439</v>
          </cell>
          <cell r="G116">
            <v>1544</v>
          </cell>
          <cell r="H116">
            <v>1535</v>
          </cell>
          <cell r="I116">
            <v>1778</v>
          </cell>
          <cell r="J116">
            <v>481</v>
          </cell>
          <cell r="K116">
            <v>397</v>
          </cell>
          <cell r="L116">
            <v>543</v>
          </cell>
          <cell r="M116">
            <v>492</v>
          </cell>
          <cell r="N116">
            <v>1913</v>
          </cell>
          <cell r="O116">
            <v>533</v>
          </cell>
          <cell r="P116">
            <v>401</v>
          </cell>
          <cell r="Q116">
            <v>473</v>
          </cell>
          <cell r="R116">
            <v>453</v>
          </cell>
          <cell r="S116">
            <v>1860</v>
          </cell>
          <cell r="T116">
            <v>405</v>
          </cell>
          <cell r="U116">
            <v>366</v>
          </cell>
          <cell r="V116">
            <v>456</v>
          </cell>
          <cell r="W116">
            <v>452</v>
          </cell>
          <cell r="X116">
            <v>1679</v>
          </cell>
          <cell r="Y116">
            <v>473.68240000000003</v>
          </cell>
          <cell r="Z116">
            <v>496.33688000000001</v>
          </cell>
          <cell r="AA116">
            <v>506.604376</v>
          </cell>
          <cell r="AB116">
            <v>575.42424000000005</v>
          </cell>
          <cell r="AC116">
            <v>2052.047896</v>
          </cell>
          <cell r="AD116">
            <v>421</v>
          </cell>
          <cell r="AE116">
            <v>386</v>
          </cell>
          <cell r="AF116">
            <v>432.053988</v>
          </cell>
          <cell r="AG116">
            <v>454.80613600000004</v>
          </cell>
          <cell r="AH116">
            <v>1701.360124</v>
          </cell>
          <cell r="AI116">
            <v>420</v>
          </cell>
          <cell r="AJ116">
            <v>385</v>
          </cell>
          <cell r="AK116">
            <v>425</v>
          </cell>
          <cell r="AL116">
            <v>402</v>
          </cell>
          <cell r="AM116">
            <v>1632</v>
          </cell>
          <cell r="AN116">
            <v>2062.4791009999999</v>
          </cell>
          <cell r="AO116">
            <v>1832.741681</v>
          </cell>
          <cell r="AP116">
            <v>1911.1746546181141</v>
          </cell>
          <cell r="AQ116">
            <v>2103.3147111687349</v>
          </cell>
          <cell r="AR116">
            <v>2263.9668682062784</v>
          </cell>
          <cell r="AS116">
            <v>2407.2974217413721</v>
          </cell>
          <cell r="AT116">
            <v>2565.8330727903949</v>
          </cell>
        </row>
        <row r="117">
          <cell r="C117">
            <v>-0.10342502839499645</v>
          </cell>
          <cell r="D117">
            <v>0.38870838486522685</v>
          </cell>
          <cell r="E117">
            <v>0.39059384121663498</v>
          </cell>
          <cell r="F117">
            <v>4.6545454545454445E-2</v>
          </cell>
          <cell r="G117">
            <v>7.2967338429464901E-2</v>
          </cell>
          <cell r="H117">
            <v>-5.8290155440414715E-3</v>
          </cell>
          <cell r="I117">
            <v>0.15830618892508141</v>
          </cell>
          <cell r="N117">
            <v>7.5928008998875196E-2</v>
          </cell>
          <cell r="O117">
            <v>0.10810810810810811</v>
          </cell>
          <cell r="P117">
            <v>1.0075566750629816E-2</v>
          </cell>
          <cell r="Q117">
            <v>-0.12891344383057091</v>
          </cell>
          <cell r="R117">
            <v>-7.9268292682926789E-2</v>
          </cell>
          <cell r="S117">
            <v>-2.7705175117616276E-2</v>
          </cell>
          <cell r="T117">
            <v>-0.24015009380863039</v>
          </cell>
          <cell r="U117">
            <v>-8.7281795511221949E-2</v>
          </cell>
          <cell r="V117">
            <v>-3.5940803382663811E-2</v>
          </cell>
          <cell r="W117">
            <v>-2.2075055187638082E-3</v>
          </cell>
          <cell r="X117">
            <v>-9.7311827956989227E-2</v>
          </cell>
          <cell r="Y117">
            <v>-8.0228349514563035E-2</v>
          </cell>
          <cell r="Z117">
            <v>0.15966560747663561</v>
          </cell>
          <cell r="AA117">
            <v>1.3208751999999935E-2</v>
          </cell>
          <cell r="AB117">
            <v>-4.2555341098169608E-2</v>
          </cell>
          <cell r="AC117">
            <v>3.9373268101761116E-3</v>
          </cell>
          <cell r="AD117">
            <v>3.9506172839506082E-2</v>
          </cell>
          <cell r="AE117">
            <v>5.464480874316946E-2</v>
          </cell>
          <cell r="AF117">
            <v>-5.2513184210526309E-2</v>
          </cell>
          <cell r="AG117">
            <v>6.2082654867257059E-3</v>
          </cell>
          <cell r="AH117">
            <v>1.3317524717093576E-2</v>
          </cell>
          <cell r="AI117">
            <v>3.7037037037036979E-2</v>
          </cell>
          <cell r="AJ117">
            <v>-8.333333333333337E-2</v>
          </cell>
          <cell r="AK117">
            <v>0.10389610389610393</v>
          </cell>
          <cell r="AL117">
            <v>-5.4117647058823493E-2</v>
          </cell>
          <cell r="AM117">
            <v>-2.7992852888624187E-2</v>
          </cell>
          <cell r="AN117">
            <v>0.26377395894607836</v>
          </cell>
          <cell r="AO117">
            <v>0.12300348100490188</v>
          </cell>
          <cell r="AP117">
            <v>4.279543289227683E-2</v>
          </cell>
          <cell r="AQ117">
            <v>0.10053505894206927</v>
          </cell>
          <cell r="AR117">
            <v>7.6380465645236262E-2</v>
          </cell>
          <cell r="AS117">
            <v>6.3309474863761261E-2</v>
          </cell>
          <cell r="AT117">
            <v>6.5856279169003828E-2</v>
          </cell>
        </row>
        <row r="119">
          <cell r="B119">
            <v>575.154</v>
          </cell>
          <cell r="C119">
            <v>508.01859999999999</v>
          </cell>
          <cell r="D119">
            <v>710.78620000000001</v>
          </cell>
          <cell r="E119">
            <v>925</v>
          </cell>
          <cell r="F119">
            <v>1034</v>
          </cell>
          <cell r="G119">
            <v>978</v>
          </cell>
          <cell r="H119">
            <v>1065</v>
          </cell>
          <cell r="I119">
            <v>1281</v>
          </cell>
          <cell r="J119">
            <v>375</v>
          </cell>
          <cell r="K119">
            <v>289</v>
          </cell>
          <cell r="L119">
            <v>386</v>
          </cell>
          <cell r="M119">
            <v>350</v>
          </cell>
          <cell r="N119">
            <v>1400</v>
          </cell>
          <cell r="O119">
            <v>421</v>
          </cell>
          <cell r="P119">
            <v>289</v>
          </cell>
          <cell r="Q119">
            <v>356</v>
          </cell>
          <cell r="R119">
            <v>331</v>
          </cell>
          <cell r="S119">
            <v>1397</v>
          </cell>
          <cell r="T119">
            <v>299</v>
          </cell>
          <cell r="U119">
            <v>253</v>
          </cell>
          <cell r="V119">
            <v>342</v>
          </cell>
          <cell r="W119">
            <v>322</v>
          </cell>
          <cell r="X119">
            <v>1216</v>
          </cell>
          <cell r="Y119">
            <v>382.22</v>
          </cell>
          <cell r="Z119">
            <v>399.62</v>
          </cell>
          <cell r="AA119">
            <v>403.39</v>
          </cell>
          <cell r="AB119">
            <v>450.08</v>
          </cell>
          <cell r="AC119">
            <v>1635.31</v>
          </cell>
          <cell r="AD119">
            <v>264</v>
          </cell>
          <cell r="AE119">
            <v>267</v>
          </cell>
          <cell r="AF119">
            <v>350.15999999999997</v>
          </cell>
          <cell r="AG119">
            <v>364.32000000000005</v>
          </cell>
          <cell r="AH119">
            <v>1245.48</v>
          </cell>
          <cell r="AI119">
            <v>261</v>
          </cell>
          <cell r="AJ119">
            <v>269</v>
          </cell>
          <cell r="AK119">
            <v>342.92</v>
          </cell>
          <cell r="AL119">
            <v>298.82</v>
          </cell>
          <cell r="AM119">
            <v>1171.74</v>
          </cell>
          <cell r="AN119">
            <v>1774.85742</v>
          </cell>
          <cell r="AO119">
            <v>1534.68</v>
          </cell>
          <cell r="AP119">
            <v>1565.3735999999999</v>
          </cell>
          <cell r="AQ119">
            <v>1659.2960160000002</v>
          </cell>
          <cell r="AR119">
            <v>1758.8537769600002</v>
          </cell>
          <cell r="AS119">
            <v>1864.3850035776004</v>
          </cell>
          <cell r="AT119">
            <v>1976.2481037922562</v>
          </cell>
        </row>
        <row r="120">
          <cell r="B120">
            <v>416</v>
          </cell>
          <cell r="C120">
            <v>291</v>
          </cell>
          <cell r="D120">
            <v>389</v>
          </cell>
          <cell r="E120">
            <v>496</v>
          </cell>
          <cell r="F120">
            <v>510</v>
          </cell>
          <cell r="G120">
            <v>444</v>
          </cell>
          <cell r="H120">
            <v>562</v>
          </cell>
          <cell r="I120">
            <v>787</v>
          </cell>
          <cell r="J120">
            <v>236</v>
          </cell>
          <cell r="K120">
            <v>161</v>
          </cell>
          <cell r="L120">
            <v>227</v>
          </cell>
          <cell r="M120">
            <v>225</v>
          </cell>
          <cell r="N120">
            <v>849</v>
          </cell>
          <cell r="O120">
            <v>257</v>
          </cell>
          <cell r="P120">
            <v>179</v>
          </cell>
          <cell r="Q120">
            <v>225</v>
          </cell>
          <cell r="R120">
            <v>223</v>
          </cell>
          <cell r="S120">
            <v>884</v>
          </cell>
          <cell r="T120">
            <v>220</v>
          </cell>
          <cell r="U120">
            <v>171</v>
          </cell>
          <cell r="V120">
            <v>244</v>
          </cell>
          <cell r="W120">
            <v>234</v>
          </cell>
          <cell r="X120">
            <v>869</v>
          </cell>
          <cell r="Y120">
            <v>250.42</v>
          </cell>
          <cell r="Z120">
            <v>261.82</v>
          </cell>
          <cell r="AA120">
            <v>264.29000000000002</v>
          </cell>
          <cell r="AB120">
            <v>294.88</v>
          </cell>
          <cell r="AC120">
            <v>1071.4100000000001</v>
          </cell>
          <cell r="AD120">
            <v>244</v>
          </cell>
          <cell r="AE120">
            <v>210</v>
          </cell>
          <cell r="AF120">
            <v>277.20999999999998</v>
          </cell>
          <cell r="AG120">
            <v>288.42</v>
          </cell>
          <cell r="AH120">
            <v>1019.6300000000001</v>
          </cell>
          <cell r="AI120">
            <v>244</v>
          </cell>
          <cell r="AJ120">
            <v>210</v>
          </cell>
          <cell r="AK120">
            <v>252</v>
          </cell>
          <cell r="AL120">
            <v>219</v>
          </cell>
          <cell r="AM120">
            <v>925</v>
          </cell>
          <cell r="AN120">
            <v>1162.83762</v>
          </cell>
          <cell r="AO120">
            <v>1005.48</v>
          </cell>
          <cell r="AP120">
            <v>1025.5896</v>
          </cell>
          <cell r="AQ120">
            <v>1087.1249760000001</v>
          </cell>
          <cell r="AR120">
            <v>1152.3524745600002</v>
          </cell>
          <cell r="AS120">
            <v>1221.4936230336002</v>
          </cell>
          <cell r="AT120">
            <v>1294.7832404156161</v>
          </cell>
        </row>
        <row r="121">
          <cell r="B121">
            <v>159.154</v>
          </cell>
          <cell r="C121">
            <v>217.01859999999999</v>
          </cell>
          <cell r="D121">
            <v>321.78620000000001</v>
          </cell>
          <cell r="E121">
            <v>429</v>
          </cell>
          <cell r="F121">
            <v>524</v>
          </cell>
          <cell r="G121">
            <v>534</v>
          </cell>
          <cell r="H121">
            <v>503</v>
          </cell>
          <cell r="I121">
            <v>494</v>
          </cell>
          <cell r="J121">
            <v>139</v>
          </cell>
          <cell r="K121">
            <v>128</v>
          </cell>
          <cell r="L121">
            <v>159</v>
          </cell>
          <cell r="M121">
            <v>125</v>
          </cell>
          <cell r="N121">
            <v>551</v>
          </cell>
          <cell r="O121">
            <v>164</v>
          </cell>
          <cell r="P121">
            <v>110</v>
          </cell>
          <cell r="Q121">
            <v>131</v>
          </cell>
          <cell r="R121">
            <v>108</v>
          </cell>
          <cell r="S121">
            <v>513</v>
          </cell>
          <cell r="T121">
            <v>79</v>
          </cell>
          <cell r="U121">
            <v>82</v>
          </cell>
          <cell r="V121">
            <v>98</v>
          </cell>
          <cell r="W121">
            <v>88</v>
          </cell>
          <cell r="X121">
            <v>347</v>
          </cell>
          <cell r="Y121">
            <v>131.80000000000001</v>
          </cell>
          <cell r="Z121">
            <v>137.80000000000001</v>
          </cell>
          <cell r="AA121">
            <v>139.1</v>
          </cell>
          <cell r="AB121">
            <v>155.19999999999999</v>
          </cell>
          <cell r="AC121">
            <v>563.9</v>
          </cell>
          <cell r="AD121">
            <v>20</v>
          </cell>
          <cell r="AE121">
            <v>57</v>
          </cell>
          <cell r="AF121">
            <v>72.95</v>
          </cell>
          <cell r="AG121">
            <v>75.900000000000006</v>
          </cell>
          <cell r="AH121">
            <v>225.85</v>
          </cell>
          <cell r="AI121">
            <v>17</v>
          </cell>
          <cell r="AJ121">
            <v>59</v>
          </cell>
          <cell r="AK121">
            <v>90.920000000000016</v>
          </cell>
          <cell r="AL121">
            <v>79.819999999999993</v>
          </cell>
          <cell r="AM121">
            <v>246.74</v>
          </cell>
          <cell r="AN121">
            <v>612.01980000000003</v>
          </cell>
          <cell r="AO121">
            <v>529.20000000000005</v>
          </cell>
          <cell r="AP121">
            <v>539.78399999999999</v>
          </cell>
          <cell r="AQ121">
            <v>572.17104000000006</v>
          </cell>
          <cell r="AR121">
            <v>606.5013024000001</v>
          </cell>
          <cell r="AS121">
            <v>642.89138054400019</v>
          </cell>
          <cell r="AT121">
            <v>681.4648633766401</v>
          </cell>
        </row>
        <row r="123">
          <cell r="B123">
            <v>219</v>
          </cell>
          <cell r="C123">
            <v>204</v>
          </cell>
          <cell r="D123">
            <v>278</v>
          </cell>
          <cell r="E123">
            <v>450</v>
          </cell>
          <cell r="F123">
            <v>405</v>
          </cell>
          <cell r="G123">
            <v>566</v>
          </cell>
          <cell r="H123">
            <v>470</v>
          </cell>
          <cell r="I123">
            <v>497</v>
          </cell>
          <cell r="J123">
            <v>106</v>
          </cell>
          <cell r="K123">
            <v>108</v>
          </cell>
          <cell r="L123">
            <v>157</v>
          </cell>
          <cell r="M123">
            <v>142</v>
          </cell>
          <cell r="N123">
            <v>513</v>
          </cell>
          <cell r="O123">
            <v>112</v>
          </cell>
          <cell r="P123">
            <v>112</v>
          </cell>
          <cell r="Q123">
            <v>117</v>
          </cell>
          <cell r="R123">
            <v>122</v>
          </cell>
          <cell r="S123">
            <v>463</v>
          </cell>
          <cell r="T123">
            <v>106</v>
          </cell>
          <cell r="U123">
            <v>113</v>
          </cell>
          <cell r="V123">
            <v>114</v>
          </cell>
          <cell r="W123">
            <v>130</v>
          </cell>
          <cell r="X123">
            <v>463</v>
          </cell>
          <cell r="Y123">
            <v>87.712400000000002</v>
          </cell>
          <cell r="Z123">
            <v>92.966880000000018</v>
          </cell>
          <cell r="AA123">
            <v>99.464376000000001</v>
          </cell>
          <cell r="AB123">
            <v>121.59424000000001</v>
          </cell>
          <cell r="AC123">
            <v>401.73789600000003</v>
          </cell>
          <cell r="AD123">
            <v>157</v>
          </cell>
          <cell r="AE123">
            <v>119</v>
          </cell>
          <cell r="AF123">
            <v>78.143988000000007</v>
          </cell>
          <cell r="AG123">
            <v>86.736136000000016</v>
          </cell>
          <cell r="AH123">
            <v>440.88012400000002</v>
          </cell>
          <cell r="AI123">
            <v>159</v>
          </cell>
          <cell r="AJ123">
            <v>116</v>
          </cell>
          <cell r="AK123">
            <v>82.08</v>
          </cell>
          <cell r="AL123">
            <v>103.18</v>
          </cell>
          <cell r="AM123">
            <v>460.26</v>
          </cell>
          <cell r="AN123">
            <v>259.62168099999997</v>
          </cell>
          <cell r="AO123">
            <v>270.06168100000002</v>
          </cell>
          <cell r="AP123">
            <v>304.80105461811416</v>
          </cell>
          <cell r="AQ123">
            <v>366.0186951687345</v>
          </cell>
          <cell r="AR123">
            <v>387.11309124627792</v>
          </cell>
          <cell r="AS123">
            <v>412.91241816377169</v>
          </cell>
          <cell r="AT123">
            <v>429.58496899813895</v>
          </cell>
        </row>
        <row r="124">
          <cell r="B124">
            <v>127</v>
          </cell>
          <cell r="C124">
            <v>135</v>
          </cell>
          <cell r="D124">
            <v>139</v>
          </cell>
          <cell r="E124">
            <v>174</v>
          </cell>
          <cell r="F124">
            <v>184</v>
          </cell>
          <cell r="G124">
            <v>195</v>
          </cell>
          <cell r="H124">
            <v>175</v>
          </cell>
          <cell r="I124">
            <v>187</v>
          </cell>
          <cell r="J124">
            <v>54</v>
          </cell>
          <cell r="K124">
            <v>58</v>
          </cell>
          <cell r="L124">
            <v>52</v>
          </cell>
          <cell r="M124">
            <v>58</v>
          </cell>
          <cell r="N124">
            <v>222</v>
          </cell>
          <cell r="O124">
            <v>63</v>
          </cell>
          <cell r="P124">
            <v>71</v>
          </cell>
          <cell r="Q124">
            <v>61</v>
          </cell>
          <cell r="R124">
            <v>79</v>
          </cell>
          <cell r="S124">
            <v>274</v>
          </cell>
          <cell r="T124">
            <v>60</v>
          </cell>
          <cell r="U124">
            <v>58</v>
          </cell>
          <cell r="V124">
            <v>66</v>
          </cell>
          <cell r="W124">
            <v>64</v>
          </cell>
          <cell r="X124">
            <v>248</v>
          </cell>
          <cell r="Y124">
            <v>64.022400000000005</v>
          </cell>
          <cell r="Z124">
            <v>67.856880000000018</v>
          </cell>
          <cell r="AA124">
            <v>72.604376000000002</v>
          </cell>
          <cell r="AB124">
            <v>88.75424000000001</v>
          </cell>
          <cell r="AC124">
            <v>293.23789600000003</v>
          </cell>
          <cell r="AD124">
            <v>55</v>
          </cell>
          <cell r="AE124">
            <v>54</v>
          </cell>
          <cell r="AF124">
            <v>60.143988000000007</v>
          </cell>
          <cell r="AG124">
            <v>54.736136000000009</v>
          </cell>
          <cell r="AH124">
            <v>223.88012400000002</v>
          </cell>
          <cell r="AI124">
            <v>55</v>
          </cell>
          <cell r="AJ124">
            <v>49</v>
          </cell>
          <cell r="AK124">
            <v>48</v>
          </cell>
          <cell r="AL124">
            <v>48</v>
          </cell>
          <cell r="AM124">
            <v>200</v>
          </cell>
          <cell r="AN124">
            <v>186.681681</v>
          </cell>
          <cell r="AO124">
            <v>197.121681</v>
          </cell>
          <cell r="AP124">
            <v>229.7796402260546</v>
          </cell>
          <cell r="AQ124">
            <v>266.0186951687345</v>
          </cell>
          <cell r="AR124">
            <v>281.11309124627792</v>
          </cell>
          <cell r="AS124">
            <v>296.91241816377169</v>
          </cell>
          <cell r="AT124">
            <v>313.58496899813895</v>
          </cell>
        </row>
        <row r="125">
          <cell r="B125">
            <v>92</v>
          </cell>
          <cell r="C125">
            <v>69</v>
          </cell>
          <cell r="D125">
            <v>139</v>
          </cell>
          <cell r="E125">
            <v>276</v>
          </cell>
          <cell r="F125">
            <v>221</v>
          </cell>
          <cell r="G125">
            <v>371</v>
          </cell>
          <cell r="H125">
            <v>295</v>
          </cell>
          <cell r="I125">
            <v>310</v>
          </cell>
          <cell r="J125">
            <v>52</v>
          </cell>
          <cell r="K125">
            <v>50</v>
          </cell>
          <cell r="L125">
            <v>105</v>
          </cell>
          <cell r="M125">
            <v>84</v>
          </cell>
          <cell r="N125">
            <v>291</v>
          </cell>
          <cell r="O125">
            <v>49</v>
          </cell>
          <cell r="P125">
            <v>41</v>
          </cell>
          <cell r="Q125">
            <v>56</v>
          </cell>
          <cell r="R125">
            <v>43</v>
          </cell>
          <cell r="S125">
            <v>189</v>
          </cell>
          <cell r="T125">
            <v>46</v>
          </cell>
          <cell r="U125">
            <v>55</v>
          </cell>
          <cell r="V125">
            <v>48</v>
          </cell>
          <cell r="W125">
            <v>66</v>
          </cell>
          <cell r="X125">
            <v>215</v>
          </cell>
          <cell r="Y125">
            <v>23.69</v>
          </cell>
          <cell r="Z125">
            <v>25.11</v>
          </cell>
          <cell r="AA125">
            <v>26.86</v>
          </cell>
          <cell r="AB125">
            <v>32.840000000000003</v>
          </cell>
          <cell r="AC125">
            <v>108.5</v>
          </cell>
          <cell r="AD125">
            <v>102</v>
          </cell>
          <cell r="AE125">
            <v>65</v>
          </cell>
          <cell r="AF125">
            <v>18</v>
          </cell>
          <cell r="AG125">
            <v>32</v>
          </cell>
          <cell r="AH125">
            <v>217</v>
          </cell>
          <cell r="AI125">
            <v>104</v>
          </cell>
          <cell r="AJ125">
            <v>67</v>
          </cell>
          <cell r="AK125">
            <v>34.08</v>
          </cell>
          <cell r="AL125">
            <v>55.180000000000007</v>
          </cell>
          <cell r="AM125">
            <v>260.26</v>
          </cell>
          <cell r="AN125">
            <v>72.94</v>
          </cell>
          <cell r="AO125">
            <v>72.94</v>
          </cell>
          <cell r="AP125">
            <v>75.021414392059569</v>
          </cell>
          <cell r="AQ125">
            <v>100</v>
          </cell>
          <cell r="AR125">
            <v>106</v>
          </cell>
          <cell r="AS125">
            <v>116</v>
          </cell>
          <cell r="AT125">
            <v>116</v>
          </cell>
        </row>
        <row r="127">
          <cell r="G127">
            <v>0</v>
          </cell>
          <cell r="H127">
            <v>0</v>
          </cell>
          <cell r="I127">
            <v>0</v>
          </cell>
          <cell r="N127">
            <v>0</v>
          </cell>
          <cell r="Y127">
            <v>3.75</v>
          </cell>
          <cell r="Z127">
            <v>3.75</v>
          </cell>
          <cell r="AA127">
            <v>3.75</v>
          </cell>
          <cell r="AB127">
            <v>3.75</v>
          </cell>
          <cell r="AC127">
            <v>15</v>
          </cell>
          <cell r="AD127">
            <v>3.75</v>
          </cell>
          <cell r="AE127">
            <v>3.75</v>
          </cell>
          <cell r="AF127">
            <v>3.75</v>
          </cell>
          <cell r="AG127">
            <v>3.75</v>
          </cell>
          <cell r="AH127">
            <v>15</v>
          </cell>
          <cell r="AN127">
            <v>28</v>
          </cell>
          <cell r="AO127">
            <v>28</v>
          </cell>
          <cell r="AP127">
            <v>41</v>
          </cell>
          <cell r="AQ127">
            <v>78</v>
          </cell>
          <cell r="AR127">
            <v>118</v>
          </cell>
          <cell r="AS127">
            <v>130</v>
          </cell>
          <cell r="AT127">
            <v>160</v>
          </cell>
        </row>
        <row r="129">
          <cell r="B129">
            <v>-2245</v>
          </cell>
          <cell r="C129">
            <v>-2871</v>
          </cell>
          <cell r="D129">
            <v>-2029</v>
          </cell>
          <cell r="E129">
            <v>-2685</v>
          </cell>
          <cell r="F129">
            <v>-3599</v>
          </cell>
          <cell r="G129">
            <v>-4473</v>
          </cell>
          <cell r="H129">
            <v>-4687</v>
          </cell>
          <cell r="I129">
            <v>-4884</v>
          </cell>
          <cell r="J129">
            <v>-1219</v>
          </cell>
          <cell r="K129">
            <v>-1335</v>
          </cell>
          <cell r="L129">
            <v>-1423</v>
          </cell>
          <cell r="M129">
            <v>-1106</v>
          </cell>
          <cell r="N129">
            <v>-5083</v>
          </cell>
          <cell r="O129">
            <v>-1249</v>
          </cell>
          <cell r="P129">
            <v>-1171</v>
          </cell>
          <cell r="Q129">
            <v>-1355</v>
          </cell>
          <cell r="R129">
            <v>-1351</v>
          </cell>
          <cell r="S129">
            <v>-5126</v>
          </cell>
          <cell r="T129">
            <v>-1187</v>
          </cell>
          <cell r="U129">
            <v>-1209</v>
          </cell>
          <cell r="V129">
            <v>-1574</v>
          </cell>
          <cell r="W129">
            <v>-1517</v>
          </cell>
          <cell r="X129">
            <v>-5487</v>
          </cell>
          <cell r="Y129">
            <v>-1250.4751365628442</v>
          </cell>
          <cell r="Z129">
            <v>-1384.8122425359129</v>
          </cell>
          <cell r="AA129">
            <v>-1592.479046778778</v>
          </cell>
          <cell r="AB129">
            <v>-1620.1234374915637</v>
          </cell>
          <cell r="AC129">
            <v>-5847.8898633690987</v>
          </cell>
          <cell r="AD129">
            <v>-1158</v>
          </cell>
          <cell r="AE129">
            <v>-1063</v>
          </cell>
          <cell r="AF129">
            <v>-1219.7410292007323</v>
          </cell>
          <cell r="AG129">
            <v>-1285.1736629097568</v>
          </cell>
          <cell r="AH129">
            <v>-4725.9146921104884</v>
          </cell>
          <cell r="AI129">
            <v>-1359</v>
          </cell>
          <cell r="AJ129">
            <v>-1272</v>
          </cell>
          <cell r="AK129">
            <v>-1241</v>
          </cell>
          <cell r="AL129">
            <v>-1257</v>
          </cell>
          <cell r="AM129">
            <v>-5129</v>
          </cell>
          <cell r="AN129">
            <v>-5307.5224687956215</v>
          </cell>
          <cell r="AO129">
            <v>-5512.0605419145213</v>
          </cell>
          <cell r="AP129">
            <v>-5841.4484425477567</v>
          </cell>
          <cell r="AQ129">
            <v>-7811.5106487560633</v>
          </cell>
          <cell r="AR129">
            <v>-8418.7919125413064</v>
          </cell>
          <cell r="AS129">
            <v>-9035.0371047229328</v>
          </cell>
          <cell r="AT129">
            <v>-9633.5746045645956</v>
          </cell>
        </row>
        <row r="130">
          <cell r="C130">
            <v>0.27884187082405343</v>
          </cell>
          <cell r="D130">
            <v>-0.29327760362243116</v>
          </cell>
          <cell r="E130">
            <v>0.32331197634302611</v>
          </cell>
          <cell r="F130">
            <v>0.34040968342644318</v>
          </cell>
          <cell r="G130">
            <v>0.24284523478744102</v>
          </cell>
          <cell r="H130">
            <v>4.7842611222892906E-2</v>
          </cell>
          <cell r="I130">
            <v>4.2031149989332217E-2</v>
          </cell>
          <cell r="N130">
            <v>4.0745290745290763E-2</v>
          </cell>
          <cell r="S130">
            <v>8.4595711194177525E-3</v>
          </cell>
          <cell r="X130">
            <v>7.0425282871634742E-2</v>
          </cell>
          <cell r="Y130">
            <v>-2.4590377096065374E-2</v>
          </cell>
          <cell r="Z130">
            <v>0.18057309679105948</v>
          </cell>
          <cell r="AA130">
            <v>8.6274929589889471E-2</v>
          </cell>
          <cell r="AB130">
            <v>7.8098590254973344E-2</v>
          </cell>
          <cell r="AC130">
            <v>7.8150786019376639E-2</v>
          </cell>
          <cell r="AD130">
            <v>-2.4431339511373218E-2</v>
          </cell>
          <cell r="AE130">
            <v>-0.12076095947063692</v>
          </cell>
          <cell r="AF130">
            <v>-0.22506923176573546</v>
          </cell>
          <cell r="AG130">
            <v>-0.15281894336865076</v>
          </cell>
          <cell r="AH130">
            <v>-0.13870699979761469</v>
          </cell>
          <cell r="AN130">
            <v>3.4806486409752591E-2</v>
          </cell>
          <cell r="AO130">
            <v>7.4685229462764902E-2</v>
          </cell>
          <cell r="AP130">
            <v>5.9757671043073834E-2</v>
          </cell>
          <cell r="AQ130">
            <v>0.33725577236269522</v>
          </cell>
          <cell r="AR130">
            <v>7.7741846755588595E-2</v>
          </cell>
          <cell r="AS130">
            <v>7.319876754093646E-2</v>
          </cell>
          <cell r="AT130">
            <v>6.6246269152429482E-2</v>
          </cell>
        </row>
        <row r="132">
          <cell r="B132">
            <v>-1803</v>
          </cell>
          <cell r="C132">
            <v>-2379</v>
          </cell>
          <cell r="D132">
            <v>-1673</v>
          </cell>
          <cell r="E132">
            <v>-2307</v>
          </cell>
          <cell r="F132">
            <v>-3071</v>
          </cell>
          <cell r="G132">
            <v>-3672</v>
          </cell>
          <cell r="H132">
            <v>-3964</v>
          </cell>
          <cell r="I132">
            <v>-3503</v>
          </cell>
          <cell r="J132">
            <v>-865</v>
          </cell>
          <cell r="K132">
            <v>-965</v>
          </cell>
          <cell r="L132">
            <v>-987</v>
          </cell>
          <cell r="M132">
            <v>-623</v>
          </cell>
          <cell r="N132">
            <v>-3440</v>
          </cell>
          <cell r="O132">
            <v>-808</v>
          </cell>
          <cell r="P132">
            <v>-902</v>
          </cell>
          <cell r="Q132">
            <v>-1094</v>
          </cell>
          <cell r="R132">
            <v>-1099</v>
          </cell>
          <cell r="S132">
            <v>-3903</v>
          </cell>
          <cell r="T132">
            <v>-761</v>
          </cell>
          <cell r="U132">
            <v>-972</v>
          </cell>
          <cell r="V132">
            <v>-1252</v>
          </cell>
          <cell r="W132">
            <v>-1208</v>
          </cell>
          <cell r="X132">
            <v>-4193</v>
          </cell>
          <cell r="Y132">
            <v>-1022.9541365628443</v>
          </cell>
          <cell r="Z132">
            <v>-1065.5792425359127</v>
          </cell>
          <cell r="AA132">
            <v>-1180.4990467787779</v>
          </cell>
          <cell r="AB132">
            <v>-1117.3244374915637</v>
          </cell>
          <cell r="AC132">
            <v>-4386.3568633690993</v>
          </cell>
          <cell r="AD132">
            <v>-955</v>
          </cell>
          <cell r="AE132">
            <v>-827</v>
          </cell>
          <cell r="AF132">
            <v>-1086.3410292007322</v>
          </cell>
          <cell r="AG132">
            <v>-1162.6736629097568</v>
          </cell>
          <cell r="AH132">
            <v>-4031.0146921104888</v>
          </cell>
          <cell r="AI132">
            <v>-1080</v>
          </cell>
          <cell r="AJ132">
            <v>-1003</v>
          </cell>
          <cell r="AK132">
            <v>-1082</v>
          </cell>
          <cell r="AL132">
            <v>-1053</v>
          </cell>
          <cell r="AM132">
            <v>-4218</v>
          </cell>
          <cell r="AN132">
            <v>-4270.6224687956219</v>
          </cell>
          <cell r="AO132">
            <v>-4475.1605419145217</v>
          </cell>
          <cell r="AP132">
            <v>-4701.9842986271606</v>
          </cell>
          <cell r="AQ132">
            <v>-5093.4584099500935</v>
          </cell>
          <cell r="AR132">
            <v>-5466.6501214965292</v>
          </cell>
          <cell r="AS132">
            <v>-5868.6266569617392</v>
          </cell>
          <cell r="AT132">
            <v>-6303.164156803402</v>
          </cell>
        </row>
        <row r="133">
          <cell r="B133">
            <v>-844</v>
          </cell>
          <cell r="C133">
            <v>-1086</v>
          </cell>
          <cell r="D133">
            <v>-420</v>
          </cell>
          <cell r="E133">
            <v>-490</v>
          </cell>
          <cell r="F133">
            <v>-896</v>
          </cell>
          <cell r="G133">
            <v>-1255</v>
          </cell>
          <cell r="H133">
            <v>-1068</v>
          </cell>
          <cell r="I133">
            <v>-771</v>
          </cell>
          <cell r="J133">
            <v>-203</v>
          </cell>
          <cell r="K133">
            <v>-242</v>
          </cell>
          <cell r="L133">
            <v>-270</v>
          </cell>
          <cell r="M133">
            <v>-209</v>
          </cell>
          <cell r="N133">
            <v>-924</v>
          </cell>
          <cell r="O133">
            <v>-156</v>
          </cell>
          <cell r="P133">
            <v>-239</v>
          </cell>
          <cell r="Q133">
            <v>-214</v>
          </cell>
          <cell r="R133">
            <v>-187</v>
          </cell>
          <cell r="S133">
            <v>-796</v>
          </cell>
          <cell r="T133">
            <v>-200</v>
          </cell>
          <cell r="U133">
            <v>-292</v>
          </cell>
          <cell r="V133">
            <v>-309</v>
          </cell>
          <cell r="W133">
            <v>-268</v>
          </cell>
          <cell r="X133">
            <v>-1069</v>
          </cell>
          <cell r="Y133">
            <v>-226.40473540625149</v>
          </cell>
          <cell r="Z133">
            <v>-267.44150792343879</v>
          </cell>
          <cell r="AA133">
            <v>-319.99254854687666</v>
          </cell>
          <cell r="AB133">
            <v>-302.15889621250108</v>
          </cell>
          <cell r="AC133">
            <v>-1115.9976880890681</v>
          </cell>
          <cell r="AD133">
            <v>-223</v>
          </cell>
          <cell r="AE133">
            <v>-236</v>
          </cell>
          <cell r="AF133">
            <v>-218.63322246969258</v>
          </cell>
          <cell r="AG133">
            <v>-198.03020224517508</v>
          </cell>
          <cell r="AH133">
            <v>-875.66342471486769</v>
          </cell>
          <cell r="AI133">
            <v>-273</v>
          </cell>
          <cell r="AJ133">
            <v>-284</v>
          </cell>
          <cell r="AK133">
            <v>-265</v>
          </cell>
          <cell r="AL133">
            <v>-218</v>
          </cell>
          <cell r="AM133">
            <v>-1040</v>
          </cell>
          <cell r="AN133">
            <v>-818.1929903722629</v>
          </cell>
          <cell r="AO133">
            <v>-851.36132655370625</v>
          </cell>
          <cell r="AP133">
            <v>-896.2777936021289</v>
          </cell>
          <cell r="AQ133">
            <v>-974.43209057680565</v>
          </cell>
          <cell r="AR133">
            <v>-1048.8118182007161</v>
          </cell>
          <cell r="AS133">
            <v>-1128.9925758186323</v>
          </cell>
          <cell r="AT133">
            <v>-1215.7378637530492</v>
          </cell>
        </row>
        <row r="134">
          <cell r="G134">
            <v>-45</v>
          </cell>
          <cell r="H134">
            <v>-60</v>
          </cell>
          <cell r="I134">
            <v>-65.098439375750303</v>
          </cell>
          <cell r="J134">
            <v>-70.209999999999994</v>
          </cell>
          <cell r="K134">
            <v>-73.23</v>
          </cell>
          <cell r="L134">
            <v>-66.510000000000005</v>
          </cell>
          <cell r="M134">
            <v>-59.34</v>
          </cell>
          <cell r="N134">
            <v>-269.28999999999996</v>
          </cell>
          <cell r="O134">
            <v>-64.86</v>
          </cell>
          <cell r="P134">
            <v>-90.32</v>
          </cell>
          <cell r="Q134">
            <v>-81</v>
          </cell>
          <cell r="R134">
            <v>-70.38</v>
          </cell>
          <cell r="S134">
            <v>-306.56</v>
          </cell>
          <cell r="T134">
            <v>-74.98</v>
          </cell>
          <cell r="U134">
            <v>-99.99</v>
          </cell>
          <cell r="V134">
            <v>-93.4</v>
          </cell>
          <cell r="W134">
            <v>-94.47</v>
          </cell>
          <cell r="X134">
            <v>-362.84000000000003</v>
          </cell>
          <cell r="Y134">
            <v>-46.817411406251459</v>
          </cell>
          <cell r="Z134">
            <v>-40.731147923438769</v>
          </cell>
          <cell r="AA134">
            <v>-51.499152546876601</v>
          </cell>
          <cell r="AB134">
            <v>-33.708536212501052</v>
          </cell>
          <cell r="AC134">
            <v>-172.7562480890679</v>
          </cell>
          <cell r="AD134">
            <v>-63</v>
          </cell>
          <cell r="AE134">
            <v>-38</v>
          </cell>
          <cell r="AF134">
            <v>-44.800000000000004</v>
          </cell>
          <cell r="AG134">
            <v>-40</v>
          </cell>
          <cell r="AH134">
            <v>-185.8</v>
          </cell>
          <cell r="AI134">
            <v>-92.661665107577164</v>
          </cell>
          <cell r="AJ134">
            <v>-58.111689378865293</v>
          </cell>
          <cell r="AK134">
            <v>-62.901711642914769</v>
          </cell>
          <cell r="AL134">
            <v>-61.875278300618447</v>
          </cell>
          <cell r="AM134">
            <v>-275.55034442997567</v>
          </cell>
          <cell r="AN134">
            <v>-209.24103199999999</v>
          </cell>
          <cell r="AO134">
            <v>-209.24103199999999</v>
          </cell>
          <cell r="AP134">
            <v>-220.28025544822771</v>
          </cell>
          <cell r="AQ134">
            <v>-239.48841682949788</v>
          </cell>
          <cell r="AR134">
            <v>-257.76889361707504</v>
          </cell>
          <cell r="AS134">
            <v>-277.47510289302141</v>
          </cell>
          <cell r="AT134">
            <v>-298.79469188822281</v>
          </cell>
        </row>
        <row r="135">
          <cell r="G135">
            <v>-1210</v>
          </cell>
          <cell r="H135">
            <v>-1008</v>
          </cell>
          <cell r="I135">
            <v>-705.90156062424967</v>
          </cell>
          <cell r="J135">
            <v>-132.79000000000002</v>
          </cell>
          <cell r="K135">
            <v>-168.76999999999998</v>
          </cell>
          <cell r="L135">
            <v>-203.49</v>
          </cell>
          <cell r="M135">
            <v>-149.66</v>
          </cell>
          <cell r="N135">
            <v>-654.71</v>
          </cell>
          <cell r="O135">
            <v>-91.14</v>
          </cell>
          <cell r="P135">
            <v>-148.68</v>
          </cell>
          <cell r="Q135">
            <v>-133</v>
          </cell>
          <cell r="R135">
            <v>-116.62</v>
          </cell>
          <cell r="S135">
            <v>-489.44</v>
          </cell>
          <cell r="T135">
            <v>-125.02</v>
          </cell>
          <cell r="U135">
            <v>-192.01</v>
          </cell>
          <cell r="V135">
            <v>-215.6</v>
          </cell>
          <cell r="W135">
            <v>-173.53</v>
          </cell>
          <cell r="X135">
            <v>-706.16</v>
          </cell>
          <cell r="Y135">
            <v>-179.58732400000002</v>
          </cell>
          <cell r="Z135">
            <v>-226.71036000000001</v>
          </cell>
          <cell r="AA135">
            <v>-268.49339600000008</v>
          </cell>
          <cell r="AB135">
            <v>-268.45036000000005</v>
          </cell>
          <cell r="AC135">
            <v>-943.24144000000013</v>
          </cell>
          <cell r="AD135">
            <v>-160</v>
          </cell>
          <cell r="AE135">
            <v>-198</v>
          </cell>
          <cell r="AF135">
            <v>-173.83322246969257</v>
          </cell>
          <cell r="AG135">
            <v>-158.03020224517508</v>
          </cell>
          <cell r="AH135">
            <v>-689.86342471486773</v>
          </cell>
          <cell r="AI135">
            <v>-180.33833489242284</v>
          </cell>
          <cell r="AJ135">
            <v>-225.88831062113471</v>
          </cell>
          <cell r="AK135">
            <v>-202.09828835708524</v>
          </cell>
          <cell r="AL135">
            <v>-156.12472169938155</v>
          </cell>
          <cell r="AM135">
            <v>-764.44965557002433</v>
          </cell>
          <cell r="AN135">
            <v>-608.95195837226288</v>
          </cell>
          <cell r="AO135">
            <v>-642.12029455370623</v>
          </cell>
          <cell r="AP135">
            <v>-675.99753815390113</v>
          </cell>
          <cell r="AQ135">
            <v>-734.9436737473078</v>
          </cell>
          <cell r="AR135">
            <v>-791.04292458364091</v>
          </cell>
          <cell r="AS135">
            <v>-851.51747292561095</v>
          </cell>
          <cell r="AT135">
            <v>-916.94317186482624</v>
          </cell>
        </row>
        <row r="136">
          <cell r="B136">
            <v>-509</v>
          </cell>
          <cell r="C136">
            <v>-509</v>
          </cell>
          <cell r="D136">
            <v>-640</v>
          </cell>
          <cell r="E136">
            <v>-1023</v>
          </cell>
          <cell r="F136">
            <v>-1227</v>
          </cell>
          <cell r="G136">
            <v>-1428</v>
          </cell>
          <cell r="H136">
            <v>-2083</v>
          </cell>
          <cell r="I136">
            <v>-1950</v>
          </cell>
          <cell r="J136">
            <v>-449</v>
          </cell>
          <cell r="K136">
            <v>-525</v>
          </cell>
          <cell r="L136">
            <v>-490</v>
          </cell>
          <cell r="M136">
            <v>-250</v>
          </cell>
          <cell r="N136">
            <v>-1714</v>
          </cell>
          <cell r="O136">
            <v>-465</v>
          </cell>
          <cell r="P136">
            <v>-485</v>
          </cell>
          <cell r="Q136">
            <v>-655</v>
          </cell>
          <cell r="R136">
            <v>-671</v>
          </cell>
          <cell r="S136">
            <v>-2276</v>
          </cell>
          <cell r="T136">
            <v>-474</v>
          </cell>
          <cell r="U136">
            <v>-495</v>
          </cell>
          <cell r="V136">
            <v>-769</v>
          </cell>
          <cell r="W136">
            <v>-777</v>
          </cell>
          <cell r="X136">
            <v>-2515</v>
          </cell>
          <cell r="Y136">
            <v>-570.21701900000005</v>
          </cell>
          <cell r="Z136">
            <v>-605.94891000000007</v>
          </cell>
          <cell r="AA136">
            <v>-667.76580100000012</v>
          </cell>
          <cell r="AB136">
            <v>-624.51391000000001</v>
          </cell>
          <cell r="AC136">
            <v>-2468.4456400000004</v>
          </cell>
          <cell r="AD136">
            <v>-585</v>
          </cell>
          <cell r="AE136">
            <v>-511</v>
          </cell>
          <cell r="AF136">
            <v>-680.84678800629592</v>
          </cell>
          <cell r="AG136">
            <v>-618.95162546026904</v>
          </cell>
          <cell r="AH136">
            <v>-2395.7984134665649</v>
          </cell>
          <cell r="AI136">
            <v>-585</v>
          </cell>
          <cell r="AJ136">
            <v>-524</v>
          </cell>
          <cell r="AK136">
            <v>-649</v>
          </cell>
          <cell r="AL136">
            <v>-669</v>
          </cell>
          <cell r="AM136">
            <v>-2427</v>
          </cell>
          <cell r="AN136">
            <v>-2537.2998265510955</v>
          </cell>
          <cell r="AO136">
            <v>-2675.5012273071093</v>
          </cell>
          <cell r="AP136">
            <v>-2816.656408974588</v>
          </cell>
          <cell r="AQ136">
            <v>-3062.2653072804492</v>
          </cell>
          <cell r="AR136">
            <v>-3296.0121857651707</v>
          </cell>
          <cell r="AS136">
            <v>-3547.9894705233792</v>
          </cell>
          <cell r="AT136">
            <v>-3820.5965494367761</v>
          </cell>
        </row>
        <row r="137">
          <cell r="B137">
            <v>-450</v>
          </cell>
          <cell r="C137">
            <v>-784</v>
          </cell>
          <cell r="D137">
            <v>-613</v>
          </cell>
          <cell r="E137">
            <v>-794</v>
          </cell>
          <cell r="F137">
            <v>-948</v>
          </cell>
          <cell r="G137">
            <v>-989</v>
          </cell>
          <cell r="H137">
            <v>-813</v>
          </cell>
          <cell r="I137">
            <v>-782</v>
          </cell>
          <cell r="J137">
            <v>-213</v>
          </cell>
          <cell r="K137">
            <v>-198</v>
          </cell>
          <cell r="L137">
            <v>-227</v>
          </cell>
          <cell r="M137">
            <v>-164</v>
          </cell>
          <cell r="N137">
            <v>-802</v>
          </cell>
          <cell r="O137">
            <v>-187</v>
          </cell>
          <cell r="P137">
            <v>-178</v>
          </cell>
          <cell r="Q137">
            <v>-225</v>
          </cell>
          <cell r="R137">
            <v>-241</v>
          </cell>
          <cell r="S137">
            <v>-831</v>
          </cell>
          <cell r="T137">
            <v>-87</v>
          </cell>
          <cell r="U137">
            <v>-185</v>
          </cell>
          <cell r="V137">
            <v>-174</v>
          </cell>
          <cell r="W137">
            <v>-163</v>
          </cell>
          <cell r="X137">
            <v>-609</v>
          </cell>
          <cell r="Y137">
            <v>-226.33238215659276</v>
          </cell>
          <cell r="Z137">
            <v>-192.18882461247387</v>
          </cell>
          <cell r="AA137">
            <v>-192.74069723190118</v>
          </cell>
          <cell r="AB137">
            <v>-190.65163127906257</v>
          </cell>
          <cell r="AC137">
            <v>-801.91353528003037</v>
          </cell>
          <cell r="AD137">
            <v>-147</v>
          </cell>
          <cell r="AE137">
            <v>-80</v>
          </cell>
          <cell r="AF137">
            <v>-186.86101872474384</v>
          </cell>
          <cell r="AG137">
            <v>-345.69183520431261</v>
          </cell>
          <cell r="AH137">
            <v>-759.55285392905648</v>
          </cell>
          <cell r="AI137">
            <v>-222</v>
          </cell>
          <cell r="AJ137">
            <v>-195</v>
          </cell>
          <cell r="AK137">
            <v>-168</v>
          </cell>
          <cell r="AL137">
            <v>-166</v>
          </cell>
          <cell r="AM137">
            <v>-751</v>
          </cell>
          <cell r="AN137">
            <v>-915.12965187226291</v>
          </cell>
          <cell r="AO137">
            <v>-948.29798805370615</v>
          </cell>
          <cell r="AP137">
            <v>-989.05009605044381</v>
          </cell>
          <cell r="AQ137">
            <v>-1056.7610120928384</v>
          </cell>
          <cell r="AR137">
            <v>-1121.8261175306425</v>
          </cell>
          <cell r="AS137">
            <v>-1191.6446106197284</v>
          </cell>
          <cell r="AT137">
            <v>-1266.8297436135774</v>
          </cell>
        </row>
        <row r="138">
          <cell r="G138">
            <v>-118</v>
          </cell>
          <cell r="H138">
            <v>-124</v>
          </cell>
          <cell r="I138">
            <v>-156</v>
          </cell>
          <cell r="J138">
            <v>-69</v>
          </cell>
          <cell r="K138">
            <v>-35</v>
          </cell>
          <cell r="L138">
            <v>-32</v>
          </cell>
          <cell r="M138">
            <v>-30</v>
          </cell>
          <cell r="N138">
            <v>-166</v>
          </cell>
          <cell r="O138">
            <v>-34</v>
          </cell>
          <cell r="P138">
            <v>-36</v>
          </cell>
          <cell r="Q138">
            <v>-57</v>
          </cell>
          <cell r="R138">
            <v>-62</v>
          </cell>
          <cell r="S138">
            <v>-189</v>
          </cell>
          <cell r="T138">
            <v>-21</v>
          </cell>
          <cell r="U138">
            <v>-23</v>
          </cell>
          <cell r="V138">
            <v>-25</v>
          </cell>
          <cell r="W138">
            <v>-27</v>
          </cell>
          <cell r="X138">
            <v>-96</v>
          </cell>
          <cell r="Y138">
            <v>-93.15789473684211</v>
          </cell>
          <cell r="Z138">
            <v>-42.786885245901644</v>
          </cell>
          <cell r="AA138">
            <v>-37.578125</v>
          </cell>
          <cell r="AB138">
            <v>-37.703125</v>
          </cell>
          <cell r="AC138">
            <v>-211.22602998274374</v>
          </cell>
          <cell r="AD138">
            <v>-89</v>
          </cell>
          <cell r="AE138">
            <v>-57</v>
          </cell>
          <cell r="AF138">
            <v>-38</v>
          </cell>
          <cell r="AG138">
            <v>-38</v>
          </cell>
          <cell r="AH138">
            <v>-222</v>
          </cell>
          <cell r="AI138">
            <v>-89</v>
          </cell>
          <cell r="AJ138">
            <v>-55</v>
          </cell>
          <cell r="AK138">
            <v>-16</v>
          </cell>
          <cell r="AL138">
            <v>-19</v>
          </cell>
          <cell r="AM138">
            <v>-179</v>
          </cell>
          <cell r="AN138">
            <v>-225.32999999999998</v>
          </cell>
          <cell r="AO138">
            <v>-225.32999999999998</v>
          </cell>
          <cell r="AP138">
            <v>-229.38593999999998</v>
          </cell>
          <cell r="AQ138">
            <v>-233.74427285999997</v>
          </cell>
          <cell r="AR138">
            <v>-238.41915831719996</v>
          </cell>
          <cell r="AS138">
            <v>-243.18754148354395</v>
          </cell>
          <cell r="AT138">
            <v>-248.05129231321484</v>
          </cell>
        </row>
        <row r="139">
          <cell r="G139">
            <v>-39</v>
          </cell>
          <cell r="H139">
            <v>-54</v>
          </cell>
          <cell r="I139">
            <v>-41</v>
          </cell>
          <cell r="J139">
            <v>-11</v>
          </cell>
          <cell r="K139">
            <v>-3</v>
          </cell>
          <cell r="L139">
            <v>-6</v>
          </cell>
          <cell r="M139">
            <v>-8</v>
          </cell>
          <cell r="N139">
            <v>-28</v>
          </cell>
          <cell r="O139">
            <v>-7</v>
          </cell>
          <cell r="P139">
            <v>-6</v>
          </cell>
          <cell r="Q139">
            <v>-15</v>
          </cell>
          <cell r="R139">
            <v>-12</v>
          </cell>
          <cell r="S139">
            <v>-40</v>
          </cell>
          <cell r="T139">
            <v>-7</v>
          </cell>
          <cell r="U139">
            <v>-12</v>
          </cell>
          <cell r="V139">
            <v>-9</v>
          </cell>
          <cell r="W139">
            <v>-13</v>
          </cell>
          <cell r="X139">
            <v>-41</v>
          </cell>
          <cell r="Y139">
            <v>-8.280701754385964</v>
          </cell>
          <cell r="Z139">
            <v>-12.360655737704917</v>
          </cell>
          <cell r="AA139">
            <v>-9.140625</v>
          </cell>
          <cell r="AB139">
            <v>-12.796875</v>
          </cell>
          <cell r="AC139">
            <v>-42.578857492090883</v>
          </cell>
          <cell r="AD139">
            <v>-5</v>
          </cell>
          <cell r="AE139">
            <v>-14</v>
          </cell>
          <cell r="AF139">
            <v>-9</v>
          </cell>
          <cell r="AG139">
            <v>-13</v>
          </cell>
          <cell r="AH139">
            <v>-41</v>
          </cell>
          <cell r="AI139">
            <v>-5</v>
          </cell>
          <cell r="AJ139">
            <v>-14</v>
          </cell>
          <cell r="AK139">
            <v>-9</v>
          </cell>
          <cell r="AL139">
            <v>-17</v>
          </cell>
          <cell r="AM139">
            <v>-45</v>
          </cell>
          <cell r="AN139">
            <v>-41.614999999999995</v>
          </cell>
          <cell r="AO139">
            <v>-41.614999999999995</v>
          </cell>
          <cell r="AP139">
            <v>-42.364069999999998</v>
          </cell>
          <cell r="AQ139">
            <v>-43.168987329999993</v>
          </cell>
          <cell r="AR139">
            <v>-44.032367076599996</v>
          </cell>
          <cell r="AS139">
            <v>-44.913014418132001</v>
          </cell>
          <cell r="AT139">
            <v>-45.811274706494643</v>
          </cell>
        </row>
        <row r="140">
          <cell r="G140">
            <v>-832</v>
          </cell>
          <cell r="H140">
            <v>-812</v>
          </cell>
          <cell r="I140">
            <v>-585</v>
          </cell>
          <cell r="J140">
            <v>-133</v>
          </cell>
          <cell r="K140">
            <v>-160</v>
          </cell>
          <cell r="L140">
            <v>-189</v>
          </cell>
          <cell r="M140">
            <v>-126</v>
          </cell>
          <cell r="N140">
            <v>-608</v>
          </cell>
          <cell r="O140">
            <v>-146</v>
          </cell>
          <cell r="P140">
            <v>-136</v>
          </cell>
          <cell r="Q140">
            <v>-153</v>
          </cell>
          <cell r="R140">
            <v>-167</v>
          </cell>
          <cell r="S140">
            <v>-602</v>
          </cell>
          <cell r="T140">
            <v>-59</v>
          </cell>
          <cell r="U140">
            <v>-150</v>
          </cell>
          <cell r="V140">
            <v>-140</v>
          </cell>
          <cell r="W140">
            <v>-123</v>
          </cell>
          <cell r="X140">
            <v>-472</v>
          </cell>
          <cell r="Y140">
            <v>-124.89378566536469</v>
          </cell>
          <cell r="Z140">
            <v>-137.04128362886729</v>
          </cell>
          <cell r="AA140">
            <v>-146.02194723190118</v>
          </cell>
          <cell r="AB140">
            <v>-140.15163127906257</v>
          </cell>
          <cell r="AC140">
            <v>-548.10864780519569</v>
          </cell>
          <cell r="AD140">
            <v>-53</v>
          </cell>
          <cell r="AE140">
            <v>-9</v>
          </cell>
          <cell r="AF140">
            <v>-139.86101872474384</v>
          </cell>
          <cell r="AG140">
            <v>-294.69183520431261</v>
          </cell>
          <cell r="AH140">
            <v>-496.55285392905648</v>
          </cell>
          <cell r="AI140">
            <v>-128</v>
          </cell>
          <cell r="AJ140">
            <v>-126</v>
          </cell>
          <cell r="AK140">
            <v>-143</v>
          </cell>
          <cell r="AL140">
            <v>-130</v>
          </cell>
          <cell r="AM140">
            <v>-527</v>
          </cell>
          <cell r="AN140">
            <v>-648.18465187226298</v>
          </cell>
          <cell r="AO140">
            <v>-681.35298805370621</v>
          </cell>
          <cell r="AP140">
            <v>-717.30008605044384</v>
          </cell>
          <cell r="AQ140">
            <v>-779.84775190283858</v>
          </cell>
          <cell r="AR140">
            <v>-839.37459213684258</v>
          </cell>
          <cell r="AS140">
            <v>-903.54405471805239</v>
          </cell>
          <cell r="AT140">
            <v>-972.96717659386798</v>
          </cell>
        </row>
        <row r="141">
          <cell r="G141">
            <v>-67</v>
          </cell>
          <cell r="H141">
            <v>-47</v>
          </cell>
          <cell r="I141">
            <v>-48.080999999999996</v>
          </cell>
          <cell r="J141">
            <v>-9.4159999999999968</v>
          </cell>
          <cell r="K141">
            <v>-12.75200000000001</v>
          </cell>
          <cell r="L141">
            <v>-8.1146666666666647</v>
          </cell>
          <cell r="M141">
            <v>-8.7333333333333343</v>
          </cell>
          <cell r="N141">
            <v>-39.016000000000005</v>
          </cell>
          <cell r="O141">
            <v>-6.304000000000002</v>
          </cell>
          <cell r="P141">
            <v>-9.9915264797507746</v>
          </cell>
          <cell r="Q141">
            <v>-8.5749034267912805</v>
          </cell>
          <cell r="R141">
            <v>-10.94335202492212</v>
          </cell>
          <cell r="S141">
            <v>-35.813781931464177</v>
          </cell>
          <cell r="T141">
            <v>-7.6273146417445474</v>
          </cell>
          <cell r="U141">
            <v>-17.206454828660441</v>
          </cell>
          <cell r="V141">
            <v>-37.254629283489095</v>
          </cell>
          <cell r="W141">
            <v>-12.500261682242993</v>
          </cell>
          <cell r="X141">
            <v>-74.588660436137076</v>
          </cell>
          <cell r="Y141">
            <v>-3.5710156653646683</v>
          </cell>
          <cell r="Z141">
            <v>-8.1159836288672622</v>
          </cell>
          <cell r="AA141">
            <v>-3.9441172319011355</v>
          </cell>
          <cell r="AB141">
            <v>-7.2763312790625605</v>
          </cell>
          <cell r="AC141">
            <v>-22.907447805195627</v>
          </cell>
          <cell r="AD141">
            <v>148</v>
          </cell>
          <cell r="AE141">
            <v>136</v>
          </cell>
          <cell r="AF141">
            <v>5</v>
          </cell>
          <cell r="AG141">
            <v>-163</v>
          </cell>
          <cell r="AH141">
            <v>126</v>
          </cell>
          <cell r="AI141">
            <v>-7.8073021806853689</v>
          </cell>
          <cell r="AJ141">
            <v>-11.623077881619935</v>
          </cell>
          <cell r="AK141">
            <v>-12.145046728971977</v>
          </cell>
          <cell r="AL141">
            <v>-18.266666666666666</v>
          </cell>
          <cell r="AM141">
            <v>-49.842093457943918</v>
          </cell>
          <cell r="AN141">
            <v>127.88999999999999</v>
          </cell>
          <cell r="AO141">
            <v>127.88999999999999</v>
          </cell>
          <cell r="AP141">
            <v>130.19201999999999</v>
          </cell>
          <cell r="AQ141">
            <v>132.66566837999997</v>
          </cell>
          <cell r="AR141">
            <v>135.31898174759996</v>
          </cell>
          <cell r="AS141">
            <v>138.02536138255198</v>
          </cell>
          <cell r="AT141">
            <v>140.78586861020301</v>
          </cell>
        </row>
        <row r="142">
          <cell r="G142">
            <v>-765</v>
          </cell>
          <cell r="H142">
            <v>-765</v>
          </cell>
          <cell r="I142">
            <v>-536.91899999999998</v>
          </cell>
          <cell r="J142">
            <v>-123.584</v>
          </cell>
          <cell r="K142">
            <v>-147.24799999999999</v>
          </cell>
          <cell r="L142">
            <v>-180.88533333333334</v>
          </cell>
          <cell r="M142">
            <v>-117.26666666666667</v>
          </cell>
          <cell r="N142">
            <v>-568.98400000000004</v>
          </cell>
          <cell r="O142">
            <v>-139.696</v>
          </cell>
          <cell r="P142">
            <v>-126.00847352024923</v>
          </cell>
          <cell r="Q142">
            <v>-144.42509657320872</v>
          </cell>
          <cell r="R142">
            <v>-156.05664797507788</v>
          </cell>
          <cell r="S142">
            <v>-566.18621806853582</v>
          </cell>
          <cell r="T142">
            <v>-51.372685358255453</v>
          </cell>
          <cell r="U142">
            <v>-132.79354517133956</v>
          </cell>
          <cell r="V142">
            <v>-102.74537071651091</v>
          </cell>
          <cell r="W142">
            <v>-110.49973831775701</v>
          </cell>
          <cell r="X142">
            <v>-397.4113395638629</v>
          </cell>
          <cell r="Y142">
            <v>-121.32277000000002</v>
          </cell>
          <cell r="Z142">
            <v>-128.92530000000002</v>
          </cell>
          <cell r="AA142">
            <v>-142.07783000000003</v>
          </cell>
          <cell r="AB142">
            <v>-132.87530000000001</v>
          </cell>
          <cell r="AC142">
            <v>-525.20120000000009</v>
          </cell>
          <cell r="AD142">
            <v>-201</v>
          </cell>
          <cell r="AE142">
            <v>-145</v>
          </cell>
          <cell r="AF142">
            <v>-144.86101872474384</v>
          </cell>
          <cell r="AG142">
            <v>-131.69183520431258</v>
          </cell>
          <cell r="AH142">
            <v>-622.55285392905648</v>
          </cell>
          <cell r="AI142">
            <v>-120.19269781931463</v>
          </cell>
          <cell r="AJ142">
            <v>-114.37692211838007</v>
          </cell>
          <cell r="AK142">
            <v>-130.85495327102802</v>
          </cell>
          <cell r="AL142">
            <v>-111.73333333333333</v>
          </cell>
          <cell r="AM142">
            <v>-477.15790654205608</v>
          </cell>
          <cell r="AN142">
            <v>-776.07465187226296</v>
          </cell>
          <cell r="AO142">
            <v>-809.2429880537062</v>
          </cell>
          <cell r="AP142">
            <v>-847.49210605044379</v>
          </cell>
          <cell r="AQ142">
            <v>-912.51342028283852</v>
          </cell>
          <cell r="AR142">
            <v>-974.69357388444257</v>
          </cell>
          <cell r="AS142">
            <v>-1041.5694161006045</v>
          </cell>
          <cell r="AT142">
            <v>-1113.753045204071</v>
          </cell>
        </row>
        <row r="144">
          <cell r="B144">
            <v>-442</v>
          </cell>
          <cell r="C144">
            <v>-492</v>
          </cell>
          <cell r="D144">
            <v>-356</v>
          </cell>
          <cell r="E144">
            <v>-378</v>
          </cell>
          <cell r="F144">
            <v>-528</v>
          </cell>
          <cell r="G144">
            <v>-801</v>
          </cell>
          <cell r="H144">
            <v>-723</v>
          </cell>
          <cell r="I144">
            <v>-1381</v>
          </cell>
          <cell r="J144">
            <v>-354</v>
          </cell>
          <cell r="K144">
            <v>-370</v>
          </cell>
          <cell r="L144">
            <v>-436</v>
          </cell>
          <cell r="M144">
            <v>-483</v>
          </cell>
          <cell r="N144">
            <v>-1643</v>
          </cell>
          <cell r="O144">
            <v>-441</v>
          </cell>
          <cell r="P144">
            <v>-269</v>
          </cell>
          <cell r="Q144">
            <v>-261</v>
          </cell>
          <cell r="R144">
            <v>-252</v>
          </cell>
          <cell r="S144">
            <v>-1223</v>
          </cell>
          <cell r="T144">
            <v>-426</v>
          </cell>
          <cell r="U144">
            <v>-237</v>
          </cell>
          <cell r="V144">
            <v>-322</v>
          </cell>
          <cell r="W144">
            <v>-309</v>
          </cell>
          <cell r="X144">
            <v>-1294</v>
          </cell>
          <cell r="Y144">
            <v>-227.52099999999996</v>
          </cell>
          <cell r="Z144">
            <v>-319.23300000000006</v>
          </cell>
          <cell r="AA144">
            <v>-411.98</v>
          </cell>
          <cell r="AB144">
            <v>-502.79899999999998</v>
          </cell>
          <cell r="AC144">
            <v>-1461.5329999999999</v>
          </cell>
          <cell r="AD144">
            <v>-203</v>
          </cell>
          <cell r="AE144">
            <v>-236</v>
          </cell>
          <cell r="AF144">
            <v>-133.4</v>
          </cell>
          <cell r="AG144">
            <v>-122.5</v>
          </cell>
          <cell r="AH144">
            <v>-694.9</v>
          </cell>
          <cell r="AI144">
            <v>-279</v>
          </cell>
          <cell r="AJ144">
            <v>-269</v>
          </cell>
          <cell r="AK144">
            <v>-159</v>
          </cell>
          <cell r="AL144">
            <v>-204</v>
          </cell>
          <cell r="AM144">
            <v>-911</v>
          </cell>
          <cell r="AN144">
            <v>-608.5</v>
          </cell>
          <cell r="AO144">
            <v>-608.5</v>
          </cell>
          <cell r="AP144">
            <v>-625.86414392059567</v>
          </cell>
          <cell r="AQ144">
            <v>-1762.0522388059701</v>
          </cell>
          <cell r="AR144">
            <v>-1966.1417910447763</v>
          </cell>
          <cell r="AS144">
            <v>-2101.4104477611941</v>
          </cell>
          <cell r="AT144">
            <v>-2101.4104477611941</v>
          </cell>
        </row>
        <row r="145">
          <cell r="B145">
            <v>-6</v>
          </cell>
          <cell r="C145">
            <v>-70</v>
          </cell>
          <cell r="D145">
            <v>-103</v>
          </cell>
          <cell r="E145">
            <v>-166</v>
          </cell>
          <cell r="F145">
            <v>-279</v>
          </cell>
          <cell r="G145">
            <v>-270</v>
          </cell>
          <cell r="H145">
            <v>-291</v>
          </cell>
          <cell r="I145">
            <v>-343</v>
          </cell>
          <cell r="N145">
            <v>-324</v>
          </cell>
          <cell r="S145">
            <v>-364.90000000000003</v>
          </cell>
          <cell r="X145">
            <v>-358.76</v>
          </cell>
          <cell r="AC145">
            <v>-293.23789600000003</v>
          </cell>
          <cell r="AH145">
            <v>-240.42992754000002</v>
          </cell>
          <cell r="AN145">
            <v>-186.681681</v>
          </cell>
          <cell r="AO145">
            <v>-197.121681</v>
          </cell>
          <cell r="AP145">
            <v>-229.7796402260546</v>
          </cell>
          <cell r="AQ145">
            <v>-266.0186951687345</v>
          </cell>
          <cell r="AR145">
            <v>-281.11309124627792</v>
          </cell>
          <cell r="AS145">
            <v>-296.91241816377169</v>
          </cell>
          <cell r="AT145">
            <v>-313.58496899813895</v>
          </cell>
        </row>
        <row r="146">
          <cell r="B146">
            <v>-436</v>
          </cell>
          <cell r="C146">
            <v>-422</v>
          </cell>
          <cell r="D146">
            <v>-253</v>
          </cell>
          <cell r="E146">
            <v>-212</v>
          </cell>
          <cell r="F146">
            <v>-249</v>
          </cell>
          <cell r="G146">
            <v>-531</v>
          </cell>
          <cell r="H146">
            <v>-432</v>
          </cell>
          <cell r="I146">
            <v>-1038</v>
          </cell>
          <cell r="N146">
            <v>-1319</v>
          </cell>
          <cell r="S146">
            <v>-858.09999999999991</v>
          </cell>
          <cell r="X146">
            <v>-935.24</v>
          </cell>
          <cell r="AC146">
            <v>-1168.2951039999998</v>
          </cell>
          <cell r="AH146">
            <v>-454.47007245999998</v>
          </cell>
          <cell r="AN146">
            <v>-421.81831899999997</v>
          </cell>
          <cell r="AO146">
            <v>-411.37831900000003</v>
          </cell>
          <cell r="AP146">
            <v>-396.08450369454107</v>
          </cell>
          <cell r="AQ146">
            <v>-1496.0335436372357</v>
          </cell>
          <cell r="AR146">
            <v>-1685.0286997984983</v>
          </cell>
          <cell r="AS146">
            <v>-1804.4980295974224</v>
          </cell>
          <cell r="AT146">
            <v>-1787.8254787630551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N148">
            <v>-428.4</v>
          </cell>
          <cell r="AO148">
            <v>-428.4</v>
          </cell>
          <cell r="AP148">
            <v>-513.6</v>
          </cell>
          <cell r="AQ148">
            <v>-956</v>
          </cell>
          <cell r="AR148">
            <v>-986</v>
          </cell>
          <cell r="AS148">
            <v>-1065</v>
          </cell>
          <cell r="AT148">
            <v>-1229</v>
          </cell>
        </row>
        <row r="150">
          <cell r="B150">
            <v>-3074</v>
          </cell>
          <cell r="C150">
            <v>-1763</v>
          </cell>
          <cell r="D150">
            <v>-2368</v>
          </cell>
          <cell r="E150">
            <v>-765</v>
          </cell>
          <cell r="F150">
            <v>-592</v>
          </cell>
          <cell r="G150">
            <v>-1745</v>
          </cell>
          <cell r="H150">
            <v>-1713.7672000000002</v>
          </cell>
          <cell r="I150">
            <v>-1895</v>
          </cell>
          <cell r="J150">
            <v>-303.41399999999999</v>
          </cell>
          <cell r="K150">
            <v>-656.31200000000001</v>
          </cell>
          <cell r="L150">
            <v>-305.79999999999995</v>
          </cell>
          <cell r="M150">
            <v>-645.26700000000005</v>
          </cell>
          <cell r="N150">
            <v>-1910.7930000000001</v>
          </cell>
          <cell r="O150">
            <v>-226.83999999999997</v>
          </cell>
          <cell r="P150">
            <v>-719.95</v>
          </cell>
          <cell r="Q150">
            <v>-189</v>
          </cell>
          <cell r="R150">
            <v>-589</v>
          </cell>
          <cell r="S150">
            <v>-1724.73</v>
          </cell>
          <cell r="T150">
            <v>-481.63</v>
          </cell>
          <cell r="U150">
            <v>-619.46</v>
          </cell>
          <cell r="V150">
            <v>-435.37</v>
          </cell>
          <cell r="W150">
            <v>-469.84000000000003</v>
          </cell>
          <cell r="X150">
            <v>-2006.3000000000002</v>
          </cell>
          <cell r="Y150">
            <v>-162.01822870767325</v>
          </cell>
          <cell r="Z150">
            <v>-288.15136491392332</v>
          </cell>
          <cell r="AA150">
            <v>-195.14701808105872</v>
          </cell>
          <cell r="AB150">
            <v>-377.23345189118737</v>
          </cell>
          <cell r="AC150">
            <v>-1022.5500635938424</v>
          </cell>
          <cell r="AD150">
            <v>-280</v>
          </cell>
          <cell r="AE150">
            <v>-475</v>
          </cell>
          <cell r="AF150">
            <v>-148.04669720903149</v>
          </cell>
          <cell r="AG150">
            <v>-268.15068426827833</v>
          </cell>
          <cell r="AH150">
            <v>-1171.1973814773098</v>
          </cell>
          <cell r="AI150">
            <v>-337.08999999999992</v>
          </cell>
          <cell r="AJ150">
            <v>-507.26</v>
          </cell>
          <cell r="AK150">
            <v>-324.31999999999994</v>
          </cell>
          <cell r="AL150">
            <v>-300</v>
          </cell>
          <cell r="AM150">
            <v>-1468.67</v>
          </cell>
          <cell r="AN150">
            <v>-1545.5097056658749</v>
          </cell>
          <cell r="AO150">
            <v>-1545.4697056658749</v>
          </cell>
          <cell r="AP150">
            <v>-2189.5578306820817</v>
          </cell>
          <cell r="AQ150">
            <v>-2245.1656492586735</v>
          </cell>
          <cell r="AR150">
            <v>-3472.2069980118058</v>
          </cell>
          <cell r="AS150">
            <v>-4204.2249111667825</v>
          </cell>
          <cell r="AT150">
            <v>-4885.3939689609197</v>
          </cell>
        </row>
        <row r="152">
          <cell r="B152">
            <v>-108</v>
          </cell>
          <cell r="C152">
            <v>-142</v>
          </cell>
          <cell r="D152">
            <v>-79</v>
          </cell>
          <cell r="E152">
            <v>578</v>
          </cell>
          <cell r="F152">
            <v>-65</v>
          </cell>
          <cell r="G152">
            <v>-321</v>
          </cell>
          <cell r="H152">
            <v>-227</v>
          </cell>
          <cell r="I152">
            <v>-403</v>
          </cell>
          <cell r="J152">
            <v>-99</v>
          </cell>
          <cell r="K152">
            <v>-95</v>
          </cell>
          <cell r="L152">
            <v>-156</v>
          </cell>
          <cell r="M152">
            <v>-5</v>
          </cell>
          <cell r="N152">
            <v>-355</v>
          </cell>
          <cell r="O152">
            <v>-124</v>
          </cell>
          <cell r="P152">
            <v>-145</v>
          </cell>
          <cell r="Q152">
            <v>-84</v>
          </cell>
          <cell r="R152">
            <v>-72</v>
          </cell>
          <cell r="S152">
            <v>-425</v>
          </cell>
          <cell r="T152">
            <v>-418</v>
          </cell>
          <cell r="U152">
            <v>-263</v>
          </cell>
          <cell r="V152">
            <v>-317</v>
          </cell>
          <cell r="W152">
            <v>-188</v>
          </cell>
          <cell r="X152">
            <v>-1186</v>
          </cell>
          <cell r="Y152">
            <v>-171.24281249999996</v>
          </cell>
          <cell r="Z152">
            <v>-198.94687500000001</v>
          </cell>
          <cell r="AA152">
            <v>-214.98750000000001</v>
          </cell>
          <cell r="AB152">
            <v>-215.35</v>
          </cell>
          <cell r="AC152">
            <v>-800.52718749999985</v>
          </cell>
          <cell r="AD152">
            <v>-180</v>
          </cell>
          <cell r="AE152">
            <v>-242</v>
          </cell>
          <cell r="AF152">
            <v>-73.972562500000038</v>
          </cell>
          <cell r="AG152">
            <v>-157.31006250000002</v>
          </cell>
          <cell r="AH152">
            <v>-653.28262500000005</v>
          </cell>
          <cell r="AI152">
            <v>-179</v>
          </cell>
          <cell r="AJ152">
            <v>-241</v>
          </cell>
          <cell r="AK152">
            <v>-114</v>
          </cell>
          <cell r="AL152">
            <v>-21</v>
          </cell>
          <cell r="AM152">
            <v>-555</v>
          </cell>
          <cell r="AN152">
            <v>-1021.8499999999999</v>
          </cell>
          <cell r="AO152">
            <v>-1021.8499999999999</v>
          </cell>
          <cell r="AP152">
            <v>-1071.9055119851116</v>
          </cell>
          <cell r="AQ152">
            <v>-1235.82262509</v>
          </cell>
          <cell r="AR152">
            <v>-1563.8761587917998</v>
          </cell>
          <cell r="AS152">
            <v>-1734.9507631676358</v>
          </cell>
          <cell r="AT152">
            <v>-1923.0668596309886</v>
          </cell>
        </row>
        <row r="154">
          <cell r="B154">
            <v>3</v>
          </cell>
          <cell r="C154">
            <v>68</v>
          </cell>
          <cell r="D154">
            <v>146</v>
          </cell>
          <cell r="E154">
            <v>802</v>
          </cell>
          <cell r="F154">
            <v>163</v>
          </cell>
          <cell r="G154">
            <v>186</v>
          </cell>
          <cell r="H154">
            <v>347</v>
          </cell>
          <cell r="I154">
            <v>286</v>
          </cell>
          <cell r="J154">
            <v>64</v>
          </cell>
          <cell r="K154">
            <v>30</v>
          </cell>
          <cell r="L154">
            <v>60</v>
          </cell>
          <cell r="M154">
            <v>109</v>
          </cell>
          <cell r="N154">
            <v>263</v>
          </cell>
          <cell r="O154">
            <v>27</v>
          </cell>
          <cell r="P154">
            <v>26</v>
          </cell>
          <cell r="Q154">
            <v>44</v>
          </cell>
          <cell r="R154">
            <v>54</v>
          </cell>
          <cell r="S154">
            <v>151</v>
          </cell>
          <cell r="T154">
            <v>16</v>
          </cell>
          <cell r="U154">
            <v>93</v>
          </cell>
          <cell r="V154">
            <v>112</v>
          </cell>
          <cell r="W154">
            <v>63</v>
          </cell>
          <cell r="X154">
            <v>284</v>
          </cell>
          <cell r="Y154">
            <v>16.795000000000002</v>
          </cell>
          <cell r="Z154">
            <v>16.795000000000002</v>
          </cell>
          <cell r="AA154">
            <v>16.795000000000002</v>
          </cell>
          <cell r="AB154">
            <v>16.795000000000002</v>
          </cell>
          <cell r="AC154">
            <v>67.180000000000007</v>
          </cell>
          <cell r="AD154">
            <v>22</v>
          </cell>
          <cell r="AE154">
            <v>138</v>
          </cell>
          <cell r="AF154">
            <v>144.85399999999998</v>
          </cell>
          <cell r="AG154">
            <v>61.853999999999999</v>
          </cell>
          <cell r="AH154">
            <v>366.70799999999997</v>
          </cell>
          <cell r="AI154">
            <v>23</v>
          </cell>
          <cell r="AJ154">
            <v>139</v>
          </cell>
          <cell r="AK154">
            <v>119</v>
          </cell>
          <cell r="AL154">
            <v>179</v>
          </cell>
          <cell r="AM154">
            <v>460</v>
          </cell>
          <cell r="AN154">
            <v>107.105</v>
          </cell>
          <cell r="AO154">
            <v>107.105</v>
          </cell>
          <cell r="AP154">
            <v>110.08648801488836</v>
          </cell>
          <cell r="AQ154">
            <v>116.37031491</v>
          </cell>
          <cell r="AR154">
            <v>117.5177212082</v>
          </cell>
          <cell r="AS154">
            <v>118.66807563236399</v>
          </cell>
          <cell r="AT154">
            <v>118.82143714501127</v>
          </cell>
        </row>
        <row r="156">
          <cell r="B156">
            <v>0</v>
          </cell>
          <cell r="C156">
            <v>68</v>
          </cell>
          <cell r="D156">
            <v>134</v>
          </cell>
          <cell r="E156">
            <v>793</v>
          </cell>
          <cell r="F156">
            <v>147</v>
          </cell>
          <cell r="G156">
            <v>84</v>
          </cell>
          <cell r="H156">
            <v>262</v>
          </cell>
          <cell r="I156">
            <v>252</v>
          </cell>
          <cell r="J156">
            <v>58</v>
          </cell>
          <cell r="K156">
            <v>21</v>
          </cell>
          <cell r="L156">
            <v>52</v>
          </cell>
          <cell r="M156">
            <v>47</v>
          </cell>
          <cell r="N156">
            <v>178</v>
          </cell>
          <cell r="O156">
            <v>13</v>
          </cell>
          <cell r="P156">
            <v>23</v>
          </cell>
          <cell r="Q156">
            <v>43</v>
          </cell>
          <cell r="R156">
            <v>52</v>
          </cell>
          <cell r="S156">
            <v>131</v>
          </cell>
          <cell r="T156">
            <v>10</v>
          </cell>
          <cell r="U156">
            <v>71</v>
          </cell>
          <cell r="V156">
            <v>104</v>
          </cell>
          <cell r="W156">
            <v>40</v>
          </cell>
          <cell r="X156">
            <v>225</v>
          </cell>
          <cell r="Y156">
            <v>14.5</v>
          </cell>
          <cell r="Z156">
            <v>14.5</v>
          </cell>
          <cell r="AA156">
            <v>14.5</v>
          </cell>
          <cell r="AB156">
            <v>14.5</v>
          </cell>
          <cell r="AC156">
            <v>58</v>
          </cell>
          <cell r="AD156">
            <v>22</v>
          </cell>
          <cell r="AE156">
            <v>138</v>
          </cell>
          <cell r="AF156">
            <v>115</v>
          </cell>
          <cell r="AG156">
            <v>32</v>
          </cell>
          <cell r="AH156">
            <v>307</v>
          </cell>
          <cell r="AI156">
            <v>22</v>
          </cell>
          <cell r="AJ156">
            <v>138</v>
          </cell>
          <cell r="AK156">
            <v>115</v>
          </cell>
          <cell r="AL156">
            <v>178</v>
          </cell>
          <cell r="AM156">
            <v>453</v>
          </cell>
          <cell r="AN156">
            <v>100</v>
          </cell>
          <cell r="AO156">
            <v>100</v>
          </cell>
          <cell r="AP156">
            <v>102.85359801488836</v>
          </cell>
          <cell r="AQ156">
            <v>109</v>
          </cell>
          <cell r="AR156">
            <v>110</v>
          </cell>
          <cell r="AS156">
            <v>111</v>
          </cell>
          <cell r="AT156">
            <v>111</v>
          </cell>
        </row>
        <row r="157">
          <cell r="B157">
            <v>3</v>
          </cell>
          <cell r="C157">
            <v>0</v>
          </cell>
          <cell r="D157">
            <v>12</v>
          </cell>
          <cell r="E157">
            <v>9</v>
          </cell>
          <cell r="F157">
            <v>16</v>
          </cell>
          <cell r="G157">
            <v>102</v>
          </cell>
          <cell r="H157">
            <v>85</v>
          </cell>
          <cell r="I157">
            <v>34</v>
          </cell>
          <cell r="J157">
            <v>6</v>
          </cell>
          <cell r="K157">
            <v>9</v>
          </cell>
          <cell r="L157">
            <v>8</v>
          </cell>
          <cell r="M157">
            <v>62</v>
          </cell>
          <cell r="N157">
            <v>85</v>
          </cell>
          <cell r="O157">
            <v>14</v>
          </cell>
          <cell r="P157">
            <v>3</v>
          </cell>
          <cell r="Q157">
            <v>1</v>
          </cell>
          <cell r="R157">
            <v>2</v>
          </cell>
          <cell r="S157">
            <v>20</v>
          </cell>
          <cell r="T157">
            <v>6</v>
          </cell>
          <cell r="U157">
            <v>22</v>
          </cell>
          <cell r="V157">
            <v>8</v>
          </cell>
          <cell r="W157">
            <v>23</v>
          </cell>
          <cell r="X157">
            <v>59</v>
          </cell>
          <cell r="Y157">
            <v>2.2949999999999999</v>
          </cell>
          <cell r="Z157">
            <v>2.2949999999999999</v>
          </cell>
          <cell r="AA157">
            <v>2.2949999999999999</v>
          </cell>
          <cell r="AB157">
            <v>2.2949999999999999</v>
          </cell>
          <cell r="AC157">
            <v>9.18</v>
          </cell>
          <cell r="AD157">
            <v>0</v>
          </cell>
          <cell r="AE157">
            <v>0</v>
          </cell>
          <cell r="AF157">
            <v>29.853999999999999</v>
          </cell>
          <cell r="AG157">
            <v>29.853999999999999</v>
          </cell>
          <cell r="AH157">
            <v>59.707999999999998</v>
          </cell>
          <cell r="AI157">
            <v>1</v>
          </cell>
          <cell r="AJ157">
            <v>1</v>
          </cell>
          <cell r="AK157">
            <v>4</v>
          </cell>
          <cell r="AL157">
            <v>1</v>
          </cell>
          <cell r="AM157">
            <v>7</v>
          </cell>
          <cell r="AN157">
            <v>7.1049999999999995</v>
          </cell>
          <cell r="AO157">
            <v>7.1049999999999995</v>
          </cell>
          <cell r="AP157">
            <v>7.2328899999999994</v>
          </cell>
          <cell r="AQ157">
            <v>7.3703149099999985</v>
          </cell>
          <cell r="AR157">
            <v>7.5177212081999985</v>
          </cell>
          <cell r="AS157">
            <v>7.6680756323639985</v>
          </cell>
          <cell r="AT157">
            <v>7.821437145011279</v>
          </cell>
        </row>
        <row r="159">
          <cell r="B159">
            <v>-111</v>
          </cell>
          <cell r="C159">
            <v>-210</v>
          </cell>
          <cell r="D159">
            <v>-225</v>
          </cell>
          <cell r="E159">
            <v>-224</v>
          </cell>
          <cell r="F159">
            <v>-228</v>
          </cell>
          <cell r="G159">
            <v>-507</v>
          </cell>
          <cell r="H159">
            <v>-574</v>
          </cell>
          <cell r="I159">
            <v>-689</v>
          </cell>
          <cell r="J159">
            <v>-163</v>
          </cell>
          <cell r="K159">
            <v>-125</v>
          </cell>
          <cell r="L159">
            <v>-216</v>
          </cell>
          <cell r="M159">
            <v>-114</v>
          </cell>
          <cell r="N159">
            <v>-618</v>
          </cell>
          <cell r="O159">
            <v>-151</v>
          </cell>
          <cell r="P159">
            <v>-171</v>
          </cell>
          <cell r="Q159">
            <v>-128</v>
          </cell>
          <cell r="R159">
            <v>-126</v>
          </cell>
          <cell r="S159">
            <v>-576</v>
          </cell>
          <cell r="T159">
            <v>-434</v>
          </cell>
          <cell r="U159">
            <v>-356</v>
          </cell>
          <cell r="V159">
            <v>-429</v>
          </cell>
          <cell r="W159">
            <v>-251</v>
          </cell>
          <cell r="X159">
            <v>-1470</v>
          </cell>
          <cell r="Y159">
            <v>-188.03781249999997</v>
          </cell>
          <cell r="Z159">
            <v>-215.74187499999999</v>
          </cell>
          <cell r="AA159">
            <v>-231.7825</v>
          </cell>
          <cell r="AB159">
            <v>-232.14500000000001</v>
          </cell>
          <cell r="AC159">
            <v>-867.70718749999992</v>
          </cell>
          <cell r="AD159">
            <v>-202</v>
          </cell>
          <cell r="AE159">
            <v>-380</v>
          </cell>
          <cell r="AF159">
            <v>-218.82656250000002</v>
          </cell>
          <cell r="AG159">
            <v>-219.16406250000003</v>
          </cell>
          <cell r="AH159">
            <v>-1019.990625</v>
          </cell>
          <cell r="AI159">
            <v>-202</v>
          </cell>
          <cell r="AJ159">
            <v>-380</v>
          </cell>
          <cell r="AK159">
            <v>-233</v>
          </cell>
          <cell r="AL159">
            <v>-200</v>
          </cell>
          <cell r="AM159">
            <v>-1015</v>
          </cell>
          <cell r="AN159">
            <v>-1128.9549999999999</v>
          </cell>
          <cell r="AO159">
            <v>-1128.9549999999999</v>
          </cell>
          <cell r="AP159">
            <v>-1181.992</v>
          </cell>
          <cell r="AQ159">
            <v>-1352.1929399999999</v>
          </cell>
          <cell r="AR159">
            <v>-1681.3938799999999</v>
          </cell>
          <cell r="AS159">
            <v>-1853.6188387999998</v>
          </cell>
          <cell r="AT159">
            <v>-2041.8882967759998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-119</v>
          </cell>
          <cell r="AR161">
            <v>-397</v>
          </cell>
          <cell r="AS161">
            <v>-517</v>
          </cell>
          <cell r="AT161">
            <v>-652</v>
          </cell>
        </row>
        <row r="163">
          <cell r="B163">
            <v>-111</v>
          </cell>
          <cell r="C163">
            <v>-210</v>
          </cell>
          <cell r="D163">
            <v>-225</v>
          </cell>
          <cell r="E163">
            <v>-224</v>
          </cell>
          <cell r="F163">
            <v>-228</v>
          </cell>
          <cell r="G163">
            <v>-507</v>
          </cell>
          <cell r="H163">
            <v>-574</v>
          </cell>
          <cell r="I163">
            <v>-689</v>
          </cell>
          <cell r="J163">
            <v>-163</v>
          </cell>
          <cell r="K163">
            <v>-125</v>
          </cell>
          <cell r="L163">
            <v>-216</v>
          </cell>
          <cell r="M163">
            <v>-114</v>
          </cell>
          <cell r="N163">
            <v>-618</v>
          </cell>
          <cell r="O163">
            <v>-151</v>
          </cell>
          <cell r="P163">
            <v>-171</v>
          </cell>
          <cell r="Q163">
            <v>-128</v>
          </cell>
          <cell r="R163">
            <v>-126</v>
          </cell>
          <cell r="S163">
            <v>-576</v>
          </cell>
          <cell r="T163">
            <v>-434</v>
          </cell>
          <cell r="U163">
            <v>-356</v>
          </cell>
          <cell r="V163">
            <v>-429</v>
          </cell>
          <cell r="W163">
            <v>-251</v>
          </cell>
          <cell r="X163">
            <v>-1470</v>
          </cell>
          <cell r="Y163">
            <v>-188.03781249999997</v>
          </cell>
          <cell r="Z163">
            <v>-215.74187499999999</v>
          </cell>
          <cell r="AA163">
            <v>-231.7825</v>
          </cell>
          <cell r="AB163">
            <v>-232.14500000000001</v>
          </cell>
          <cell r="AC163">
            <v>-867.70718749999992</v>
          </cell>
          <cell r="AD163">
            <v>-202</v>
          </cell>
          <cell r="AE163">
            <v>-380</v>
          </cell>
          <cell r="AF163">
            <v>-218.82656250000002</v>
          </cell>
          <cell r="AG163">
            <v>-219.16406250000003</v>
          </cell>
          <cell r="AH163">
            <v>-1019.990625</v>
          </cell>
          <cell r="AI163">
            <v>-202</v>
          </cell>
          <cell r="AJ163">
            <v>-380</v>
          </cell>
          <cell r="AK163">
            <v>-233</v>
          </cell>
          <cell r="AL163">
            <v>-200</v>
          </cell>
          <cell r="AM163">
            <v>-1015</v>
          </cell>
          <cell r="AN163">
            <v>-1128.9549999999999</v>
          </cell>
          <cell r="AO163">
            <v>-1128.9549999999999</v>
          </cell>
          <cell r="AP163">
            <v>-1181.992</v>
          </cell>
          <cell r="AQ163">
            <v>-1233.1929399999999</v>
          </cell>
          <cell r="AR163">
            <v>-1284.3938799999999</v>
          </cell>
          <cell r="AS163">
            <v>-1336.6188387999998</v>
          </cell>
          <cell r="AT163">
            <v>-1389.8882967759998</v>
          </cell>
        </row>
        <row r="164">
          <cell r="I164">
            <v>-175</v>
          </cell>
          <cell r="J164">
            <v>-73</v>
          </cell>
          <cell r="K164">
            <v>-25</v>
          </cell>
          <cell r="L164">
            <v>-67</v>
          </cell>
          <cell r="M164">
            <v>-24</v>
          </cell>
          <cell r="N164">
            <v>-189</v>
          </cell>
          <cell r="O164">
            <v>-40</v>
          </cell>
          <cell r="P164">
            <v>-66</v>
          </cell>
          <cell r="Q164">
            <v>-18</v>
          </cell>
          <cell r="R164">
            <v>-11</v>
          </cell>
          <cell r="S164">
            <v>-135</v>
          </cell>
          <cell r="T164">
            <v>-299</v>
          </cell>
          <cell r="U164">
            <v>-209</v>
          </cell>
          <cell r="V164">
            <v>-268</v>
          </cell>
          <cell r="W164">
            <v>-91</v>
          </cell>
          <cell r="X164">
            <v>-867</v>
          </cell>
          <cell r="Y164">
            <v>-38.037812500000001</v>
          </cell>
          <cell r="Z164">
            <v>-65.741874999999993</v>
          </cell>
          <cell r="AA164">
            <v>-81.782499999999999</v>
          </cell>
          <cell r="AB164">
            <v>-82.144999999999996</v>
          </cell>
          <cell r="AC164">
            <v>-267.70718749999992</v>
          </cell>
          <cell r="AD164">
            <v>-24</v>
          </cell>
          <cell r="AE164">
            <v>-212</v>
          </cell>
          <cell r="AF164">
            <v>-48.826562500000023</v>
          </cell>
          <cell r="AG164">
            <v>-49.164062500000028</v>
          </cell>
          <cell r="AH164">
            <v>-333.99062500000002</v>
          </cell>
          <cell r="AI164">
            <v>-24</v>
          </cell>
          <cell r="AJ164">
            <v>-212</v>
          </cell>
          <cell r="AK164">
            <v>-73</v>
          </cell>
          <cell r="AL164">
            <v>-50</v>
          </cell>
          <cell r="AM164">
            <v>-359</v>
          </cell>
        </row>
        <row r="165">
          <cell r="I165">
            <v>-514</v>
          </cell>
          <cell r="J165">
            <v>-90</v>
          </cell>
          <cell r="K165">
            <v>-100</v>
          </cell>
          <cell r="L165">
            <v>-149</v>
          </cell>
          <cell r="M165">
            <v>-90</v>
          </cell>
          <cell r="N165">
            <v>-429</v>
          </cell>
          <cell r="O165">
            <v>-111</v>
          </cell>
          <cell r="P165">
            <v>-105</v>
          </cell>
          <cell r="Q165">
            <v>-110</v>
          </cell>
          <cell r="R165">
            <v>-115</v>
          </cell>
          <cell r="S165">
            <v>-441</v>
          </cell>
          <cell r="T165">
            <v>-135</v>
          </cell>
          <cell r="U165">
            <v>-147</v>
          </cell>
          <cell r="V165">
            <v>-161</v>
          </cell>
          <cell r="W165">
            <v>-160</v>
          </cell>
          <cell r="X165">
            <v>-603</v>
          </cell>
          <cell r="Y165">
            <v>-150</v>
          </cell>
          <cell r="Z165">
            <v>-150</v>
          </cell>
          <cell r="AA165">
            <v>-150</v>
          </cell>
          <cell r="AB165">
            <v>-150</v>
          </cell>
          <cell r="AC165">
            <v>-600</v>
          </cell>
          <cell r="AD165">
            <v>-178</v>
          </cell>
          <cell r="AE165">
            <v>-168</v>
          </cell>
          <cell r="AF165">
            <v>-170</v>
          </cell>
          <cell r="AG165">
            <v>-170</v>
          </cell>
          <cell r="AH165">
            <v>-686</v>
          </cell>
          <cell r="AI165">
            <v>-178</v>
          </cell>
          <cell r="AJ165">
            <v>-168</v>
          </cell>
          <cell r="AK165">
            <v>-160</v>
          </cell>
          <cell r="AL165">
            <v>-150</v>
          </cell>
          <cell r="AM165">
            <v>-656</v>
          </cell>
        </row>
        <row r="167">
          <cell r="B167">
            <v>-2966</v>
          </cell>
          <cell r="C167">
            <v>-1621</v>
          </cell>
          <cell r="D167">
            <v>-2289</v>
          </cell>
          <cell r="E167">
            <v>-1343</v>
          </cell>
          <cell r="F167">
            <v>-527</v>
          </cell>
          <cell r="G167">
            <v>-1424</v>
          </cell>
          <cell r="H167">
            <v>-1486.7672000000002</v>
          </cell>
          <cell r="I167">
            <v>-1492</v>
          </cell>
          <cell r="J167">
            <v>-204.41399999999999</v>
          </cell>
          <cell r="K167">
            <v>-561.31200000000001</v>
          </cell>
          <cell r="L167">
            <v>-149.79999999999995</v>
          </cell>
          <cell r="M167">
            <v>-640.26700000000005</v>
          </cell>
          <cell r="N167">
            <v>-1555.7930000000001</v>
          </cell>
          <cell r="O167">
            <v>-102.83999999999997</v>
          </cell>
          <cell r="P167">
            <v>-574.95000000000005</v>
          </cell>
          <cell r="Q167">
            <v>-105</v>
          </cell>
          <cell r="R167">
            <v>-517</v>
          </cell>
          <cell r="S167">
            <v>-1299.73</v>
          </cell>
          <cell r="T167">
            <v>-63.629999999999995</v>
          </cell>
          <cell r="U167">
            <v>-356.46000000000004</v>
          </cell>
          <cell r="V167">
            <v>-118.37</v>
          </cell>
          <cell r="W167">
            <v>-281.84000000000003</v>
          </cell>
          <cell r="X167">
            <v>-820.30000000000018</v>
          </cell>
          <cell r="Y167">
            <v>9.2245837923267118</v>
          </cell>
          <cell r="Z167">
            <v>-89.204489913923339</v>
          </cell>
          <cell r="AA167">
            <v>19.840481918941236</v>
          </cell>
          <cell r="AB167">
            <v>-161.88345189118741</v>
          </cell>
          <cell r="AC167">
            <v>-222.02287609384257</v>
          </cell>
          <cell r="AD167">
            <v>-100</v>
          </cell>
          <cell r="AE167">
            <v>-233</v>
          </cell>
          <cell r="AF167">
            <v>-74.074134709031455</v>
          </cell>
          <cell r="AG167">
            <v>-110.84062176827831</v>
          </cell>
          <cell r="AH167">
            <v>-517.91475647730977</v>
          </cell>
          <cell r="AI167">
            <v>-158.08999999999992</v>
          </cell>
          <cell r="AJ167">
            <v>-266.26</v>
          </cell>
          <cell r="AK167">
            <v>-210.31999999999994</v>
          </cell>
          <cell r="AL167">
            <v>-279</v>
          </cell>
          <cell r="AM167">
            <v>-913.67000000000007</v>
          </cell>
          <cell r="AN167">
            <v>-523.65970566587498</v>
          </cell>
          <cell r="AO167">
            <v>-523.61970566587502</v>
          </cell>
          <cell r="AP167">
            <v>-1117.6523186969698</v>
          </cell>
          <cell r="AQ167">
            <v>-1009.3430241686738</v>
          </cell>
          <cell r="AR167">
            <v>-1908.3308392200061</v>
          </cell>
          <cell r="AS167">
            <v>-2469.2741479991464</v>
          </cell>
          <cell r="AT167">
            <v>-2962.3271093299313</v>
          </cell>
        </row>
        <row r="169">
          <cell r="B169">
            <v>1452</v>
          </cell>
          <cell r="C169">
            <v>1585</v>
          </cell>
          <cell r="D169">
            <v>1436</v>
          </cell>
          <cell r="E169">
            <v>1855</v>
          </cell>
          <cell r="F169">
            <v>2003</v>
          </cell>
          <cell r="G169">
            <v>1419</v>
          </cell>
          <cell r="H169">
            <v>1250</v>
          </cell>
          <cell r="I169">
            <v>1338</v>
          </cell>
          <cell r="J169">
            <v>418</v>
          </cell>
          <cell r="K169">
            <v>410</v>
          </cell>
          <cell r="L169">
            <v>414</v>
          </cell>
          <cell r="M169">
            <v>358</v>
          </cell>
          <cell r="N169">
            <v>1600</v>
          </cell>
          <cell r="O169">
            <v>336</v>
          </cell>
          <cell r="P169">
            <v>331</v>
          </cell>
          <cell r="Q169">
            <v>358</v>
          </cell>
          <cell r="R169">
            <v>378</v>
          </cell>
          <cell r="S169">
            <v>1403.06</v>
          </cell>
          <cell r="T169">
            <v>380</v>
          </cell>
          <cell r="U169">
            <v>414</v>
          </cell>
          <cell r="V169">
            <v>448</v>
          </cell>
          <cell r="W169">
            <v>493</v>
          </cell>
          <cell r="X169">
            <v>1735</v>
          </cell>
          <cell r="Y169">
            <v>549.56187499999999</v>
          </cell>
          <cell r="Z169">
            <v>554.61628984375</v>
          </cell>
          <cell r="AA169">
            <v>572.27950188661453</v>
          </cell>
          <cell r="AB169">
            <v>577.66729932648582</v>
          </cell>
          <cell r="AC169">
            <v>2254.1249660568506</v>
          </cell>
          <cell r="AD169">
            <v>448</v>
          </cell>
          <cell r="AE169">
            <v>389</v>
          </cell>
          <cell r="AF169">
            <v>525.45500000000004</v>
          </cell>
          <cell r="AG169">
            <v>653.76148169075316</v>
          </cell>
          <cell r="AH169">
            <v>2016.216481690753</v>
          </cell>
          <cell r="AI169">
            <v>413</v>
          </cell>
          <cell r="AJ169">
            <v>382</v>
          </cell>
          <cell r="AK169">
            <v>368</v>
          </cell>
          <cell r="AL169">
            <v>402</v>
          </cell>
          <cell r="AM169">
            <v>1565</v>
          </cell>
          <cell r="AN169">
            <v>1949.5049999999999</v>
          </cell>
          <cell r="AO169">
            <v>1949.5049999999999</v>
          </cell>
          <cell r="AP169">
            <v>2113.0017709451304</v>
          </cell>
          <cell r="AQ169">
            <v>2212.9950515013488</v>
          </cell>
          <cell r="AR169">
            <v>1580.5378367957464</v>
          </cell>
          <cell r="AS169">
            <v>1431.0051695179225</v>
          </cell>
          <cell r="AT169">
            <v>1225.0150865275559</v>
          </cell>
        </row>
        <row r="171">
          <cell r="B171">
            <v>526</v>
          </cell>
          <cell r="C171">
            <v>473</v>
          </cell>
          <cell r="D171">
            <v>294</v>
          </cell>
          <cell r="E171">
            <v>499</v>
          </cell>
          <cell r="F171">
            <v>970</v>
          </cell>
          <cell r="G171">
            <v>718</v>
          </cell>
          <cell r="H171">
            <v>590</v>
          </cell>
          <cell r="I171">
            <v>530</v>
          </cell>
          <cell r="J171">
            <v>194</v>
          </cell>
          <cell r="K171">
            <v>194</v>
          </cell>
          <cell r="L171">
            <v>196</v>
          </cell>
          <cell r="M171">
            <v>146</v>
          </cell>
          <cell r="N171">
            <v>730</v>
          </cell>
          <cell r="O171">
            <v>140</v>
          </cell>
          <cell r="P171">
            <v>127</v>
          </cell>
          <cell r="Q171">
            <v>152</v>
          </cell>
          <cell r="R171">
            <v>177</v>
          </cell>
          <cell r="S171">
            <v>596</v>
          </cell>
          <cell r="T171">
            <v>178</v>
          </cell>
          <cell r="U171">
            <v>199</v>
          </cell>
          <cell r="V171">
            <v>221</v>
          </cell>
          <cell r="W171">
            <v>260</v>
          </cell>
          <cell r="X171">
            <v>858</v>
          </cell>
          <cell r="Y171">
            <v>241.015625</v>
          </cell>
          <cell r="Z171">
            <v>213.43453124999999</v>
          </cell>
          <cell r="AA171">
            <v>223.60725490487499</v>
          </cell>
          <cell r="AB171">
            <v>230.64942908374999</v>
          </cell>
          <cell r="AC171">
            <v>908.70684023862498</v>
          </cell>
          <cell r="AD171">
            <v>201</v>
          </cell>
          <cell r="AE171">
            <v>135</v>
          </cell>
          <cell r="AF171">
            <v>208.135625</v>
          </cell>
          <cell r="AG171">
            <v>168.37666489387811</v>
          </cell>
          <cell r="AH171">
            <v>712.51228989387801</v>
          </cell>
          <cell r="AI171">
            <v>202</v>
          </cell>
          <cell r="AJ171">
            <v>163</v>
          </cell>
          <cell r="AK171">
            <v>148</v>
          </cell>
          <cell r="AL171">
            <v>177</v>
          </cell>
          <cell r="AM171">
            <v>690</v>
          </cell>
          <cell r="AN171">
            <v>599.09699999999998</v>
          </cell>
          <cell r="AO171">
            <v>599.09699999999998</v>
          </cell>
          <cell r="AP171">
            <v>557.88900000000001</v>
          </cell>
          <cell r="AQ171">
            <v>454.71599999999995</v>
          </cell>
          <cell r="AR171">
            <v>338.55860516917767</v>
          </cell>
          <cell r="AS171">
            <v>214.40822870496754</v>
          </cell>
          <cell r="AT171">
            <v>-53.323357453904791</v>
          </cell>
        </row>
        <row r="172">
          <cell r="B172">
            <v>321</v>
          </cell>
          <cell r="C172">
            <v>285</v>
          </cell>
          <cell r="D172">
            <v>215</v>
          </cell>
          <cell r="E172">
            <v>372</v>
          </cell>
          <cell r="F172">
            <v>579</v>
          </cell>
          <cell r="G172">
            <v>506</v>
          </cell>
          <cell r="H172">
            <v>388</v>
          </cell>
          <cell r="I172">
            <v>350</v>
          </cell>
          <cell r="J172">
            <v>122</v>
          </cell>
          <cell r="K172">
            <v>144</v>
          </cell>
          <cell r="L172">
            <v>139</v>
          </cell>
          <cell r="M172">
            <v>108</v>
          </cell>
          <cell r="N172">
            <v>513</v>
          </cell>
          <cell r="O172">
            <v>95</v>
          </cell>
          <cell r="P172">
            <v>94</v>
          </cell>
          <cell r="Q172">
            <v>103</v>
          </cell>
          <cell r="R172">
            <v>144</v>
          </cell>
          <cell r="S172">
            <v>436</v>
          </cell>
          <cell r="T172">
            <v>147</v>
          </cell>
          <cell r="U172">
            <v>168</v>
          </cell>
          <cell r="V172">
            <v>159</v>
          </cell>
          <cell r="W172">
            <v>229</v>
          </cell>
          <cell r="X172">
            <v>703</v>
          </cell>
          <cell r="Y172">
            <v>216.109375</v>
          </cell>
          <cell r="Z172">
            <v>184.015625</v>
          </cell>
          <cell r="AA172">
            <v>183.407098654875</v>
          </cell>
          <cell r="AB172">
            <v>191.33989783375</v>
          </cell>
          <cell r="AC172">
            <v>774.87199648862497</v>
          </cell>
          <cell r="AD172">
            <v>163</v>
          </cell>
          <cell r="AE172">
            <v>110</v>
          </cell>
          <cell r="AF172">
            <v>171.17750000000001</v>
          </cell>
          <cell r="AG172">
            <v>136.17666489387813</v>
          </cell>
          <cell r="AH172">
            <v>580.35416489387808</v>
          </cell>
          <cell r="AI172">
            <v>163</v>
          </cell>
          <cell r="AJ172">
            <v>110</v>
          </cell>
          <cell r="AK172">
            <v>105</v>
          </cell>
          <cell r="AL172">
            <v>114</v>
          </cell>
          <cell r="AM172">
            <v>492</v>
          </cell>
          <cell r="AN172">
            <v>586.70399999999995</v>
          </cell>
          <cell r="AO172">
            <v>586.70399999999995</v>
          </cell>
          <cell r="AP172">
            <v>545.49599999999998</v>
          </cell>
          <cell r="AQ172">
            <v>442.32299999999998</v>
          </cell>
          <cell r="AR172">
            <v>309.69260516917768</v>
          </cell>
          <cell r="AS172">
            <v>168.04922870496756</v>
          </cell>
          <cell r="AT172">
            <v>-118.24635745390479</v>
          </cell>
        </row>
        <row r="173">
          <cell r="B173">
            <v>205</v>
          </cell>
          <cell r="C173">
            <v>188</v>
          </cell>
          <cell r="D173">
            <v>79</v>
          </cell>
          <cell r="E173">
            <v>127</v>
          </cell>
          <cell r="F173">
            <v>391</v>
          </cell>
          <cell r="G173">
            <v>212</v>
          </cell>
          <cell r="H173">
            <v>202</v>
          </cell>
          <cell r="I173">
            <v>180</v>
          </cell>
          <cell r="J173">
            <v>72</v>
          </cell>
          <cell r="K173">
            <v>50</v>
          </cell>
          <cell r="L173">
            <v>57</v>
          </cell>
          <cell r="M173">
            <v>38</v>
          </cell>
          <cell r="N173">
            <v>217</v>
          </cell>
          <cell r="O173">
            <v>45</v>
          </cell>
          <cell r="P173">
            <v>33</v>
          </cell>
          <cell r="Q173">
            <v>49</v>
          </cell>
          <cell r="R173">
            <v>33</v>
          </cell>
          <cell r="S173">
            <v>160</v>
          </cell>
          <cell r="T173">
            <v>31</v>
          </cell>
          <cell r="U173">
            <v>31</v>
          </cell>
          <cell r="V173">
            <v>62</v>
          </cell>
          <cell r="W173">
            <v>31</v>
          </cell>
          <cell r="X173">
            <v>155</v>
          </cell>
          <cell r="Y173">
            <v>24.90625</v>
          </cell>
          <cell r="Z173">
            <v>29.418906249999999</v>
          </cell>
          <cell r="AA173">
            <v>40.200156249999999</v>
          </cell>
          <cell r="AB173">
            <v>39.309531249999999</v>
          </cell>
          <cell r="AC173">
            <v>133.83484375</v>
          </cell>
          <cell r="AD173">
            <v>38</v>
          </cell>
          <cell r="AE173">
            <v>25</v>
          </cell>
          <cell r="AF173">
            <v>36.958125000000003</v>
          </cell>
          <cell r="AG173">
            <v>32.200000000000003</v>
          </cell>
          <cell r="AH173">
            <v>132.15812499999998</v>
          </cell>
          <cell r="AI173">
            <v>39</v>
          </cell>
          <cell r="AJ173">
            <v>53</v>
          </cell>
          <cell r="AK173">
            <v>43</v>
          </cell>
          <cell r="AL173">
            <v>63</v>
          </cell>
          <cell r="AM173">
            <v>198</v>
          </cell>
          <cell r="AN173">
            <v>12.392999999999999</v>
          </cell>
          <cell r="AO173">
            <v>12.392999999999999</v>
          </cell>
          <cell r="AP173">
            <v>12.392999999999999</v>
          </cell>
          <cell r="AQ173">
            <v>12.392999999999999</v>
          </cell>
          <cell r="AR173">
            <v>28.866</v>
          </cell>
          <cell r="AS173">
            <v>46.358999999999995</v>
          </cell>
          <cell r="AT173">
            <v>64.923000000000002</v>
          </cell>
        </row>
        <row r="175">
          <cell r="B175">
            <v>23</v>
          </cell>
          <cell r="C175">
            <v>18</v>
          </cell>
          <cell r="D175">
            <v>36</v>
          </cell>
          <cell r="E175">
            <v>22</v>
          </cell>
          <cell r="F175">
            <v>42</v>
          </cell>
          <cell r="G175">
            <v>20</v>
          </cell>
          <cell r="H175">
            <v>8</v>
          </cell>
          <cell r="I175">
            <v>15</v>
          </cell>
          <cell r="J175">
            <v>7</v>
          </cell>
          <cell r="K175">
            <v>7</v>
          </cell>
          <cell r="L175">
            <v>11</v>
          </cell>
          <cell r="M175">
            <v>6</v>
          </cell>
          <cell r="N175">
            <v>31</v>
          </cell>
          <cell r="O175">
            <v>5</v>
          </cell>
          <cell r="P175">
            <v>7</v>
          </cell>
          <cell r="Q175">
            <v>5</v>
          </cell>
          <cell r="R175">
            <v>6</v>
          </cell>
          <cell r="S175">
            <v>23.06</v>
          </cell>
          <cell r="T175">
            <v>15</v>
          </cell>
          <cell r="U175">
            <v>10</v>
          </cell>
          <cell r="V175">
            <v>10</v>
          </cell>
          <cell r="W175">
            <v>11</v>
          </cell>
          <cell r="X175">
            <v>46</v>
          </cell>
          <cell r="Y175">
            <v>13.25</v>
          </cell>
          <cell r="Z175">
            <v>13.25</v>
          </cell>
          <cell r="AA175">
            <v>13.25</v>
          </cell>
          <cell r="AB175">
            <v>13.25</v>
          </cell>
          <cell r="AC175">
            <v>53</v>
          </cell>
          <cell r="AD175">
            <v>4</v>
          </cell>
          <cell r="AE175">
            <v>7</v>
          </cell>
          <cell r="AF175">
            <v>9</v>
          </cell>
          <cell r="AG175">
            <v>149</v>
          </cell>
          <cell r="AH175">
            <v>169</v>
          </cell>
          <cell r="AI175">
            <v>4</v>
          </cell>
          <cell r="AJ175">
            <v>7</v>
          </cell>
          <cell r="AK175">
            <v>9</v>
          </cell>
          <cell r="AL175">
            <v>3</v>
          </cell>
          <cell r="AM175">
            <v>23</v>
          </cell>
          <cell r="AN175">
            <v>24</v>
          </cell>
          <cell r="AO175">
            <v>24</v>
          </cell>
          <cell r="AP175">
            <v>24.684863523573206</v>
          </cell>
          <cell r="AQ175">
            <v>57</v>
          </cell>
          <cell r="AR175">
            <v>58</v>
          </cell>
          <cell r="AS175">
            <v>59</v>
          </cell>
          <cell r="AT175">
            <v>59</v>
          </cell>
        </row>
        <row r="177">
          <cell r="B177">
            <v>903</v>
          </cell>
          <cell r="C177">
            <v>1094</v>
          </cell>
          <cell r="D177">
            <v>1106</v>
          </cell>
          <cell r="E177">
            <v>1334</v>
          </cell>
          <cell r="F177">
            <v>991</v>
          </cell>
          <cell r="G177">
            <v>681</v>
          </cell>
          <cell r="H177">
            <v>652</v>
          </cell>
          <cell r="I177">
            <v>793</v>
          </cell>
          <cell r="J177">
            <v>217</v>
          </cell>
          <cell r="K177">
            <v>209</v>
          </cell>
          <cell r="L177">
            <v>207</v>
          </cell>
          <cell r="M177">
            <v>206</v>
          </cell>
          <cell r="N177">
            <v>839</v>
          </cell>
          <cell r="O177">
            <v>191</v>
          </cell>
          <cell r="P177">
            <v>197</v>
          </cell>
          <cell r="Q177">
            <v>201</v>
          </cell>
          <cell r="R177">
            <v>195</v>
          </cell>
          <cell r="S177">
            <v>784</v>
          </cell>
          <cell r="T177">
            <v>187</v>
          </cell>
          <cell r="U177">
            <v>205</v>
          </cell>
          <cell r="V177">
            <v>217</v>
          </cell>
          <cell r="W177">
            <v>222</v>
          </cell>
          <cell r="X177">
            <v>831</v>
          </cell>
          <cell r="Y177">
            <v>295.29624999999999</v>
          </cell>
          <cell r="Z177">
            <v>327.93175859375003</v>
          </cell>
          <cell r="AA177">
            <v>335.42224698173959</v>
          </cell>
          <cell r="AB177">
            <v>333.76787024273585</v>
          </cell>
          <cell r="AC177">
            <v>1292.4181258182255</v>
          </cell>
          <cell r="AD177">
            <v>243</v>
          </cell>
          <cell r="AE177">
            <v>247</v>
          </cell>
          <cell r="AF177">
            <v>308.31937500000004</v>
          </cell>
          <cell r="AG177">
            <v>336.38481679687504</v>
          </cell>
          <cell r="AH177">
            <v>1134.704191796875</v>
          </cell>
          <cell r="AI177">
            <v>207</v>
          </cell>
          <cell r="AJ177">
            <v>212</v>
          </cell>
          <cell r="AK177">
            <v>211</v>
          </cell>
          <cell r="AL177">
            <v>222</v>
          </cell>
          <cell r="AM177">
            <v>852</v>
          </cell>
          <cell r="AN177">
            <v>1326.4079999999999</v>
          </cell>
          <cell r="AO177">
            <v>1326.4079999999999</v>
          </cell>
          <cell r="AP177">
            <v>1530.4279074215574</v>
          </cell>
          <cell r="AQ177">
            <v>1701.2790515013487</v>
          </cell>
          <cell r="AR177">
            <v>1183.9792316265687</v>
          </cell>
          <cell r="AS177">
            <v>1157.5969408129549</v>
          </cell>
          <cell r="AT177">
            <v>1219.3384439814606</v>
          </cell>
        </row>
        <row r="178">
          <cell r="B178">
            <v>11</v>
          </cell>
          <cell r="C178">
            <v>11</v>
          </cell>
          <cell r="D178">
            <v>16</v>
          </cell>
          <cell r="E178">
            <v>43</v>
          </cell>
          <cell r="F178">
            <v>41</v>
          </cell>
          <cell r="G178">
            <v>26</v>
          </cell>
          <cell r="H178">
            <v>132</v>
          </cell>
          <cell r="I178">
            <v>39</v>
          </cell>
          <cell r="J178">
            <v>3</v>
          </cell>
          <cell r="K178">
            <v>3</v>
          </cell>
          <cell r="L178">
            <v>3</v>
          </cell>
          <cell r="M178">
            <v>1</v>
          </cell>
          <cell r="N178">
            <v>10</v>
          </cell>
          <cell r="O178">
            <v>1</v>
          </cell>
          <cell r="P178">
            <v>2</v>
          </cell>
          <cell r="Q178">
            <v>0</v>
          </cell>
          <cell r="R178">
            <v>0</v>
          </cell>
          <cell r="S178">
            <v>3</v>
          </cell>
          <cell r="T178">
            <v>3</v>
          </cell>
          <cell r="U178">
            <v>8</v>
          </cell>
          <cell r="V178">
            <v>16</v>
          </cell>
          <cell r="W178">
            <v>14</v>
          </cell>
          <cell r="X178">
            <v>41</v>
          </cell>
          <cell r="Y178">
            <v>2</v>
          </cell>
          <cell r="Z178">
            <v>2</v>
          </cell>
          <cell r="AA178">
            <v>3</v>
          </cell>
          <cell r="AB178">
            <v>3</v>
          </cell>
          <cell r="AC178">
            <v>10</v>
          </cell>
          <cell r="AD178">
            <v>2</v>
          </cell>
          <cell r="AE178">
            <v>0</v>
          </cell>
          <cell r="AF178">
            <v>3</v>
          </cell>
          <cell r="AG178">
            <v>3</v>
          </cell>
          <cell r="AH178">
            <v>8</v>
          </cell>
          <cell r="AI178">
            <v>3</v>
          </cell>
          <cell r="AJ178">
            <v>3</v>
          </cell>
          <cell r="AK178">
            <v>2</v>
          </cell>
          <cell r="AL178">
            <v>6</v>
          </cell>
          <cell r="AM178">
            <v>14</v>
          </cell>
          <cell r="AN178">
            <v>14</v>
          </cell>
          <cell r="AO178">
            <v>14</v>
          </cell>
          <cell r="AP178">
            <v>15</v>
          </cell>
          <cell r="AQ178">
            <v>17</v>
          </cell>
          <cell r="AR178">
            <v>20</v>
          </cell>
          <cell r="AS178">
            <v>20</v>
          </cell>
          <cell r="AT178">
            <v>20</v>
          </cell>
        </row>
        <row r="179">
          <cell r="B179">
            <v>892</v>
          </cell>
          <cell r="C179">
            <v>1083</v>
          </cell>
          <cell r="D179">
            <v>1090</v>
          </cell>
          <cell r="E179">
            <v>1291</v>
          </cell>
          <cell r="F179">
            <v>950</v>
          </cell>
          <cell r="G179">
            <v>655</v>
          </cell>
          <cell r="H179">
            <v>520</v>
          </cell>
          <cell r="I179">
            <v>754</v>
          </cell>
          <cell r="J179">
            <v>214</v>
          </cell>
          <cell r="K179">
            <v>206</v>
          </cell>
          <cell r="L179">
            <v>204</v>
          </cell>
          <cell r="M179">
            <v>205</v>
          </cell>
          <cell r="N179">
            <v>829</v>
          </cell>
          <cell r="O179">
            <v>190</v>
          </cell>
          <cell r="P179">
            <v>195</v>
          </cell>
          <cell r="Q179">
            <v>201</v>
          </cell>
          <cell r="R179">
            <v>195</v>
          </cell>
          <cell r="S179">
            <v>781</v>
          </cell>
          <cell r="T179">
            <v>184</v>
          </cell>
          <cell r="U179">
            <v>197</v>
          </cell>
          <cell r="V179">
            <v>201</v>
          </cell>
          <cell r="W179">
            <v>208</v>
          </cell>
          <cell r="X179">
            <v>790</v>
          </cell>
          <cell r="Y179">
            <v>293.29624999999999</v>
          </cell>
          <cell r="Z179">
            <v>325.93175859375003</v>
          </cell>
          <cell r="AA179">
            <v>332.42224698173959</v>
          </cell>
          <cell r="AB179">
            <v>330.76787024273585</v>
          </cell>
          <cell r="AC179">
            <v>1282.4181258182255</v>
          </cell>
          <cell r="AD179">
            <v>241</v>
          </cell>
          <cell r="AE179">
            <v>247</v>
          </cell>
          <cell r="AF179">
            <v>305.31937500000004</v>
          </cell>
          <cell r="AG179">
            <v>333.38481679687504</v>
          </cell>
          <cell r="AH179">
            <v>1126.704191796875</v>
          </cell>
          <cell r="AI179">
            <v>204</v>
          </cell>
          <cell r="AJ179">
            <v>209</v>
          </cell>
          <cell r="AK179">
            <v>209</v>
          </cell>
          <cell r="AL179">
            <v>216</v>
          </cell>
          <cell r="AM179">
            <v>838</v>
          </cell>
          <cell r="AN179">
            <v>1312.4079999999999</v>
          </cell>
          <cell r="AO179">
            <v>1312.4079999999999</v>
          </cell>
          <cell r="AP179">
            <v>1515.4279074215574</v>
          </cell>
          <cell r="AQ179">
            <v>1684.2790515013487</v>
          </cell>
          <cell r="AR179">
            <v>1163.9792316265687</v>
          </cell>
          <cell r="AS179">
            <v>1137.5969408129549</v>
          </cell>
          <cell r="AT179">
            <v>1199.3384439814606</v>
          </cell>
        </row>
        <row r="181">
          <cell r="B181">
            <v>4418</v>
          </cell>
          <cell r="C181">
            <v>3206</v>
          </cell>
          <cell r="D181">
            <v>3725</v>
          </cell>
          <cell r="E181">
            <v>3198</v>
          </cell>
          <cell r="F181">
            <v>2530</v>
          </cell>
          <cell r="G181">
            <v>2843</v>
          </cell>
          <cell r="H181">
            <v>2736.7672000000002</v>
          </cell>
          <cell r="I181">
            <v>2830</v>
          </cell>
          <cell r="J181">
            <v>622.41399999999999</v>
          </cell>
          <cell r="K181">
            <v>971.31200000000001</v>
          </cell>
          <cell r="L181">
            <v>563.79999999999995</v>
          </cell>
          <cell r="M181">
            <v>998.26700000000005</v>
          </cell>
          <cell r="N181">
            <v>3155.7930000000001</v>
          </cell>
          <cell r="O181">
            <v>438.84</v>
          </cell>
          <cell r="P181">
            <v>905.95</v>
          </cell>
          <cell r="Q181">
            <v>463</v>
          </cell>
          <cell r="R181">
            <v>895</v>
          </cell>
          <cell r="S181">
            <v>2702.79</v>
          </cell>
          <cell r="T181">
            <v>443.63</v>
          </cell>
          <cell r="U181">
            <v>770.46</v>
          </cell>
          <cell r="V181">
            <v>566.37</v>
          </cell>
          <cell r="W181">
            <v>774.84</v>
          </cell>
          <cell r="X181">
            <v>2555.3000000000002</v>
          </cell>
          <cell r="Y181">
            <v>540.33729120767327</v>
          </cell>
          <cell r="Z181">
            <v>643.82077975767334</v>
          </cell>
          <cell r="AA181">
            <v>552.43901996767329</v>
          </cell>
          <cell r="AB181">
            <v>739.55075121767322</v>
          </cell>
          <cell r="AC181">
            <v>2476.1478421506931</v>
          </cell>
          <cell r="AD181">
            <v>548</v>
          </cell>
          <cell r="AE181">
            <v>622</v>
          </cell>
          <cell r="AF181">
            <v>599.5291347090315</v>
          </cell>
          <cell r="AG181">
            <v>764.60210345903147</v>
          </cell>
          <cell r="AH181">
            <v>2534.1312381680627</v>
          </cell>
          <cell r="AI181">
            <v>571.08999999999992</v>
          </cell>
          <cell r="AJ181">
            <v>648.26</v>
          </cell>
          <cell r="AK181">
            <v>578.31999999999994</v>
          </cell>
          <cell r="AL181">
            <v>681</v>
          </cell>
          <cell r="AM181">
            <v>2478.67</v>
          </cell>
          <cell r="AN181">
            <v>2473.1647056658749</v>
          </cell>
          <cell r="AO181">
            <v>2473.1247056658749</v>
          </cell>
          <cell r="AP181">
            <v>3230.6540896421002</v>
          </cell>
          <cell r="AQ181">
            <v>3222.3380756700226</v>
          </cell>
          <cell r="AR181">
            <v>3488.8686760157525</v>
          </cell>
          <cell r="AS181">
            <v>3900.2793175170686</v>
          </cell>
          <cell r="AT181">
            <v>4187.3421958574872</v>
          </cell>
        </row>
        <row r="182">
          <cell r="C182">
            <v>0.29393917050806168</v>
          </cell>
          <cell r="D182">
            <v>0.26526075003548794</v>
          </cell>
          <cell r="E182">
            <v>0.1683866891322662</v>
          </cell>
          <cell r="F182">
            <v>0.15245555890328413</v>
          </cell>
          <cell r="G182">
            <v>0.18304146278650527</v>
          </cell>
          <cell r="H182">
            <v>0.16976410892624527</v>
          </cell>
          <cell r="I182">
            <v>0.16004071707289488</v>
          </cell>
          <cell r="N182">
            <v>0.15204977113948448</v>
          </cell>
          <cell r="S182">
            <v>0.10699881235154395</v>
          </cell>
          <cell r="X182">
            <v>0.101707530647986</v>
          </cell>
          <cell r="AC182">
            <v>0.11224755111639992</v>
          </cell>
          <cell r="AH182">
            <v>0.13248990264950244</v>
          </cell>
          <cell r="AN182">
            <v>0.1397965482308377</v>
          </cell>
          <cell r="AP182">
            <v>0.17046406607311895</v>
          </cell>
          <cell r="AQ182">
            <v>0.14635959482119501</v>
          </cell>
          <cell r="AR182">
            <v>0.14680175166568704</v>
          </cell>
          <cell r="AS182">
            <v>0.15326967049227022</v>
          </cell>
          <cell r="AT182">
            <v>0.1560783066122732</v>
          </cell>
        </row>
        <row r="184">
          <cell r="B184">
            <v>3579</v>
          </cell>
          <cell r="C184">
            <v>2204</v>
          </cell>
          <cell r="D184">
            <v>2589</v>
          </cell>
          <cell r="E184">
            <v>2488</v>
          </cell>
          <cell r="F184">
            <v>1851</v>
          </cell>
          <cell r="G184">
            <v>1879</v>
          </cell>
          <cell r="H184">
            <v>1699</v>
          </cell>
          <cell r="I184">
            <v>1732</v>
          </cell>
          <cell r="J184">
            <v>240.41399999999999</v>
          </cell>
          <cell r="K184">
            <v>697.31200000000001</v>
          </cell>
          <cell r="L184">
            <v>265.8</v>
          </cell>
          <cell r="M184">
            <v>708.26700000000005</v>
          </cell>
          <cell r="N184">
            <v>1911.7930000000001</v>
          </cell>
          <cell r="O184">
            <v>203.83999999999997</v>
          </cell>
          <cell r="P184">
            <v>636.95000000000005</v>
          </cell>
          <cell r="Q184">
            <v>214</v>
          </cell>
          <cell r="R184">
            <v>679</v>
          </cell>
          <cell r="S184">
            <v>1733.79</v>
          </cell>
          <cell r="T184">
            <v>187.63</v>
          </cell>
          <cell r="U184">
            <v>597.46</v>
          </cell>
          <cell r="V184">
            <v>367.37</v>
          </cell>
          <cell r="W184">
            <v>546.84</v>
          </cell>
          <cell r="X184">
            <v>1699.3000000000002</v>
          </cell>
          <cell r="Y184">
            <v>383.81110000000001</v>
          </cell>
          <cell r="Z184">
            <v>483.03400000000005</v>
          </cell>
          <cell r="AA184">
            <v>396.74099999999999</v>
          </cell>
          <cell r="AB184">
            <v>579.13</v>
          </cell>
          <cell r="AC184">
            <v>1842.7161000000001</v>
          </cell>
          <cell r="AD184">
            <v>371</v>
          </cell>
          <cell r="AE184">
            <v>452</v>
          </cell>
          <cell r="AF184">
            <v>397</v>
          </cell>
          <cell r="AG184">
            <v>578</v>
          </cell>
          <cell r="AH184">
            <v>1798</v>
          </cell>
          <cell r="AI184">
            <v>371.09</v>
          </cell>
          <cell r="AJ184">
            <v>452.26</v>
          </cell>
          <cell r="AK184">
            <v>372.32</v>
          </cell>
          <cell r="AL184">
            <v>490</v>
          </cell>
          <cell r="AM184">
            <v>1685.67</v>
          </cell>
          <cell r="AN184">
            <v>1682.9894349999997</v>
          </cell>
          <cell r="AO184">
            <v>1682.9894349999997</v>
          </cell>
          <cell r="AP184">
            <v>2097.2950203428568</v>
          </cell>
          <cell r="AQ184">
            <v>2312.926342575714</v>
          </cell>
          <cell r="AR184">
            <v>2579.8823343872141</v>
          </cell>
          <cell r="AS184">
            <v>2924.3971410578588</v>
          </cell>
          <cell r="AT184">
            <v>3255.9297841886232</v>
          </cell>
        </row>
        <row r="186">
          <cell r="B186">
            <v>1378.6390000000001</v>
          </cell>
          <cell r="J186">
            <v>185.37</v>
          </cell>
          <cell r="K186">
            <v>642.31200000000001</v>
          </cell>
          <cell r="L186">
            <v>203.59300000000002</v>
          </cell>
          <cell r="M186">
            <v>649.45600000000002</v>
          </cell>
          <cell r="N186">
            <v>1680.731</v>
          </cell>
          <cell r="O186">
            <v>154.79999999999998</v>
          </cell>
          <cell r="P186">
            <v>596.95000000000005</v>
          </cell>
          <cell r="Q186">
            <v>165</v>
          </cell>
          <cell r="R186">
            <v>639</v>
          </cell>
          <cell r="S186">
            <v>1555.75</v>
          </cell>
          <cell r="T186">
            <v>147.39999999999998</v>
          </cell>
          <cell r="U186">
            <v>555.22</v>
          </cell>
          <cell r="V186">
            <v>322</v>
          </cell>
          <cell r="W186">
            <v>529.84</v>
          </cell>
          <cell r="X186">
            <v>1554.46</v>
          </cell>
          <cell r="Y186">
            <v>356.23110000000003</v>
          </cell>
          <cell r="Z186">
            <v>444.91400000000004</v>
          </cell>
          <cell r="AA186">
            <v>386.89099999999996</v>
          </cell>
          <cell r="AB186">
            <v>540.61</v>
          </cell>
          <cell r="AC186">
            <v>1728.6461000000002</v>
          </cell>
          <cell r="AD186">
            <v>349</v>
          </cell>
          <cell r="AE186">
            <v>401</v>
          </cell>
          <cell r="AF186">
            <v>387</v>
          </cell>
          <cell r="AG186">
            <v>540</v>
          </cell>
          <cell r="AH186">
            <v>1677</v>
          </cell>
          <cell r="AI186">
            <v>371.09</v>
          </cell>
          <cell r="AJ186">
            <v>427.26</v>
          </cell>
          <cell r="AK186">
            <v>366.32</v>
          </cell>
          <cell r="AL186">
            <v>489</v>
          </cell>
          <cell r="AM186">
            <v>1653.67</v>
          </cell>
          <cell r="AN186">
            <v>1551.5499999999997</v>
          </cell>
          <cell r="AO186">
            <v>1551.5499999999997</v>
          </cell>
          <cell r="AP186">
            <v>1976.1423799999998</v>
          </cell>
          <cell r="AQ186">
            <v>2206.9052380499998</v>
          </cell>
          <cell r="AR186">
            <v>2490.0433460214999</v>
          </cell>
          <cell r="AS186">
            <v>2851.9839726921446</v>
          </cell>
          <cell r="AT186">
            <v>3201.8719358229091</v>
          </cell>
        </row>
        <row r="187">
          <cell r="B187">
            <v>83.480999999999995</v>
          </cell>
          <cell r="J187">
            <v>55.043999999999997</v>
          </cell>
          <cell r="K187">
            <v>55.000000000000007</v>
          </cell>
          <cell r="L187">
            <v>62.207000000000001</v>
          </cell>
          <cell r="M187">
            <v>58.811</v>
          </cell>
          <cell r="N187">
            <v>231.06200000000001</v>
          </cell>
          <cell r="O187">
            <v>49.04</v>
          </cell>
          <cell r="P187">
            <v>40</v>
          </cell>
          <cell r="Q187">
            <v>49</v>
          </cell>
          <cell r="R187">
            <v>40</v>
          </cell>
          <cell r="S187">
            <v>178.04000000000002</v>
          </cell>
          <cell r="T187">
            <v>40.230000000000004</v>
          </cell>
          <cell r="U187">
            <v>42.24</v>
          </cell>
          <cell r="V187">
            <v>45.370000000000005</v>
          </cell>
          <cell r="W187">
            <v>17</v>
          </cell>
          <cell r="X187">
            <v>144.84000000000003</v>
          </cell>
          <cell r="Y187">
            <v>27.58</v>
          </cell>
          <cell r="Z187">
            <v>38.119999999999997</v>
          </cell>
          <cell r="AA187">
            <v>9.85</v>
          </cell>
          <cell r="AB187">
            <v>38.520000000000003</v>
          </cell>
          <cell r="AC187">
            <v>114.07</v>
          </cell>
          <cell r="AD187">
            <v>22</v>
          </cell>
          <cell r="AE187">
            <v>51</v>
          </cell>
          <cell r="AF187">
            <v>10</v>
          </cell>
          <cell r="AG187">
            <v>38</v>
          </cell>
          <cell r="AH187">
            <v>121</v>
          </cell>
          <cell r="AI187">
            <v>0</v>
          </cell>
          <cell r="AJ187">
            <v>25</v>
          </cell>
          <cell r="AK187">
            <v>6</v>
          </cell>
          <cell r="AL187">
            <v>1</v>
          </cell>
          <cell r="AM187">
            <v>32</v>
          </cell>
          <cell r="AN187">
            <v>131.43943499999997</v>
          </cell>
          <cell r="AO187">
            <v>131.43943499999997</v>
          </cell>
          <cell r="AP187">
            <v>121.15264034285717</v>
          </cell>
          <cell r="AQ187">
            <v>106.02110452571431</v>
          </cell>
          <cell r="AR187">
            <v>89.8389883657143</v>
          </cell>
          <cell r="AS187">
            <v>72.413168365714299</v>
          </cell>
          <cell r="AT187">
            <v>54.057848365714307</v>
          </cell>
        </row>
        <row r="189">
          <cell r="B189">
            <v>13</v>
          </cell>
          <cell r="C189">
            <v>0</v>
          </cell>
          <cell r="D189">
            <v>5</v>
          </cell>
          <cell r="E189">
            <v>47</v>
          </cell>
          <cell r="F189">
            <v>142</v>
          </cell>
          <cell r="G189">
            <v>202</v>
          </cell>
          <cell r="H189">
            <v>213</v>
          </cell>
          <cell r="I189">
            <v>219</v>
          </cell>
          <cell r="J189">
            <v>87.643000000000001</v>
          </cell>
          <cell r="K189">
            <v>28</v>
          </cell>
          <cell r="L189">
            <v>97.439000000000007</v>
          </cell>
          <cell r="M189">
            <v>38.244</v>
          </cell>
          <cell r="N189">
            <v>251.32599999999999</v>
          </cell>
          <cell r="O189">
            <v>72.3</v>
          </cell>
          <cell r="P189">
            <v>28</v>
          </cell>
          <cell r="Q189">
            <v>82</v>
          </cell>
          <cell r="R189">
            <v>37</v>
          </cell>
          <cell r="S189">
            <v>219.3</v>
          </cell>
          <cell r="T189">
            <v>62</v>
          </cell>
          <cell r="U189">
            <v>31</v>
          </cell>
          <cell r="V189">
            <v>65</v>
          </cell>
          <cell r="W189">
            <v>13</v>
          </cell>
          <cell r="X189">
            <v>171</v>
          </cell>
          <cell r="Y189">
            <v>74.771000000000001</v>
          </cell>
          <cell r="Z189">
            <v>36.880000000000003</v>
          </cell>
          <cell r="AA189">
            <v>68.495999999999995</v>
          </cell>
          <cell r="AB189">
            <v>35.076000000000001</v>
          </cell>
          <cell r="AC189">
            <v>215.22300000000001</v>
          </cell>
          <cell r="AD189">
            <v>61</v>
          </cell>
          <cell r="AE189">
            <v>27</v>
          </cell>
          <cell r="AF189">
            <v>68</v>
          </cell>
          <cell r="AG189">
            <v>35</v>
          </cell>
          <cell r="AH189">
            <v>191</v>
          </cell>
          <cell r="AI189">
            <v>61</v>
          </cell>
          <cell r="AJ189">
            <v>27</v>
          </cell>
          <cell r="AK189">
            <v>64</v>
          </cell>
          <cell r="AL189">
            <v>31</v>
          </cell>
          <cell r="AM189">
            <v>183</v>
          </cell>
          <cell r="AN189">
            <v>224.54444000000001</v>
          </cell>
          <cell r="AO189">
            <v>224.54444000000001</v>
          </cell>
          <cell r="AP189">
            <v>266.5493371428571</v>
          </cell>
          <cell r="AQ189">
            <v>263.50683428571426</v>
          </cell>
          <cell r="AR189">
            <v>258.5861142857143</v>
          </cell>
          <cell r="AS189">
            <v>246.68725428571429</v>
          </cell>
          <cell r="AT189">
            <v>222.69534728571429</v>
          </cell>
        </row>
        <row r="190">
          <cell r="B190">
            <v>5.3890000000000002</v>
          </cell>
          <cell r="J190">
            <v>66.331999999999994</v>
          </cell>
          <cell r="K190">
            <v>24.8</v>
          </cell>
          <cell r="L190">
            <v>76.513000000000005</v>
          </cell>
          <cell r="M190">
            <v>34.978000000000002</v>
          </cell>
          <cell r="N190">
            <v>202.62299999999999</v>
          </cell>
          <cell r="O190">
            <v>59.93</v>
          </cell>
          <cell r="P190">
            <v>26</v>
          </cell>
          <cell r="Q190">
            <v>66</v>
          </cell>
          <cell r="R190">
            <v>31</v>
          </cell>
          <cell r="S190">
            <v>182.93</v>
          </cell>
          <cell r="T190">
            <v>48</v>
          </cell>
          <cell r="U190">
            <v>30</v>
          </cell>
          <cell r="V190">
            <v>51</v>
          </cell>
          <cell r="W190">
            <v>13</v>
          </cell>
          <cell r="X190">
            <v>142</v>
          </cell>
          <cell r="Y190">
            <v>61.301000000000002</v>
          </cell>
          <cell r="Z190">
            <v>34.380000000000003</v>
          </cell>
          <cell r="AA190">
            <v>58.805999999999997</v>
          </cell>
          <cell r="AB190">
            <v>32.725999999999999</v>
          </cell>
          <cell r="AC190">
            <v>187.21300000000002</v>
          </cell>
          <cell r="AD190">
            <v>60</v>
          </cell>
          <cell r="AE190">
            <v>25</v>
          </cell>
          <cell r="AF190">
            <v>58</v>
          </cell>
          <cell r="AG190">
            <v>33</v>
          </cell>
          <cell r="AH190">
            <v>176</v>
          </cell>
          <cell r="AI190">
            <v>61</v>
          </cell>
          <cell r="AJ190">
            <v>27</v>
          </cell>
          <cell r="AK190">
            <v>64</v>
          </cell>
          <cell r="AL190">
            <v>31</v>
          </cell>
          <cell r="AM190">
            <v>183</v>
          </cell>
          <cell r="AN190">
            <v>172.68</v>
          </cell>
          <cell r="AO190">
            <v>172.68</v>
          </cell>
          <cell r="AP190">
            <v>211.52875999999998</v>
          </cell>
          <cell r="AQ190">
            <v>213.26971999999998</v>
          </cell>
          <cell r="AR190">
            <v>215.55531999999999</v>
          </cell>
          <cell r="AS190">
            <v>212.98277999999999</v>
          </cell>
          <cell r="AT190">
            <v>198.317193</v>
          </cell>
        </row>
        <row r="191">
          <cell r="B191">
            <v>7.5540000000000003</v>
          </cell>
          <cell r="J191">
            <v>21.311</v>
          </cell>
          <cell r="K191">
            <v>3.2</v>
          </cell>
          <cell r="L191">
            <v>20.925999999999998</v>
          </cell>
          <cell r="M191">
            <v>3.266</v>
          </cell>
          <cell r="N191">
            <v>48.702999999999996</v>
          </cell>
          <cell r="O191">
            <v>12.37</v>
          </cell>
          <cell r="P191">
            <v>2</v>
          </cell>
          <cell r="Q191">
            <v>16</v>
          </cell>
          <cell r="R191">
            <v>6</v>
          </cell>
          <cell r="S191">
            <v>36.369999999999997</v>
          </cell>
          <cell r="T191">
            <v>14</v>
          </cell>
          <cell r="U191">
            <v>1</v>
          </cell>
          <cell r="V191">
            <v>14</v>
          </cell>
          <cell r="W191">
            <v>0</v>
          </cell>
          <cell r="X191">
            <v>29</v>
          </cell>
          <cell r="Y191">
            <v>13.47</v>
          </cell>
          <cell r="Z191">
            <v>2.5</v>
          </cell>
          <cell r="AA191">
            <v>9.69</v>
          </cell>
          <cell r="AB191">
            <v>2.35</v>
          </cell>
          <cell r="AC191">
            <v>28.01</v>
          </cell>
          <cell r="AD191">
            <v>1</v>
          </cell>
          <cell r="AE191">
            <v>2</v>
          </cell>
          <cell r="AF191">
            <v>10</v>
          </cell>
          <cell r="AG191">
            <v>2</v>
          </cell>
          <cell r="AH191">
            <v>15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51.864439999999995</v>
          </cell>
          <cell r="AO191">
            <v>51.864439999999995</v>
          </cell>
          <cell r="AP191">
            <v>55.02057714285715</v>
          </cell>
          <cell r="AQ191">
            <v>50.237114285714291</v>
          </cell>
          <cell r="AR191">
            <v>43.030794285714293</v>
          </cell>
          <cell r="AS191">
            <v>33.704474285714284</v>
          </cell>
          <cell r="AT191">
            <v>24.378154285714292</v>
          </cell>
        </row>
        <row r="192">
          <cell r="B192">
            <v>16</v>
          </cell>
          <cell r="C192">
            <v>0</v>
          </cell>
          <cell r="D192">
            <v>65</v>
          </cell>
          <cell r="E192">
            <v>87</v>
          </cell>
          <cell r="F192">
            <v>160</v>
          </cell>
          <cell r="G192">
            <v>171</v>
          </cell>
          <cell r="H192">
            <v>164</v>
          </cell>
          <cell r="I192">
            <v>177</v>
          </cell>
          <cell r="J192">
            <v>54.326999999999998</v>
          </cell>
          <cell r="K192">
            <v>50.5</v>
          </cell>
          <cell r="L192">
            <v>59.141000000000005</v>
          </cell>
          <cell r="M192">
            <v>56.282000000000004</v>
          </cell>
          <cell r="N192">
            <v>220.25</v>
          </cell>
          <cell r="O192">
            <v>55.3</v>
          </cell>
          <cell r="P192">
            <v>39</v>
          </cell>
          <cell r="Q192">
            <v>51</v>
          </cell>
          <cell r="R192">
            <v>33</v>
          </cell>
          <cell r="S192">
            <v>178.3</v>
          </cell>
          <cell r="T192">
            <v>42.25</v>
          </cell>
          <cell r="U192">
            <v>42.72</v>
          </cell>
          <cell r="V192">
            <v>30.27</v>
          </cell>
          <cell r="W192">
            <v>26</v>
          </cell>
          <cell r="X192">
            <v>141.24</v>
          </cell>
          <cell r="Y192">
            <v>34.846000000000004</v>
          </cell>
          <cell r="Z192">
            <v>43.877000000000002</v>
          </cell>
          <cell r="AA192">
            <v>19.079999999999998</v>
          </cell>
          <cell r="AB192">
            <v>39.298999999999999</v>
          </cell>
          <cell r="AC192">
            <v>137.102</v>
          </cell>
          <cell r="AD192">
            <v>37</v>
          </cell>
          <cell r="AE192">
            <v>42</v>
          </cell>
          <cell r="AF192">
            <v>19</v>
          </cell>
          <cell r="AG192">
            <v>39</v>
          </cell>
          <cell r="AH192">
            <v>137</v>
          </cell>
          <cell r="AI192">
            <v>37</v>
          </cell>
          <cell r="AJ192">
            <v>27</v>
          </cell>
          <cell r="AK192">
            <v>28</v>
          </cell>
          <cell r="AL192">
            <v>22</v>
          </cell>
          <cell r="AM192">
            <v>114</v>
          </cell>
          <cell r="AN192">
            <v>136.513284</v>
          </cell>
          <cell r="AO192">
            <v>136.513284</v>
          </cell>
          <cell r="AP192">
            <v>117.6528132</v>
          </cell>
          <cell r="AQ192">
            <v>118.66141509000002</v>
          </cell>
          <cell r="AR192">
            <v>118.90775784550002</v>
          </cell>
          <cell r="AS192">
            <v>117.786224388465</v>
          </cell>
          <cell r="AT192">
            <v>113.54084338771897</v>
          </cell>
        </row>
        <row r="193">
          <cell r="B193">
            <v>7.7670000000000003</v>
          </cell>
          <cell r="J193">
            <v>22.081</v>
          </cell>
          <cell r="K193">
            <v>8.9</v>
          </cell>
          <cell r="L193">
            <v>19.331</v>
          </cell>
          <cell r="M193">
            <v>8.0150000000000006</v>
          </cell>
          <cell r="N193">
            <v>58.326999999999998</v>
          </cell>
          <cell r="O193">
            <v>19.43</v>
          </cell>
          <cell r="P193">
            <v>8</v>
          </cell>
          <cell r="Q193">
            <v>19</v>
          </cell>
          <cell r="R193">
            <v>8</v>
          </cell>
          <cell r="S193">
            <v>54.43</v>
          </cell>
          <cell r="T193">
            <v>18.25</v>
          </cell>
          <cell r="U193">
            <v>6.72</v>
          </cell>
          <cell r="V193">
            <v>18.059999999999999</v>
          </cell>
          <cell r="W193">
            <v>10</v>
          </cell>
          <cell r="X193">
            <v>53.03</v>
          </cell>
          <cell r="Y193">
            <v>20.956</v>
          </cell>
          <cell r="Z193">
            <v>13.537000000000001</v>
          </cell>
          <cell r="AA193">
            <v>19.079999999999998</v>
          </cell>
          <cell r="AB193">
            <v>7.9089999999999998</v>
          </cell>
          <cell r="AC193">
            <v>61.481999999999999</v>
          </cell>
          <cell r="AD193">
            <v>17</v>
          </cell>
          <cell r="AE193">
            <v>-4</v>
          </cell>
          <cell r="AF193">
            <v>19</v>
          </cell>
          <cell r="AG193">
            <v>8</v>
          </cell>
          <cell r="AH193">
            <v>40</v>
          </cell>
          <cell r="AI193">
            <v>37</v>
          </cell>
          <cell r="AJ193">
            <v>27</v>
          </cell>
          <cell r="AK193">
            <v>28</v>
          </cell>
          <cell r="AL193">
            <v>22</v>
          </cell>
          <cell r="AM193">
            <v>114</v>
          </cell>
          <cell r="AN193">
            <v>61.17</v>
          </cell>
          <cell r="AO193">
            <v>61.17</v>
          </cell>
          <cell r="AP193">
            <v>54.127133999999998</v>
          </cell>
          <cell r="AQ193">
            <v>64.36692085</v>
          </cell>
          <cell r="AR193">
            <v>72.772559765500006</v>
          </cell>
          <cell r="AS193">
            <v>79.289026308464997</v>
          </cell>
          <cell r="AT193">
            <v>83.859645307718949</v>
          </cell>
        </row>
        <row r="194">
          <cell r="B194">
            <v>8.1980000000000004</v>
          </cell>
          <cell r="J194">
            <v>32.246000000000002</v>
          </cell>
          <cell r="K194">
            <v>41.6</v>
          </cell>
          <cell r="L194">
            <v>39.81</v>
          </cell>
          <cell r="M194">
            <v>48.267000000000003</v>
          </cell>
          <cell r="N194">
            <v>161.923</v>
          </cell>
          <cell r="O194">
            <v>35.869999999999997</v>
          </cell>
          <cell r="P194">
            <v>31</v>
          </cell>
          <cell r="Q194">
            <v>32</v>
          </cell>
          <cell r="R194">
            <v>25</v>
          </cell>
          <cell r="S194">
            <v>123.87</v>
          </cell>
          <cell r="T194">
            <v>24</v>
          </cell>
          <cell r="U194">
            <v>36</v>
          </cell>
          <cell r="V194">
            <v>12.21</v>
          </cell>
          <cell r="W194">
            <v>16</v>
          </cell>
          <cell r="X194">
            <v>88.210000000000008</v>
          </cell>
          <cell r="Y194">
            <v>13.89</v>
          </cell>
          <cell r="Z194">
            <v>30.34</v>
          </cell>
          <cell r="AA194">
            <v>0</v>
          </cell>
          <cell r="AB194">
            <v>31.39</v>
          </cell>
          <cell r="AC194">
            <v>75.62</v>
          </cell>
          <cell r="AD194">
            <v>20</v>
          </cell>
          <cell r="AE194">
            <v>46</v>
          </cell>
          <cell r="AF194">
            <v>0</v>
          </cell>
          <cell r="AG194">
            <v>31</v>
          </cell>
          <cell r="AH194">
            <v>97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75.343283999999997</v>
          </cell>
          <cell r="AO194">
            <v>75.343283999999997</v>
          </cell>
          <cell r="AP194">
            <v>63.525679200000006</v>
          </cell>
          <cell r="AQ194">
            <v>54.294494240000013</v>
          </cell>
          <cell r="AR194">
            <v>46.135198080000009</v>
          </cell>
          <cell r="AS194">
            <v>38.497198080000011</v>
          </cell>
          <cell r="AT194">
            <v>29.681198080000012</v>
          </cell>
        </row>
        <row r="195">
          <cell r="B195">
            <v>61</v>
          </cell>
          <cell r="C195">
            <v>0</v>
          </cell>
          <cell r="D195">
            <v>84</v>
          </cell>
          <cell r="E195">
            <v>96</v>
          </cell>
          <cell r="F195">
            <v>133</v>
          </cell>
          <cell r="G195">
            <v>158</v>
          </cell>
          <cell r="H195">
            <v>68</v>
          </cell>
          <cell r="I195">
            <v>45</v>
          </cell>
          <cell r="J195">
            <v>5.0870000000000006</v>
          </cell>
          <cell r="K195">
            <v>7.3000000000000007</v>
          </cell>
          <cell r="L195">
            <v>2.3820000000000001</v>
          </cell>
          <cell r="M195">
            <v>3.706</v>
          </cell>
          <cell r="N195">
            <v>18.475000000000001</v>
          </cell>
          <cell r="O195">
            <v>0.58000000000000007</v>
          </cell>
          <cell r="P195">
            <v>2</v>
          </cell>
          <cell r="Q195">
            <v>1</v>
          </cell>
          <cell r="R195">
            <v>1</v>
          </cell>
          <cell r="S195">
            <v>4.58</v>
          </cell>
          <cell r="T195">
            <v>0.59</v>
          </cell>
          <cell r="U195">
            <v>4.74</v>
          </cell>
          <cell r="V195">
            <v>0.23</v>
          </cell>
          <cell r="W195">
            <v>64</v>
          </cell>
          <cell r="X195">
            <v>69.56</v>
          </cell>
          <cell r="Y195">
            <v>0.28499999999999998</v>
          </cell>
          <cell r="Z195">
            <v>15.856999999999999</v>
          </cell>
          <cell r="AA195">
            <v>0.61299999999999999</v>
          </cell>
          <cell r="AB195">
            <v>102.97499999999999</v>
          </cell>
          <cell r="AC195">
            <v>119.73</v>
          </cell>
          <cell r="AD195">
            <v>2</v>
          </cell>
          <cell r="AE195">
            <v>16</v>
          </cell>
          <cell r="AF195">
            <v>1</v>
          </cell>
          <cell r="AG195">
            <v>103</v>
          </cell>
          <cell r="AH195">
            <v>122</v>
          </cell>
          <cell r="AI195">
            <v>2.13</v>
          </cell>
          <cell r="AJ195">
            <v>5</v>
          </cell>
          <cell r="AK195">
            <v>3.79</v>
          </cell>
          <cell r="AL195">
            <v>7</v>
          </cell>
          <cell r="AM195">
            <v>17.920000000000002</v>
          </cell>
          <cell r="AN195">
            <v>9.9217909999999989</v>
          </cell>
          <cell r="AO195">
            <v>9.9217909999999989</v>
          </cell>
          <cell r="AP195">
            <v>28.172783999999993</v>
          </cell>
          <cell r="AQ195">
            <v>32.4696912</v>
          </cell>
          <cell r="AR195">
            <v>37.097560255999994</v>
          </cell>
          <cell r="AS195">
            <v>42.243760383679991</v>
          </cell>
          <cell r="AT195">
            <v>47.806691515190394</v>
          </cell>
        </row>
        <row r="196">
          <cell r="B196">
            <v>53.176000000000002</v>
          </cell>
          <cell r="J196">
            <v>4.1740000000000004</v>
          </cell>
          <cell r="K196">
            <v>3.7</v>
          </cell>
          <cell r="L196">
            <v>1.3320000000000001</v>
          </cell>
          <cell r="M196">
            <v>1.4430000000000001</v>
          </cell>
          <cell r="N196">
            <v>10.649000000000001</v>
          </cell>
          <cell r="O196">
            <v>0.05</v>
          </cell>
          <cell r="P196">
            <v>1</v>
          </cell>
          <cell r="Q196">
            <v>0</v>
          </cell>
          <cell r="R196">
            <v>0</v>
          </cell>
          <cell r="S196">
            <v>1.05</v>
          </cell>
          <cell r="T196">
            <v>0.56999999999999995</v>
          </cell>
          <cell r="U196">
            <v>3.5</v>
          </cell>
          <cell r="V196">
            <v>0.23</v>
          </cell>
          <cell r="W196">
            <v>64</v>
          </cell>
          <cell r="X196">
            <v>68.3</v>
          </cell>
          <cell r="Y196">
            <v>0.22500000000000001</v>
          </cell>
          <cell r="Z196">
            <v>13.196999999999999</v>
          </cell>
          <cell r="AA196">
            <v>0.58299999999999996</v>
          </cell>
          <cell r="AB196">
            <v>100.345</v>
          </cell>
          <cell r="AC196">
            <v>114.35</v>
          </cell>
          <cell r="AD196">
            <v>2</v>
          </cell>
          <cell r="AE196">
            <v>15</v>
          </cell>
          <cell r="AF196">
            <v>1</v>
          </cell>
          <cell r="AG196">
            <v>100</v>
          </cell>
          <cell r="AH196">
            <v>118</v>
          </cell>
          <cell r="AI196">
            <v>2.13</v>
          </cell>
          <cell r="AJ196">
            <v>5</v>
          </cell>
          <cell r="AK196">
            <v>3.79</v>
          </cell>
          <cell r="AL196">
            <v>7</v>
          </cell>
          <cell r="AM196">
            <v>17.920000000000002</v>
          </cell>
          <cell r="AN196">
            <v>6.42</v>
          </cell>
          <cell r="AO196">
            <v>6.42</v>
          </cell>
          <cell r="AP196">
            <v>25.686079999999993</v>
          </cell>
          <cell r="AQ196">
            <v>30.971875199999996</v>
          </cell>
          <cell r="AR196">
            <v>36.416244255999992</v>
          </cell>
          <cell r="AS196">
            <v>42.023944383679989</v>
          </cell>
          <cell r="AT196">
            <v>47.799875515190394</v>
          </cell>
        </row>
        <row r="197">
          <cell r="B197">
            <v>7.81</v>
          </cell>
          <cell r="J197">
            <v>0.91300000000000003</v>
          </cell>
          <cell r="K197">
            <v>3.6</v>
          </cell>
          <cell r="L197">
            <v>1.05</v>
          </cell>
          <cell r="M197">
            <v>2.2629999999999999</v>
          </cell>
          <cell r="N197">
            <v>7.8259999999999996</v>
          </cell>
          <cell r="O197">
            <v>0.53</v>
          </cell>
          <cell r="P197">
            <v>1</v>
          </cell>
          <cell r="Q197">
            <v>1</v>
          </cell>
          <cell r="R197">
            <v>1</v>
          </cell>
          <cell r="S197">
            <v>3.5300000000000002</v>
          </cell>
          <cell r="T197">
            <v>0.02</v>
          </cell>
          <cell r="U197">
            <v>1.24</v>
          </cell>
          <cell r="V197">
            <v>0</v>
          </cell>
          <cell r="W197">
            <v>0</v>
          </cell>
          <cell r="X197">
            <v>1.26</v>
          </cell>
          <cell r="Y197">
            <v>0.06</v>
          </cell>
          <cell r="Z197">
            <v>2.66</v>
          </cell>
          <cell r="AA197">
            <v>0.03</v>
          </cell>
          <cell r="AB197">
            <v>2.63</v>
          </cell>
          <cell r="AC197">
            <v>5.38</v>
          </cell>
          <cell r="AD197">
            <v>0</v>
          </cell>
          <cell r="AE197">
            <v>1</v>
          </cell>
          <cell r="AF197">
            <v>0</v>
          </cell>
          <cell r="AG197">
            <v>3</v>
          </cell>
          <cell r="AH197">
            <v>4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3.5017909999999999</v>
          </cell>
          <cell r="AO197">
            <v>3.5017909999999999</v>
          </cell>
          <cell r="AP197">
            <v>2.4867040000000005</v>
          </cell>
          <cell r="AQ197">
            <v>1.4978160000000005</v>
          </cell>
          <cell r="AR197">
            <v>0.68131600000000048</v>
          </cell>
          <cell r="AS197">
            <v>0.21981600000000048</v>
          </cell>
          <cell r="AT197">
            <v>6.81600000000051E-3</v>
          </cell>
        </row>
        <row r="198">
          <cell r="B198">
            <v>1372</v>
          </cell>
          <cell r="C198">
            <v>0</v>
          </cell>
          <cell r="D198">
            <v>2189</v>
          </cell>
          <cell r="E198">
            <v>2044</v>
          </cell>
          <cell r="F198">
            <v>52</v>
          </cell>
          <cell r="G198">
            <v>51</v>
          </cell>
          <cell r="H198">
            <v>48</v>
          </cell>
          <cell r="I198">
            <v>19</v>
          </cell>
          <cell r="J198">
            <v>1.0149999999999999</v>
          </cell>
          <cell r="K198">
            <v>7.6999999999999993</v>
          </cell>
          <cell r="L198">
            <v>0.83799999999999997</v>
          </cell>
          <cell r="M198">
            <v>6.0350000000000001</v>
          </cell>
          <cell r="N198">
            <v>15.587999999999999</v>
          </cell>
          <cell r="O198">
            <v>1.02</v>
          </cell>
          <cell r="P198">
            <v>6</v>
          </cell>
          <cell r="Q198">
            <v>1</v>
          </cell>
          <cell r="R198">
            <v>5</v>
          </cell>
          <cell r="S198">
            <v>13.02</v>
          </cell>
          <cell r="T198">
            <v>0.78999999999999992</v>
          </cell>
          <cell r="U198">
            <v>3</v>
          </cell>
          <cell r="V198">
            <v>0.87</v>
          </cell>
          <cell r="W198">
            <v>1.8399999999999999</v>
          </cell>
          <cell r="X198">
            <v>6.5</v>
          </cell>
          <cell r="Y198">
            <v>0.98299999999999998</v>
          </cell>
          <cell r="Z198">
            <v>3.83</v>
          </cell>
          <cell r="AA198">
            <v>0.53600000000000003</v>
          </cell>
          <cell r="AB198">
            <v>3.423</v>
          </cell>
          <cell r="AC198">
            <v>8.7720000000000002</v>
          </cell>
          <cell r="AD198">
            <v>2</v>
          </cell>
          <cell r="AE198">
            <v>3</v>
          </cell>
          <cell r="AF198">
            <v>1</v>
          </cell>
          <cell r="AG198">
            <v>3</v>
          </cell>
          <cell r="AH198">
            <v>9</v>
          </cell>
          <cell r="AI198">
            <v>2</v>
          </cell>
          <cell r="AJ198">
            <v>3</v>
          </cell>
          <cell r="AK198">
            <v>3</v>
          </cell>
          <cell r="AL198">
            <v>6</v>
          </cell>
          <cell r="AM198">
            <v>14</v>
          </cell>
          <cell r="AN198">
            <v>3.7599200000000002</v>
          </cell>
          <cell r="AO198">
            <v>3.7599200000000002</v>
          </cell>
          <cell r="AP198">
            <v>-2.9776639999999999</v>
          </cell>
          <cell r="AQ198">
            <v>-4.8468479999999996</v>
          </cell>
          <cell r="AR198">
            <v>-5.0708479999999998</v>
          </cell>
          <cell r="AS198">
            <v>-5.0708479999999998</v>
          </cell>
          <cell r="AT198">
            <v>-5.0708479999999998</v>
          </cell>
        </row>
        <row r="199">
          <cell r="B199">
            <v>1312.307</v>
          </cell>
          <cell r="J199">
            <v>0.441</v>
          </cell>
          <cell r="K199">
            <v>1.1000000000000001</v>
          </cell>
          <cell r="L199">
            <v>0.41699999999999998</v>
          </cell>
          <cell r="M199">
            <v>1.02</v>
          </cell>
          <cell r="N199">
            <v>2.9780000000000002</v>
          </cell>
          <cell r="O199">
            <v>0.75</v>
          </cell>
          <cell r="P199">
            <v>2</v>
          </cell>
          <cell r="Q199">
            <v>1</v>
          </cell>
          <cell r="R199">
            <v>1</v>
          </cell>
          <cell r="S199">
            <v>4.75</v>
          </cell>
          <cell r="T199">
            <v>0.57999999999999996</v>
          </cell>
          <cell r="U199">
            <v>2</v>
          </cell>
          <cell r="V199">
            <v>0.71</v>
          </cell>
          <cell r="W199">
            <v>0.84</v>
          </cell>
          <cell r="X199">
            <v>4.13</v>
          </cell>
          <cell r="Y199">
            <v>0.82299999999999995</v>
          </cell>
          <cell r="Z199">
            <v>1.21</v>
          </cell>
          <cell r="AA199">
            <v>0.40600000000000003</v>
          </cell>
          <cell r="AB199">
            <v>1.2729999999999999</v>
          </cell>
          <cell r="AC199">
            <v>3.7119999999999997</v>
          </cell>
          <cell r="AD199">
            <v>1</v>
          </cell>
          <cell r="AE199">
            <v>1</v>
          </cell>
          <cell r="AF199">
            <v>1</v>
          </cell>
          <cell r="AG199">
            <v>1</v>
          </cell>
          <cell r="AH199">
            <v>4</v>
          </cell>
          <cell r="AI199">
            <v>2</v>
          </cell>
          <cell r="AJ199">
            <v>3</v>
          </cell>
          <cell r="AK199">
            <v>3</v>
          </cell>
          <cell r="AL199">
            <v>6</v>
          </cell>
          <cell r="AM199">
            <v>14</v>
          </cell>
          <cell r="AN199">
            <v>3.03</v>
          </cell>
          <cell r="AO199">
            <v>3.03</v>
          </cell>
          <cell r="AP199">
            <v>-3.0973440000000001</v>
          </cell>
          <cell r="AQ199">
            <v>-4.8385280000000002</v>
          </cell>
          <cell r="AR199">
            <v>-5.0625280000000004</v>
          </cell>
          <cell r="AS199">
            <v>-5.0625280000000004</v>
          </cell>
          <cell r="AT199">
            <v>-5.0625280000000004</v>
          </cell>
        </row>
        <row r="200">
          <cell r="B200">
            <v>59.918999999999997</v>
          </cell>
          <cell r="J200">
            <v>0.57400000000000007</v>
          </cell>
          <cell r="K200">
            <v>6.6</v>
          </cell>
          <cell r="L200">
            <v>0.42099999999999999</v>
          </cell>
          <cell r="M200">
            <v>5.0149999999999997</v>
          </cell>
          <cell r="N200">
            <v>12.61</v>
          </cell>
          <cell r="O200">
            <v>0.27</v>
          </cell>
          <cell r="P200">
            <v>4</v>
          </cell>
          <cell r="Q200">
            <v>0</v>
          </cell>
          <cell r="R200">
            <v>4</v>
          </cell>
          <cell r="S200">
            <v>8.27</v>
          </cell>
          <cell r="T200">
            <v>0.21</v>
          </cell>
          <cell r="U200">
            <v>1</v>
          </cell>
          <cell r="V200">
            <v>0.16</v>
          </cell>
          <cell r="W200">
            <v>1</v>
          </cell>
          <cell r="X200">
            <v>2.37</v>
          </cell>
          <cell r="Y200">
            <v>0.16</v>
          </cell>
          <cell r="Z200">
            <v>2.62</v>
          </cell>
          <cell r="AA200">
            <v>0.13</v>
          </cell>
          <cell r="AB200">
            <v>2.15</v>
          </cell>
          <cell r="AC200">
            <v>5.0599999999999996</v>
          </cell>
          <cell r="AD200">
            <v>1</v>
          </cell>
          <cell r="AE200">
            <v>2</v>
          </cell>
          <cell r="AF200">
            <v>0</v>
          </cell>
          <cell r="AG200">
            <v>2</v>
          </cell>
          <cell r="AH200">
            <v>5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0.72992000000000012</v>
          </cell>
          <cell r="AO200">
            <v>0.72992000000000012</v>
          </cell>
          <cell r="AP200">
            <v>0.11968000000000018</v>
          </cell>
          <cell r="AQ200">
            <v>-8.3199999999998223E-3</v>
          </cell>
          <cell r="AR200">
            <v>-8.3199999999998223E-3</v>
          </cell>
          <cell r="AS200">
            <v>-8.3199999999998223E-3</v>
          </cell>
          <cell r="AT200">
            <v>-8.3199999999998223E-3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1246</v>
          </cell>
          <cell r="G201">
            <v>1130</v>
          </cell>
          <cell r="H201">
            <v>1022</v>
          </cell>
          <cell r="I201">
            <v>1073</v>
          </cell>
          <cell r="J201">
            <v>74.95</v>
          </cell>
          <cell r="K201">
            <v>561.19399999999996</v>
          </cell>
          <cell r="L201">
            <v>74</v>
          </cell>
          <cell r="M201">
            <v>542</v>
          </cell>
          <cell r="N201">
            <v>1252.144</v>
          </cell>
          <cell r="O201">
            <v>67.8</v>
          </cell>
          <cell r="P201">
            <v>525</v>
          </cell>
          <cell r="Q201">
            <v>64</v>
          </cell>
          <cell r="R201">
            <v>524</v>
          </cell>
          <cell r="S201">
            <v>1180.8</v>
          </cell>
          <cell r="T201">
            <v>80</v>
          </cell>
          <cell r="U201">
            <v>487</v>
          </cell>
          <cell r="V201">
            <v>214</v>
          </cell>
          <cell r="W201">
            <v>348</v>
          </cell>
          <cell r="X201">
            <v>1129</v>
          </cell>
          <cell r="Y201">
            <v>272.92610000000002</v>
          </cell>
          <cell r="Z201">
            <v>339.19400000000002</v>
          </cell>
          <cell r="AA201">
            <v>270.54399999999998</v>
          </cell>
          <cell r="AB201">
            <v>326.488</v>
          </cell>
          <cell r="AC201">
            <v>1209.1521</v>
          </cell>
          <cell r="AD201">
            <v>269</v>
          </cell>
          <cell r="AE201">
            <v>338</v>
          </cell>
          <cell r="AF201">
            <v>271</v>
          </cell>
          <cell r="AG201">
            <v>326</v>
          </cell>
          <cell r="AH201">
            <v>1204</v>
          </cell>
          <cell r="AI201">
            <v>268.95999999999998</v>
          </cell>
          <cell r="AJ201">
            <v>338.26</v>
          </cell>
          <cell r="AK201">
            <v>267.52999999999997</v>
          </cell>
          <cell r="AL201">
            <v>325</v>
          </cell>
          <cell r="AM201">
            <v>1199.75</v>
          </cell>
          <cell r="AN201">
            <v>1136.3899999999999</v>
          </cell>
          <cell r="AO201">
            <v>1136.3899999999999</v>
          </cell>
          <cell r="AP201">
            <v>1014.645</v>
          </cell>
          <cell r="AQ201">
            <v>954.80899999999997</v>
          </cell>
          <cell r="AR201">
            <v>896.05799999999999</v>
          </cell>
          <cell r="AS201">
            <v>896.05799999999999</v>
          </cell>
          <cell r="AT201">
            <v>896.05799999999999</v>
          </cell>
        </row>
        <row r="207">
          <cell r="B207">
            <v>0</v>
          </cell>
          <cell r="C207">
            <v>0</v>
          </cell>
          <cell r="D207">
            <v>246</v>
          </cell>
          <cell r="E207">
            <v>137</v>
          </cell>
          <cell r="F207">
            <v>118</v>
          </cell>
          <cell r="G207">
            <v>102</v>
          </cell>
          <cell r="H207">
            <v>95</v>
          </cell>
          <cell r="I207">
            <v>150</v>
          </cell>
          <cell r="J207">
            <v>17.391999999999999</v>
          </cell>
          <cell r="K207">
            <v>42.618000000000002</v>
          </cell>
          <cell r="L207">
            <v>32</v>
          </cell>
          <cell r="M207">
            <v>62</v>
          </cell>
          <cell r="N207">
            <v>154.01</v>
          </cell>
          <cell r="O207">
            <v>6.84</v>
          </cell>
          <cell r="P207">
            <v>34.950000000000003</v>
          </cell>
          <cell r="Q207">
            <v>15</v>
          </cell>
          <cell r="R207">
            <v>75</v>
          </cell>
          <cell r="S207">
            <v>131.79000000000002</v>
          </cell>
          <cell r="T207">
            <v>0</v>
          </cell>
          <cell r="U207">
            <v>26</v>
          </cell>
          <cell r="V207">
            <v>38</v>
          </cell>
          <cell r="W207">
            <v>94</v>
          </cell>
          <cell r="X207">
            <v>158</v>
          </cell>
          <cell r="Y207">
            <v>0</v>
          </cell>
          <cell r="Z207">
            <v>43.396000000000001</v>
          </cell>
          <cell r="AA207">
            <v>37.472000000000001</v>
          </cell>
          <cell r="AB207">
            <v>71.869</v>
          </cell>
          <cell r="AC207">
            <v>152.73699999999999</v>
          </cell>
          <cell r="AD207">
            <v>0</v>
          </cell>
          <cell r="AE207">
            <v>26</v>
          </cell>
          <cell r="AF207">
            <v>37</v>
          </cell>
          <cell r="AG207">
            <v>72</v>
          </cell>
          <cell r="AH207">
            <v>135</v>
          </cell>
          <cell r="AI207">
            <v>0</v>
          </cell>
          <cell r="AJ207">
            <v>27</v>
          </cell>
          <cell r="AK207">
            <v>0</v>
          </cell>
          <cell r="AL207">
            <v>98</v>
          </cell>
          <cell r="AM207">
            <v>125</v>
          </cell>
          <cell r="AN207">
            <v>171.86</v>
          </cell>
          <cell r="AO207">
            <v>171.86</v>
          </cell>
          <cell r="AP207">
            <v>388.92024999999995</v>
          </cell>
          <cell r="AQ207">
            <v>582.28874999999994</v>
          </cell>
          <cell r="AR207">
            <v>811.44124999999997</v>
          </cell>
          <cell r="AS207">
            <v>1059.1602499999999</v>
          </cell>
          <cell r="AT207">
            <v>1308.15725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77</v>
          </cell>
          <cell r="F208">
            <v>0</v>
          </cell>
          <cell r="G208">
            <v>65</v>
          </cell>
          <cell r="H208">
            <v>89</v>
          </cell>
          <cell r="I208">
            <v>49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284.33249999999998</v>
          </cell>
          <cell r="AQ208">
            <v>366.03749999999997</v>
          </cell>
          <cell r="AR208">
            <v>462.86249999999995</v>
          </cell>
          <cell r="AS208">
            <v>567.53250000000003</v>
          </cell>
          <cell r="AT208">
            <v>672.74249999999995</v>
          </cell>
        </row>
        <row r="209">
          <cell r="J209">
            <v>0</v>
          </cell>
          <cell r="K209">
            <v>1</v>
          </cell>
          <cell r="L209">
            <v>1.1399999999999999</v>
          </cell>
          <cell r="M209">
            <v>3</v>
          </cell>
          <cell r="N209">
            <v>5.14</v>
          </cell>
          <cell r="O209">
            <v>0</v>
          </cell>
          <cell r="P209">
            <v>2</v>
          </cell>
          <cell r="Q209">
            <v>0</v>
          </cell>
          <cell r="R209">
            <v>4</v>
          </cell>
          <cell r="S209">
            <v>6</v>
          </cell>
          <cell r="T209">
            <v>2</v>
          </cell>
          <cell r="U209">
            <v>3</v>
          </cell>
          <cell r="V209">
            <v>19</v>
          </cell>
          <cell r="W209">
            <v>0</v>
          </cell>
          <cell r="X209">
            <v>24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25</v>
          </cell>
          <cell r="AK209">
            <v>6</v>
          </cell>
          <cell r="AL209">
            <v>1</v>
          </cell>
          <cell r="AM209">
            <v>32</v>
          </cell>
          <cell r="AN209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3</v>
          </cell>
          <cell r="F211">
            <v>45</v>
          </cell>
          <cell r="G211">
            <v>223</v>
          </cell>
          <cell r="H211">
            <v>358</v>
          </cell>
          <cell r="I211">
            <v>398</v>
          </cell>
          <cell r="J211">
            <v>172</v>
          </cell>
          <cell r="K211">
            <v>41</v>
          </cell>
          <cell r="L211">
            <v>101</v>
          </cell>
          <cell r="M211">
            <v>101</v>
          </cell>
          <cell r="N211">
            <v>415</v>
          </cell>
          <cell r="O211">
            <v>89</v>
          </cell>
          <cell r="P211">
            <v>101</v>
          </cell>
          <cell r="Q211">
            <v>86</v>
          </cell>
          <cell r="R211">
            <v>56</v>
          </cell>
          <cell r="S211">
            <v>332</v>
          </cell>
          <cell r="T211">
            <v>112</v>
          </cell>
          <cell r="U211">
            <v>19</v>
          </cell>
          <cell r="V211">
            <v>26</v>
          </cell>
          <cell r="W211">
            <v>57</v>
          </cell>
          <cell r="X211">
            <v>214</v>
          </cell>
          <cell r="Y211">
            <v>27.99</v>
          </cell>
          <cell r="Z211">
            <v>27.99</v>
          </cell>
          <cell r="AA211">
            <v>27.99</v>
          </cell>
          <cell r="AB211">
            <v>27.99</v>
          </cell>
          <cell r="AC211">
            <v>111.96</v>
          </cell>
          <cell r="AD211">
            <v>55</v>
          </cell>
          <cell r="AE211">
            <v>55</v>
          </cell>
          <cell r="AF211">
            <v>79</v>
          </cell>
          <cell r="AG211">
            <v>58</v>
          </cell>
          <cell r="AH211">
            <v>247</v>
          </cell>
          <cell r="AI211">
            <v>55</v>
          </cell>
          <cell r="AJ211">
            <v>55</v>
          </cell>
          <cell r="AK211">
            <v>79</v>
          </cell>
          <cell r="AL211">
            <v>68</v>
          </cell>
          <cell r="AM211">
            <v>257</v>
          </cell>
          <cell r="AN211">
            <v>321.04000000000002</v>
          </cell>
          <cell r="AO211">
            <v>321</v>
          </cell>
          <cell r="AP211">
            <v>560</v>
          </cell>
          <cell r="AQ211">
            <v>288</v>
          </cell>
          <cell r="AR211">
            <v>310</v>
          </cell>
          <cell r="AS211">
            <v>313</v>
          </cell>
          <cell r="AT211">
            <v>313</v>
          </cell>
        </row>
        <row r="213">
          <cell r="B213">
            <v>18</v>
          </cell>
          <cell r="C213">
            <v>56</v>
          </cell>
          <cell r="D213">
            <v>152</v>
          </cell>
          <cell r="E213">
            <v>201</v>
          </cell>
          <cell r="F213">
            <v>298</v>
          </cell>
          <cell r="G213">
            <v>320</v>
          </cell>
          <cell r="H213">
            <v>288.7672</v>
          </cell>
          <cell r="I213">
            <v>268</v>
          </cell>
          <cell r="J213">
            <v>85</v>
          </cell>
          <cell r="K213">
            <v>118</v>
          </cell>
          <cell r="L213">
            <v>80</v>
          </cell>
          <cell r="M213">
            <v>83</v>
          </cell>
          <cell r="N213">
            <v>366</v>
          </cell>
          <cell r="O213">
            <v>58</v>
          </cell>
          <cell r="P213">
            <v>68</v>
          </cell>
          <cell r="Q213">
            <v>65</v>
          </cell>
          <cell r="R213">
            <v>65</v>
          </cell>
          <cell r="S213">
            <v>256</v>
          </cell>
          <cell r="T213">
            <v>57</v>
          </cell>
          <cell r="U213">
            <v>59</v>
          </cell>
          <cell r="V213">
            <v>52</v>
          </cell>
          <cell r="W213">
            <v>55</v>
          </cell>
          <cell r="X213">
            <v>223</v>
          </cell>
          <cell r="Y213">
            <v>31.574999999999999</v>
          </cell>
          <cell r="Z213">
            <v>35.075000000000003</v>
          </cell>
          <cell r="AA213">
            <v>28.475000000000001</v>
          </cell>
          <cell r="AB213">
            <v>32.774999999999999</v>
          </cell>
          <cell r="AC213">
            <v>127.9</v>
          </cell>
          <cell r="AD213">
            <v>43</v>
          </cell>
          <cell r="AE213">
            <v>38</v>
          </cell>
          <cell r="AF213">
            <v>28</v>
          </cell>
          <cell r="AG213">
            <v>32</v>
          </cell>
          <cell r="AH213">
            <v>141</v>
          </cell>
          <cell r="AI213">
            <v>42</v>
          </cell>
          <cell r="AJ213">
            <v>37</v>
          </cell>
          <cell r="AK213">
            <v>27</v>
          </cell>
          <cell r="AL213">
            <v>30</v>
          </cell>
          <cell r="AM213">
            <v>136</v>
          </cell>
          <cell r="AN213">
            <v>78.393200000000007</v>
          </cell>
          <cell r="AO213">
            <v>78.393200000000007</v>
          </cell>
          <cell r="AP213">
            <v>56.0946</v>
          </cell>
          <cell r="AQ213">
            <v>37.176600000000001</v>
          </cell>
          <cell r="AR213">
            <v>32.097000000000001</v>
          </cell>
          <cell r="AS213">
            <v>32.097000000000001</v>
          </cell>
          <cell r="AT213">
            <v>32.097000000000001</v>
          </cell>
        </row>
        <row r="215">
          <cell r="G215">
            <v>31</v>
          </cell>
          <cell r="H215">
            <v>3</v>
          </cell>
          <cell r="I215">
            <v>38</v>
          </cell>
          <cell r="J215">
            <v>24</v>
          </cell>
          <cell r="K215">
            <v>46</v>
          </cell>
          <cell r="L215">
            <v>13</v>
          </cell>
          <cell r="M215">
            <v>24</v>
          </cell>
          <cell r="N215">
            <v>107</v>
          </cell>
          <cell r="O215">
            <v>12</v>
          </cell>
          <cell r="P215">
            <v>20</v>
          </cell>
          <cell r="Q215">
            <v>18</v>
          </cell>
          <cell r="R215">
            <v>24</v>
          </cell>
          <cell r="S215">
            <v>74</v>
          </cell>
          <cell r="T215">
            <v>19</v>
          </cell>
          <cell r="U215">
            <v>24</v>
          </cell>
          <cell r="V215">
            <v>16</v>
          </cell>
          <cell r="W215">
            <v>21</v>
          </cell>
          <cell r="X215">
            <v>80</v>
          </cell>
          <cell r="Y215">
            <v>0</v>
          </cell>
          <cell r="Z215">
            <v>5.7</v>
          </cell>
          <cell r="AA215">
            <v>0</v>
          </cell>
          <cell r="AB215">
            <v>5.4</v>
          </cell>
          <cell r="AC215">
            <v>11.1</v>
          </cell>
          <cell r="AD215">
            <v>12</v>
          </cell>
          <cell r="AE215">
            <v>1</v>
          </cell>
          <cell r="AF215">
            <v>0</v>
          </cell>
          <cell r="AG215">
            <v>5</v>
          </cell>
          <cell r="AH215">
            <v>18</v>
          </cell>
          <cell r="AI215">
            <v>11</v>
          </cell>
          <cell r="AJ215">
            <v>0</v>
          </cell>
          <cell r="AK215">
            <v>0</v>
          </cell>
          <cell r="AL215">
            <v>5</v>
          </cell>
          <cell r="AM215">
            <v>16</v>
          </cell>
          <cell r="AN215">
            <v>18.414000000000001</v>
          </cell>
          <cell r="AO215">
            <v>18.414000000000001</v>
          </cell>
          <cell r="AP215">
            <v>18.414000000000001</v>
          </cell>
          <cell r="AQ215">
            <v>18.414000000000001</v>
          </cell>
          <cell r="AR215">
            <v>18.414000000000001</v>
          </cell>
          <cell r="AS215">
            <v>18.414000000000001</v>
          </cell>
          <cell r="AT215">
            <v>18.414000000000001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273.49821600000001</v>
          </cell>
          <cell r="G216">
            <v>286.10000000000002</v>
          </cell>
          <cell r="H216">
            <v>285.7672</v>
          </cell>
          <cell r="I216">
            <v>230</v>
          </cell>
          <cell r="J216">
            <v>61</v>
          </cell>
          <cell r="K216">
            <v>72</v>
          </cell>
          <cell r="L216">
            <v>67</v>
          </cell>
          <cell r="M216">
            <v>59</v>
          </cell>
          <cell r="N216">
            <v>259</v>
          </cell>
          <cell r="O216">
            <v>46</v>
          </cell>
          <cell r="P216">
            <v>48</v>
          </cell>
          <cell r="Q216">
            <v>47</v>
          </cell>
          <cell r="R216">
            <v>41</v>
          </cell>
          <cell r="S216">
            <v>182</v>
          </cell>
          <cell r="T216">
            <v>38</v>
          </cell>
          <cell r="U216">
            <v>35</v>
          </cell>
          <cell r="V216">
            <v>36</v>
          </cell>
          <cell r="W216">
            <v>34</v>
          </cell>
          <cell r="X216">
            <v>143</v>
          </cell>
          <cell r="Y216">
            <v>31.574999999999999</v>
          </cell>
          <cell r="Z216">
            <v>29.375</v>
          </cell>
          <cell r="AA216">
            <v>28.475000000000001</v>
          </cell>
          <cell r="AB216">
            <v>27.375</v>
          </cell>
          <cell r="AC216">
            <v>116.8</v>
          </cell>
          <cell r="AD216">
            <v>31</v>
          </cell>
          <cell r="AE216">
            <v>37</v>
          </cell>
          <cell r="AF216">
            <v>28</v>
          </cell>
          <cell r="AG216">
            <v>27</v>
          </cell>
          <cell r="AH216">
            <v>123</v>
          </cell>
          <cell r="AI216">
            <v>31</v>
          </cell>
          <cell r="AJ216">
            <v>37</v>
          </cell>
          <cell r="AK216">
            <v>27</v>
          </cell>
          <cell r="AL216">
            <v>25</v>
          </cell>
          <cell r="AM216">
            <v>120</v>
          </cell>
          <cell r="AN216">
            <v>59.979199999999999</v>
          </cell>
          <cell r="AO216">
            <v>59.979199999999999</v>
          </cell>
          <cell r="AP216">
            <v>37.680599999999998</v>
          </cell>
          <cell r="AQ216">
            <v>18.762599999999999</v>
          </cell>
          <cell r="AR216">
            <v>13.683</v>
          </cell>
          <cell r="AS216">
            <v>13.683</v>
          </cell>
          <cell r="AT216">
            <v>13.683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273.49821600000001</v>
          </cell>
          <cell r="G217">
            <v>243.10000000000002</v>
          </cell>
          <cell r="H217">
            <v>105.76719999999999</v>
          </cell>
          <cell r="I217">
            <v>141.73830000000001</v>
          </cell>
          <cell r="J217">
            <v>38.05192473524999</v>
          </cell>
          <cell r="K217">
            <v>38.05192473524999</v>
          </cell>
          <cell r="L217">
            <v>38.05192473524999</v>
          </cell>
          <cell r="M217">
            <v>38.05192473524999</v>
          </cell>
          <cell r="N217">
            <v>152.20769894099996</v>
          </cell>
          <cell r="O217">
            <v>18.950358575000003</v>
          </cell>
          <cell r="P217">
            <v>18.702049774999999</v>
          </cell>
          <cell r="Q217">
            <v>18.779646275000001</v>
          </cell>
          <cell r="R217">
            <v>18.669717900000002</v>
          </cell>
          <cell r="S217">
            <v>75.103065799999996</v>
          </cell>
          <cell r="T217">
            <v>24.7723375152</v>
          </cell>
          <cell r="U217">
            <v>23.213946715300001</v>
          </cell>
          <cell r="V217">
            <v>22.983896380499996</v>
          </cell>
          <cell r="W217">
            <v>21.672154158000001</v>
          </cell>
          <cell r="X217">
            <v>92.617335765900009</v>
          </cell>
          <cell r="Y217">
            <v>20.157270011999998</v>
          </cell>
          <cell r="Z217">
            <v>18.318234858</v>
          </cell>
          <cell r="AA217">
            <v>17.564090708000002</v>
          </cell>
          <cell r="AB217">
            <v>16.235203500000001</v>
          </cell>
          <cell r="AC217">
            <v>72.277715581999999</v>
          </cell>
          <cell r="AD217">
            <v>20.288800267136295</v>
          </cell>
          <cell r="AE217">
            <v>21.252990150895243</v>
          </cell>
          <cell r="AF217">
            <v>20.323842632222838</v>
          </cell>
          <cell r="AG217">
            <v>18.996831582761793</v>
          </cell>
          <cell r="AH217">
            <v>86.137749999999997</v>
          </cell>
          <cell r="AI217">
            <v>20.288800267136295</v>
          </cell>
          <cell r="AJ217">
            <v>21.252990150895243</v>
          </cell>
          <cell r="AK217">
            <v>20.323842632222838</v>
          </cell>
          <cell r="AL217">
            <v>18.996831582761793</v>
          </cell>
          <cell r="AM217">
            <v>80.859220028043239</v>
          </cell>
          <cell r="AN217">
            <v>58.995199999999997</v>
          </cell>
          <cell r="AO217">
            <v>58.995199999999997</v>
          </cell>
          <cell r="AP217">
            <v>36.696599999999997</v>
          </cell>
          <cell r="AQ217">
            <v>17.778600000000001</v>
          </cell>
          <cell r="AR217">
            <v>12.699</v>
          </cell>
          <cell r="AS217">
            <v>12.699</v>
          </cell>
          <cell r="AT217">
            <v>12.699</v>
          </cell>
        </row>
        <row r="218">
          <cell r="G218">
            <v>43</v>
          </cell>
          <cell r="H218">
            <v>180</v>
          </cell>
          <cell r="I218">
            <v>88.26169999999999</v>
          </cell>
          <cell r="J218">
            <v>22.94807526475001</v>
          </cell>
          <cell r="K218">
            <v>33.94807526475001</v>
          </cell>
          <cell r="L218">
            <v>28.94807526475001</v>
          </cell>
          <cell r="M218">
            <v>20.94807526475001</v>
          </cell>
          <cell r="N218">
            <v>106.79230105900004</v>
          </cell>
          <cell r="O218">
            <v>27.049641424999997</v>
          </cell>
          <cell r="P218">
            <v>29.297950225000001</v>
          </cell>
          <cell r="Q218">
            <v>28.220353724999999</v>
          </cell>
          <cell r="R218">
            <v>22.330282099999998</v>
          </cell>
          <cell r="S218">
            <v>106.898227475</v>
          </cell>
          <cell r="T218">
            <v>13.2276624848</v>
          </cell>
          <cell r="U218">
            <v>11.786053284699999</v>
          </cell>
          <cell r="V218">
            <v>13.016103619500004</v>
          </cell>
          <cell r="W218">
            <v>12.327845841999999</v>
          </cell>
          <cell r="X218">
            <v>50.357665230999999</v>
          </cell>
          <cell r="Y218">
            <v>11.417729988000001</v>
          </cell>
          <cell r="Z218">
            <v>11.056765142</v>
          </cell>
          <cell r="AA218">
            <v>10.910909291999999</v>
          </cell>
          <cell r="AB218">
            <v>11.139796499999999</v>
          </cell>
          <cell r="AC218">
            <v>44.525200921999996</v>
          </cell>
          <cell r="AD218">
            <v>10.711199732863705</v>
          </cell>
          <cell r="AE218">
            <v>15.747009849104757</v>
          </cell>
          <cell r="AF218">
            <v>7.6761573677771615</v>
          </cell>
          <cell r="AG218">
            <v>8.0031684172382072</v>
          </cell>
          <cell r="AH218">
            <v>42.137535366983833</v>
          </cell>
          <cell r="AI218">
            <v>10.711199732863705</v>
          </cell>
          <cell r="AJ218">
            <v>15.747009849104757</v>
          </cell>
          <cell r="AK218">
            <v>6.6761573677771615</v>
          </cell>
          <cell r="AL218">
            <v>6.0031684172382072</v>
          </cell>
          <cell r="AM218">
            <v>39.140779971956761</v>
          </cell>
          <cell r="AN218">
            <v>0.98399999999999987</v>
          </cell>
          <cell r="AO218">
            <v>0.98399999999999987</v>
          </cell>
          <cell r="AP218">
            <v>0.98399999999999987</v>
          </cell>
          <cell r="AQ218">
            <v>0.98399999999999987</v>
          </cell>
          <cell r="AR218">
            <v>0.98399999999999987</v>
          </cell>
          <cell r="AS218">
            <v>0.98399999999999987</v>
          </cell>
          <cell r="AT218">
            <v>0.98399999999999987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68</v>
          </cell>
          <cell r="F220">
            <v>29</v>
          </cell>
          <cell r="G220">
            <v>82</v>
          </cell>
          <cell r="H220">
            <v>61</v>
          </cell>
          <cell r="I220">
            <v>35</v>
          </cell>
          <cell r="J220">
            <v>12</v>
          </cell>
          <cell r="K220">
            <v>8</v>
          </cell>
          <cell r="L220">
            <v>12</v>
          </cell>
          <cell r="M220">
            <v>11</v>
          </cell>
          <cell r="N220">
            <v>43</v>
          </cell>
          <cell r="O220">
            <v>11</v>
          </cell>
          <cell r="P220">
            <v>11</v>
          </cell>
          <cell r="Q220">
            <v>8</v>
          </cell>
          <cell r="R220">
            <v>10</v>
          </cell>
          <cell r="S220">
            <v>40</v>
          </cell>
          <cell r="T220">
            <v>12</v>
          </cell>
          <cell r="U220">
            <v>12</v>
          </cell>
          <cell r="V220">
            <v>33</v>
          </cell>
          <cell r="W220">
            <v>33</v>
          </cell>
          <cell r="X220">
            <v>90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3</v>
          </cell>
          <cell r="AE220">
            <v>3</v>
          </cell>
          <cell r="AF220">
            <v>0</v>
          </cell>
          <cell r="AG220">
            <v>0</v>
          </cell>
          <cell r="AH220">
            <v>6</v>
          </cell>
          <cell r="AI220">
            <v>22</v>
          </cell>
          <cell r="AJ220">
            <v>23</v>
          </cell>
          <cell r="AK220">
            <v>22</v>
          </cell>
          <cell r="AL220">
            <v>23</v>
          </cell>
          <cell r="AM220">
            <v>90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2">
          <cell r="B222">
            <v>821</v>
          </cell>
          <cell r="C222">
            <v>946</v>
          </cell>
          <cell r="D222">
            <v>984</v>
          </cell>
          <cell r="E222">
            <v>438</v>
          </cell>
          <cell r="F222">
            <v>307</v>
          </cell>
          <cell r="G222">
            <v>339</v>
          </cell>
          <cell r="H222">
            <v>330</v>
          </cell>
          <cell r="I222">
            <v>397</v>
          </cell>
          <cell r="J222">
            <v>113</v>
          </cell>
          <cell r="K222">
            <v>107</v>
          </cell>
          <cell r="L222">
            <v>105</v>
          </cell>
          <cell r="M222">
            <v>95</v>
          </cell>
          <cell r="N222">
            <v>420</v>
          </cell>
          <cell r="O222">
            <v>77</v>
          </cell>
          <cell r="P222">
            <v>89</v>
          </cell>
          <cell r="Q222">
            <v>90</v>
          </cell>
          <cell r="R222">
            <v>85</v>
          </cell>
          <cell r="S222">
            <v>341</v>
          </cell>
          <cell r="T222">
            <v>75</v>
          </cell>
          <cell r="U222">
            <v>83</v>
          </cell>
          <cell r="V222">
            <v>88</v>
          </cell>
          <cell r="W222">
            <v>83</v>
          </cell>
          <cell r="X222">
            <v>329</v>
          </cell>
          <cell r="Y222">
            <v>71.015852820000006</v>
          </cell>
          <cell r="Z222">
            <v>66.03534762000001</v>
          </cell>
          <cell r="AA222">
            <v>61.80549408000001</v>
          </cell>
          <cell r="AB222">
            <v>56.487131580000003</v>
          </cell>
          <cell r="AC222">
            <v>255.3438261</v>
          </cell>
          <cell r="AD222">
            <v>52.012078142979028</v>
          </cell>
          <cell r="AE222">
            <v>44.048354131169567</v>
          </cell>
          <cell r="AF222">
            <v>60.68281750326674</v>
          </cell>
          <cell r="AG222">
            <v>56.410630003266739</v>
          </cell>
          <cell r="AH222">
            <v>213.15387978068208</v>
          </cell>
          <cell r="AI222">
            <v>81</v>
          </cell>
          <cell r="AJ222">
            <v>81</v>
          </cell>
          <cell r="AK222">
            <v>78</v>
          </cell>
          <cell r="AL222">
            <v>70</v>
          </cell>
          <cell r="AM222">
            <v>310</v>
          </cell>
          <cell r="AN222">
            <v>164.21296198873992</v>
          </cell>
          <cell r="AO222">
            <v>164.21296198873992</v>
          </cell>
          <cell r="AP222">
            <v>152.17386062210898</v>
          </cell>
          <cell r="AQ222">
            <v>157.4430244171742</v>
          </cell>
          <cell r="AR222">
            <v>158.00073295140376</v>
          </cell>
          <cell r="AS222">
            <v>149.78517645920957</v>
          </cell>
          <cell r="AT222">
            <v>133.31541166886348</v>
          </cell>
        </row>
        <row r="224">
          <cell r="B224">
            <v>576</v>
          </cell>
          <cell r="C224">
            <v>553</v>
          </cell>
          <cell r="D224">
            <v>538</v>
          </cell>
          <cell r="E224">
            <v>372</v>
          </cell>
          <cell r="F224">
            <v>236</v>
          </cell>
          <cell r="G224">
            <v>237</v>
          </cell>
          <cell r="H224">
            <v>224</v>
          </cell>
          <cell r="I224">
            <v>300</v>
          </cell>
          <cell r="J224">
            <v>83</v>
          </cell>
          <cell r="K224">
            <v>78</v>
          </cell>
          <cell r="L224">
            <v>72</v>
          </cell>
          <cell r="M224">
            <v>68</v>
          </cell>
          <cell r="N224">
            <v>301</v>
          </cell>
          <cell r="O224">
            <v>61</v>
          </cell>
          <cell r="P224">
            <v>67</v>
          </cell>
          <cell r="Q224">
            <v>64</v>
          </cell>
          <cell r="R224">
            <v>61</v>
          </cell>
          <cell r="S224">
            <v>253</v>
          </cell>
          <cell r="T224">
            <v>52</v>
          </cell>
          <cell r="U224">
            <v>52</v>
          </cell>
          <cell r="V224">
            <v>50</v>
          </cell>
          <cell r="W224">
            <v>49</v>
          </cell>
          <cell r="X224">
            <v>203</v>
          </cell>
          <cell r="Y224">
            <v>52.057499999999997</v>
          </cell>
          <cell r="Z224">
            <v>46.633125</v>
          </cell>
          <cell r="AA224">
            <v>41.033437499999998</v>
          </cell>
          <cell r="AB224">
            <v>35.454374999999999</v>
          </cell>
          <cell r="AC224">
            <v>175.1784375</v>
          </cell>
          <cell r="AD224">
            <v>46</v>
          </cell>
          <cell r="AE224">
            <v>53</v>
          </cell>
          <cell r="AF224">
            <v>44.773203125000002</v>
          </cell>
          <cell r="AG224">
            <v>40.501015625000001</v>
          </cell>
          <cell r="AH224">
            <v>184.27421875000002</v>
          </cell>
          <cell r="AI224">
            <v>47</v>
          </cell>
          <cell r="AJ224">
            <v>47</v>
          </cell>
          <cell r="AK224">
            <v>46</v>
          </cell>
          <cell r="AL224">
            <v>45</v>
          </cell>
          <cell r="AM224">
            <v>185</v>
          </cell>
          <cell r="AN224">
            <v>119.81693749999999</v>
          </cell>
          <cell r="AO224">
            <v>119.81693749999999</v>
          </cell>
          <cell r="AP224">
            <v>83.052249999999987</v>
          </cell>
          <cell r="AQ224">
            <v>63.527249999999995</v>
          </cell>
          <cell r="AR224">
            <v>56.427249999999994</v>
          </cell>
          <cell r="AS224">
            <v>40.452249999999999</v>
          </cell>
          <cell r="AT224">
            <v>15.602249999999998</v>
          </cell>
        </row>
        <row r="225">
          <cell r="B225">
            <v>245</v>
          </cell>
          <cell r="C225">
            <v>393</v>
          </cell>
          <cell r="D225">
            <v>446</v>
          </cell>
          <cell r="E225">
            <v>66</v>
          </cell>
          <cell r="F225">
            <v>71</v>
          </cell>
          <cell r="G225">
            <v>102</v>
          </cell>
          <cell r="H225">
            <v>106</v>
          </cell>
          <cell r="I225">
            <v>97</v>
          </cell>
          <cell r="J225">
            <v>30</v>
          </cell>
          <cell r="K225">
            <v>29</v>
          </cell>
          <cell r="L225">
            <v>33</v>
          </cell>
          <cell r="M225">
            <v>27</v>
          </cell>
          <cell r="N225">
            <v>119</v>
          </cell>
          <cell r="O225">
            <v>16</v>
          </cell>
          <cell r="P225">
            <v>22</v>
          </cell>
          <cell r="Q225">
            <v>26</v>
          </cell>
          <cell r="R225">
            <v>24</v>
          </cell>
          <cell r="S225">
            <v>88</v>
          </cell>
          <cell r="T225">
            <v>23</v>
          </cell>
          <cell r="U225">
            <v>31</v>
          </cell>
          <cell r="V225">
            <v>38</v>
          </cell>
          <cell r="W225">
            <v>34</v>
          </cell>
          <cell r="X225">
            <v>126</v>
          </cell>
          <cell r="Y225">
            <v>18.958352820000002</v>
          </cell>
          <cell r="Z225">
            <v>19.402222620000003</v>
          </cell>
          <cell r="AA225">
            <v>20.772056580000005</v>
          </cell>
          <cell r="AB225">
            <v>21.032756580000004</v>
          </cell>
          <cell r="AC225">
            <v>80.165388600000014</v>
          </cell>
          <cell r="AD225">
            <v>6.0120781429790284</v>
          </cell>
          <cell r="AE225">
            <v>-8.9516458688304326</v>
          </cell>
          <cell r="AF225">
            <v>15.909614378266737</v>
          </cell>
          <cell r="AG225">
            <v>15.909614378266737</v>
          </cell>
          <cell r="AH225">
            <v>28.879661030682069</v>
          </cell>
          <cell r="AI225">
            <v>34</v>
          </cell>
          <cell r="AJ225">
            <v>34</v>
          </cell>
          <cell r="AK225">
            <v>32</v>
          </cell>
          <cell r="AL225">
            <v>25</v>
          </cell>
          <cell r="AM225">
            <v>125</v>
          </cell>
          <cell r="AN225">
            <v>44.396024488739926</v>
          </cell>
          <cell r="AO225">
            <v>44.396024488739926</v>
          </cell>
          <cell r="AP225">
            <v>69.121610622108975</v>
          </cell>
          <cell r="AQ225">
            <v>93.915774417174205</v>
          </cell>
          <cell r="AR225">
            <v>101.57348295140376</v>
          </cell>
          <cell r="AS225">
            <v>109.33292645920957</v>
          </cell>
          <cell r="AT225">
            <v>117.71316166886346</v>
          </cell>
        </row>
        <row r="228">
          <cell r="Y228">
            <v>25.945338387673221</v>
          </cell>
          <cell r="Z228">
            <v>31.686432137673222</v>
          </cell>
          <cell r="AA228">
            <v>37.42752588767322</v>
          </cell>
          <cell r="AB228">
            <v>43.168619637673217</v>
          </cell>
          <cell r="AC228">
            <v>138.2279160506929</v>
          </cell>
          <cell r="AD228">
            <v>23.987921857020972</v>
          </cell>
          <cell r="AE228">
            <v>29.951645868830433</v>
          </cell>
          <cell r="AF228">
            <v>34.846317205764727</v>
          </cell>
          <cell r="AG228">
            <v>40.191473455764729</v>
          </cell>
          <cell r="AH228">
            <v>128.97735838738086</v>
          </cell>
          <cell r="AN228">
            <v>226.5291086771347</v>
          </cell>
          <cell r="AO228">
            <v>226.5291086771347</v>
          </cell>
          <cell r="AP228">
            <v>365.0906086771347</v>
          </cell>
          <cell r="AQ228">
            <v>426.79210867713471</v>
          </cell>
          <cell r="AR228">
            <v>408.8886086771347</v>
          </cell>
          <cell r="AS228">
            <v>481</v>
          </cell>
          <cell r="AT228">
            <v>453</v>
          </cell>
        </row>
        <row r="230">
          <cell r="B230">
            <v>-91</v>
          </cell>
          <cell r="C230">
            <v>-147</v>
          </cell>
          <cell r="D230">
            <v>-187</v>
          </cell>
          <cell r="E230">
            <v>-283</v>
          </cell>
          <cell r="F230">
            <v>-349</v>
          </cell>
          <cell r="G230">
            <v>-353</v>
          </cell>
          <cell r="H230">
            <v>-323</v>
          </cell>
          <cell r="I230">
            <v>-17</v>
          </cell>
          <cell r="J230">
            <v>73</v>
          </cell>
          <cell r="K230">
            <v>37</v>
          </cell>
          <cell r="L230">
            <v>62</v>
          </cell>
          <cell r="M230">
            <v>22</v>
          </cell>
          <cell r="N230">
            <v>194</v>
          </cell>
          <cell r="O230">
            <v>14</v>
          </cell>
          <cell r="P230">
            <v>56</v>
          </cell>
          <cell r="Q230">
            <v>66</v>
          </cell>
          <cell r="R230">
            <v>89</v>
          </cell>
          <cell r="S230">
            <v>225</v>
          </cell>
          <cell r="T230">
            <v>12</v>
          </cell>
          <cell r="U230">
            <v>-6</v>
          </cell>
          <cell r="V230">
            <v>-39</v>
          </cell>
          <cell r="W230">
            <v>-18</v>
          </cell>
          <cell r="X230">
            <v>-51</v>
          </cell>
          <cell r="Y230">
            <v>-28.736922598010352</v>
          </cell>
          <cell r="Z230">
            <v>-33.168102826269006</v>
          </cell>
          <cell r="AA230">
            <v>-34.962871037811382</v>
          </cell>
          <cell r="AB230">
            <v>-32.37775846656745</v>
          </cell>
          <cell r="AC230">
            <v>-129.24565492865818</v>
          </cell>
          <cell r="AD230">
            <v>9</v>
          </cell>
          <cell r="AE230">
            <v>32</v>
          </cell>
          <cell r="AF230">
            <v>-30</v>
          </cell>
          <cell r="AG230">
            <v>-32</v>
          </cell>
          <cell r="AH230">
            <v>-21</v>
          </cell>
          <cell r="AI230">
            <v>9</v>
          </cell>
          <cell r="AJ230">
            <v>32</v>
          </cell>
          <cell r="AK230">
            <v>-18</v>
          </cell>
          <cell r="AL230">
            <v>7</v>
          </cell>
          <cell r="AM230">
            <v>30</v>
          </cell>
          <cell r="AN230">
            <v>30.225000000000023</v>
          </cell>
          <cell r="AO230">
            <v>30.225000000000023</v>
          </cell>
          <cell r="AP230">
            <v>30.499050000000011</v>
          </cell>
          <cell r="AQ230">
            <v>43.793531950000101</v>
          </cell>
          <cell r="AR230">
            <v>44.109402589000069</v>
          </cell>
          <cell r="AS230">
            <v>44.431590640780087</v>
          </cell>
          <cell r="AT230">
            <v>44.760222453595702</v>
          </cell>
        </row>
        <row r="232">
          <cell r="B232">
            <v>137</v>
          </cell>
          <cell r="C232">
            <v>87</v>
          </cell>
          <cell r="D232">
            <v>197</v>
          </cell>
          <cell r="E232">
            <v>432</v>
          </cell>
          <cell r="F232">
            <v>353</v>
          </cell>
          <cell r="G232">
            <v>520</v>
          </cell>
          <cell r="H232">
            <v>452</v>
          </cell>
          <cell r="I232">
            <v>606</v>
          </cell>
          <cell r="J232">
            <v>135</v>
          </cell>
          <cell r="K232">
            <v>81</v>
          </cell>
          <cell r="L232">
            <v>115</v>
          </cell>
          <cell r="M232">
            <v>82</v>
          </cell>
          <cell r="N232">
            <v>413</v>
          </cell>
          <cell r="O232">
            <v>84</v>
          </cell>
          <cell r="P232">
            <v>137</v>
          </cell>
          <cell r="Q232">
            <v>156</v>
          </cell>
          <cell r="R232">
            <v>149</v>
          </cell>
          <cell r="S232">
            <v>526</v>
          </cell>
          <cell r="T232">
            <v>120</v>
          </cell>
          <cell r="U232">
            <v>150</v>
          </cell>
          <cell r="V232">
            <v>131</v>
          </cell>
          <cell r="W232">
            <v>144</v>
          </cell>
          <cell r="X232">
            <v>545</v>
          </cell>
          <cell r="Y232">
            <v>109</v>
          </cell>
          <cell r="Z232">
            <v>109</v>
          </cell>
          <cell r="AA232">
            <v>109</v>
          </cell>
          <cell r="AB232">
            <v>109</v>
          </cell>
          <cell r="AC232">
            <v>436</v>
          </cell>
          <cell r="AD232">
            <v>214</v>
          </cell>
          <cell r="AE232">
            <v>192</v>
          </cell>
          <cell r="AF232">
            <v>109</v>
          </cell>
          <cell r="AG232">
            <v>109</v>
          </cell>
          <cell r="AH232">
            <v>624</v>
          </cell>
          <cell r="AI232">
            <v>144</v>
          </cell>
          <cell r="AJ232">
            <v>145</v>
          </cell>
          <cell r="AK232">
            <v>145</v>
          </cell>
          <cell r="AL232">
            <v>145</v>
          </cell>
          <cell r="AM232">
            <v>579</v>
          </cell>
          <cell r="AN232">
            <v>587.45999999999992</v>
          </cell>
          <cell r="AO232">
            <v>587.45999999999992</v>
          </cell>
          <cell r="AP232">
            <v>597.76427999999999</v>
          </cell>
          <cell r="AQ232">
            <v>621.83680131999995</v>
          </cell>
          <cell r="AR232">
            <v>633.7135373463999</v>
          </cell>
          <cell r="AS232">
            <v>645.82780809332792</v>
          </cell>
          <cell r="AT232">
            <v>658.18436425519451</v>
          </cell>
        </row>
        <row r="234">
          <cell r="B234">
            <v>2</v>
          </cell>
          <cell r="C234">
            <v>7</v>
          </cell>
          <cell r="D234">
            <v>0</v>
          </cell>
          <cell r="E234">
            <v>0</v>
          </cell>
          <cell r="F234">
            <v>0</v>
          </cell>
          <cell r="G234">
            <v>12</v>
          </cell>
          <cell r="H234">
            <v>12</v>
          </cell>
          <cell r="I234">
            <v>12</v>
          </cell>
          <cell r="J234">
            <v>3</v>
          </cell>
          <cell r="K234">
            <v>3</v>
          </cell>
          <cell r="L234">
            <v>3</v>
          </cell>
          <cell r="M234">
            <v>4</v>
          </cell>
          <cell r="N234">
            <v>13</v>
          </cell>
          <cell r="O234">
            <v>7</v>
          </cell>
          <cell r="P234">
            <v>9</v>
          </cell>
          <cell r="Q234">
            <v>3</v>
          </cell>
          <cell r="R234">
            <v>3</v>
          </cell>
          <cell r="S234">
            <v>22</v>
          </cell>
          <cell r="T234">
            <v>32</v>
          </cell>
          <cell r="U234">
            <v>15</v>
          </cell>
          <cell r="V234">
            <v>10</v>
          </cell>
          <cell r="W234">
            <v>3</v>
          </cell>
          <cell r="X234">
            <v>60</v>
          </cell>
          <cell r="Y234">
            <v>6</v>
          </cell>
          <cell r="Z234">
            <v>6</v>
          </cell>
          <cell r="AA234">
            <v>6</v>
          </cell>
          <cell r="AB234">
            <v>6</v>
          </cell>
          <cell r="AC234">
            <v>24</v>
          </cell>
          <cell r="AD234">
            <v>3</v>
          </cell>
          <cell r="AE234">
            <v>4</v>
          </cell>
          <cell r="AF234">
            <v>6</v>
          </cell>
          <cell r="AG234">
            <v>6</v>
          </cell>
          <cell r="AH234">
            <v>19</v>
          </cell>
          <cell r="AI234">
            <v>3</v>
          </cell>
          <cell r="AJ234">
            <v>4</v>
          </cell>
          <cell r="AK234">
            <v>4</v>
          </cell>
          <cell r="AL234">
            <v>4</v>
          </cell>
          <cell r="AM234">
            <v>15</v>
          </cell>
          <cell r="AN234">
            <v>15</v>
          </cell>
          <cell r="AO234">
            <v>15</v>
          </cell>
          <cell r="AP234">
            <v>15</v>
          </cell>
          <cell r="AQ234">
            <v>28</v>
          </cell>
          <cell r="AR234">
            <v>28</v>
          </cell>
          <cell r="AS234">
            <v>28</v>
          </cell>
          <cell r="AT234">
            <v>28</v>
          </cell>
        </row>
        <row r="235">
          <cell r="B235">
            <v>135</v>
          </cell>
          <cell r="C235">
            <v>80</v>
          </cell>
          <cell r="D235">
            <v>197</v>
          </cell>
          <cell r="E235">
            <v>432</v>
          </cell>
          <cell r="F235">
            <v>353</v>
          </cell>
          <cell r="G235">
            <v>508</v>
          </cell>
          <cell r="H235">
            <v>440</v>
          </cell>
          <cell r="I235">
            <v>594</v>
          </cell>
          <cell r="J235">
            <v>132</v>
          </cell>
          <cell r="K235">
            <v>78</v>
          </cell>
          <cell r="L235">
            <v>112</v>
          </cell>
          <cell r="M235">
            <v>78</v>
          </cell>
          <cell r="N235">
            <v>400</v>
          </cell>
          <cell r="O235">
            <v>77</v>
          </cell>
          <cell r="P235">
            <v>128</v>
          </cell>
          <cell r="Q235">
            <v>153</v>
          </cell>
          <cell r="R235">
            <v>146</v>
          </cell>
          <cell r="S235">
            <v>504</v>
          </cell>
          <cell r="T235">
            <v>88</v>
          </cell>
          <cell r="U235">
            <v>135</v>
          </cell>
          <cell r="V235">
            <v>121</v>
          </cell>
          <cell r="W235">
            <v>141</v>
          </cell>
          <cell r="X235">
            <v>485</v>
          </cell>
          <cell r="Y235">
            <v>103</v>
          </cell>
          <cell r="Z235">
            <v>103</v>
          </cell>
          <cell r="AA235">
            <v>103</v>
          </cell>
          <cell r="AB235">
            <v>103</v>
          </cell>
          <cell r="AC235">
            <v>412</v>
          </cell>
          <cell r="AD235">
            <v>211</v>
          </cell>
          <cell r="AE235">
            <v>188</v>
          </cell>
          <cell r="AF235">
            <v>103</v>
          </cell>
          <cell r="AG235">
            <v>103</v>
          </cell>
          <cell r="AH235">
            <v>605</v>
          </cell>
          <cell r="AI235">
            <v>141</v>
          </cell>
          <cell r="AJ235">
            <v>141</v>
          </cell>
          <cell r="AK235">
            <v>141</v>
          </cell>
          <cell r="AL235">
            <v>141</v>
          </cell>
          <cell r="AM235">
            <v>564</v>
          </cell>
          <cell r="AN235">
            <v>572.45999999999992</v>
          </cell>
          <cell r="AO235">
            <v>572.45999999999992</v>
          </cell>
          <cell r="AP235">
            <v>582.76427999999999</v>
          </cell>
          <cell r="AQ235">
            <v>593.83680131999995</v>
          </cell>
          <cell r="AR235">
            <v>605.7135373463999</v>
          </cell>
          <cell r="AS235">
            <v>617.82780809332792</v>
          </cell>
          <cell r="AT235">
            <v>630.18436425519451</v>
          </cell>
        </row>
        <row r="237">
          <cell r="B237">
            <v>-228</v>
          </cell>
          <cell r="C237">
            <v>-234</v>
          </cell>
          <cell r="D237">
            <v>-384</v>
          </cell>
          <cell r="E237">
            <v>-715</v>
          </cell>
          <cell r="F237">
            <v>-702</v>
          </cell>
          <cell r="G237">
            <v>-873</v>
          </cell>
          <cell r="H237">
            <v>-775</v>
          </cell>
          <cell r="I237">
            <v>-623</v>
          </cell>
          <cell r="J237">
            <v>-62</v>
          </cell>
          <cell r="K237">
            <v>-44</v>
          </cell>
          <cell r="L237">
            <v>-53</v>
          </cell>
          <cell r="M237">
            <v>-60</v>
          </cell>
          <cell r="N237">
            <v>-219</v>
          </cell>
          <cell r="O237">
            <v>-70</v>
          </cell>
          <cell r="P237">
            <v>-81</v>
          </cell>
          <cell r="Q237">
            <v>-90</v>
          </cell>
          <cell r="R237">
            <v>-60</v>
          </cell>
          <cell r="S237">
            <v>-301</v>
          </cell>
          <cell r="T237">
            <v>-108</v>
          </cell>
          <cell r="U237">
            <v>-156</v>
          </cell>
          <cell r="V237">
            <v>-170</v>
          </cell>
          <cell r="W237">
            <v>-162</v>
          </cell>
          <cell r="X237">
            <v>-596</v>
          </cell>
          <cell r="Y237">
            <v>-137.73692259801035</v>
          </cell>
          <cell r="Z237">
            <v>-142.16810282626901</v>
          </cell>
          <cell r="AA237">
            <v>-143.9628710378114</v>
          </cell>
          <cell r="AB237">
            <v>-141.37775846656746</v>
          </cell>
          <cell r="AC237">
            <v>-565.24565492865827</v>
          </cell>
          <cell r="AD237">
            <v>-205</v>
          </cell>
          <cell r="AE237">
            <v>-160</v>
          </cell>
          <cell r="AF237">
            <v>-139</v>
          </cell>
          <cell r="AG237">
            <v>-141</v>
          </cell>
          <cell r="AH237">
            <v>-645</v>
          </cell>
          <cell r="AI237">
            <v>-135</v>
          </cell>
          <cell r="AJ237">
            <v>-113</v>
          </cell>
          <cell r="AK237">
            <v>-163</v>
          </cell>
          <cell r="AL237">
            <v>-138</v>
          </cell>
          <cell r="AM237">
            <v>-549</v>
          </cell>
          <cell r="AN237">
            <v>-557.2349999999999</v>
          </cell>
          <cell r="AO237">
            <v>-557.2349999999999</v>
          </cell>
          <cell r="AP237">
            <v>-567.26522999999997</v>
          </cell>
          <cell r="AQ237">
            <v>-578.04326936999985</v>
          </cell>
          <cell r="AR237">
            <v>-589.60413475739983</v>
          </cell>
          <cell r="AS237">
            <v>-601.39621745254783</v>
          </cell>
          <cell r="AT237">
            <v>-613.42414180159881</v>
          </cell>
        </row>
        <row r="239">
          <cell r="B239">
            <v>-20</v>
          </cell>
          <cell r="C239">
            <v>-31</v>
          </cell>
          <cell r="D239">
            <v>-16</v>
          </cell>
          <cell r="E239">
            <v>-24</v>
          </cell>
          <cell r="F239">
            <v>-33</v>
          </cell>
          <cell r="G239">
            <v>-18</v>
          </cell>
          <cell r="H239">
            <v>-22</v>
          </cell>
          <cell r="I239">
            <v>-25</v>
          </cell>
          <cell r="J239">
            <v>-31</v>
          </cell>
          <cell r="K239">
            <v>-10</v>
          </cell>
          <cell r="L239">
            <v>-4</v>
          </cell>
          <cell r="M239">
            <v>-1</v>
          </cell>
          <cell r="N239">
            <v>-46</v>
          </cell>
          <cell r="O239">
            <v>-4</v>
          </cell>
          <cell r="P239">
            <v>0</v>
          </cell>
          <cell r="Q239">
            <v>-15</v>
          </cell>
          <cell r="R239">
            <v>-17</v>
          </cell>
          <cell r="S239">
            <v>-36</v>
          </cell>
          <cell r="T239">
            <v>-8</v>
          </cell>
          <cell r="U239">
            <v>-29</v>
          </cell>
          <cell r="V239">
            <v>-23</v>
          </cell>
          <cell r="W239">
            <v>-24</v>
          </cell>
          <cell r="X239">
            <v>-84</v>
          </cell>
          <cell r="Y239">
            <v>-17</v>
          </cell>
          <cell r="Z239">
            <v>-17</v>
          </cell>
          <cell r="AA239">
            <v>-17</v>
          </cell>
          <cell r="AB239">
            <v>-17</v>
          </cell>
          <cell r="AC239">
            <v>-68</v>
          </cell>
          <cell r="AD239">
            <v>-40</v>
          </cell>
          <cell r="AE239">
            <v>-21</v>
          </cell>
          <cell r="AF239">
            <v>-17</v>
          </cell>
          <cell r="AG239">
            <v>-17</v>
          </cell>
          <cell r="AH239">
            <v>-95</v>
          </cell>
          <cell r="AI239">
            <v>-40</v>
          </cell>
          <cell r="AJ239">
            <v>-21</v>
          </cell>
          <cell r="AK239">
            <v>-16</v>
          </cell>
          <cell r="AL239">
            <v>-10</v>
          </cell>
          <cell r="AM239">
            <v>-87</v>
          </cell>
          <cell r="AN239">
            <v>-88.304999999999993</v>
          </cell>
          <cell r="AO239">
            <v>-88.304999999999993</v>
          </cell>
          <cell r="AP239">
            <v>-89.89448999999999</v>
          </cell>
          <cell r="AQ239">
            <v>-91.602485309999977</v>
          </cell>
          <cell r="AR239">
            <v>-93.434535016199973</v>
          </cell>
          <cell r="AS239">
            <v>-95.303225716523968</v>
          </cell>
          <cell r="AT239">
            <v>-97.20929023085445</v>
          </cell>
        </row>
        <row r="240">
          <cell r="B240">
            <v>-208</v>
          </cell>
          <cell r="C240">
            <v>-203</v>
          </cell>
          <cell r="D240">
            <v>-368</v>
          </cell>
          <cell r="E240">
            <v>-691</v>
          </cell>
          <cell r="F240">
            <v>-669</v>
          </cell>
          <cell r="G240">
            <v>-855</v>
          </cell>
          <cell r="H240">
            <v>-753</v>
          </cell>
          <cell r="I240">
            <v>-598</v>
          </cell>
          <cell r="J240">
            <v>-31</v>
          </cell>
          <cell r="K240">
            <v>-34</v>
          </cell>
          <cell r="L240">
            <v>-49</v>
          </cell>
          <cell r="M240">
            <v>-59</v>
          </cell>
          <cell r="N240">
            <v>-173</v>
          </cell>
          <cell r="O240">
            <v>-66</v>
          </cell>
          <cell r="P240">
            <v>-81</v>
          </cell>
          <cell r="Q240">
            <v>-75</v>
          </cell>
          <cell r="R240">
            <v>-43</v>
          </cell>
          <cell r="S240">
            <v>-265</v>
          </cell>
          <cell r="T240">
            <v>-100</v>
          </cell>
          <cell r="U240">
            <v>-127</v>
          </cell>
          <cell r="V240">
            <v>-147</v>
          </cell>
          <cell r="W240">
            <v>-138</v>
          </cell>
          <cell r="X240">
            <v>-512</v>
          </cell>
          <cell r="Y240">
            <v>-120.73692259801035</v>
          </cell>
          <cell r="Z240">
            <v>-125.16810282626901</v>
          </cell>
          <cell r="AA240">
            <v>-126.9628710378114</v>
          </cell>
          <cell r="AB240">
            <v>-124.37775846656746</v>
          </cell>
          <cell r="AC240">
            <v>-497.24565492865821</v>
          </cell>
          <cell r="AD240">
            <v>-165</v>
          </cell>
          <cell r="AE240">
            <v>-139</v>
          </cell>
          <cell r="AF240">
            <v>-122</v>
          </cell>
          <cell r="AG240">
            <v>-124</v>
          </cell>
          <cell r="AH240">
            <v>-550</v>
          </cell>
          <cell r="AI240">
            <v>-95</v>
          </cell>
          <cell r="AJ240">
            <v>-92</v>
          </cell>
          <cell r="AK240">
            <v>-147</v>
          </cell>
          <cell r="AL240">
            <v>-128</v>
          </cell>
          <cell r="AM240">
            <v>-462</v>
          </cell>
          <cell r="AN240">
            <v>-468.92999999999995</v>
          </cell>
          <cell r="AO240">
            <v>-468.92999999999995</v>
          </cell>
          <cell r="AP240">
            <v>-477.37073999999996</v>
          </cell>
          <cell r="AQ240">
            <v>-486.44078405999988</v>
          </cell>
          <cell r="AR240">
            <v>-496.16959974119987</v>
          </cell>
          <cell r="AS240">
            <v>-506.09299173602386</v>
          </cell>
          <cell r="AT240">
            <v>-516.21485157074437</v>
          </cell>
        </row>
        <row r="245">
          <cell r="B245">
            <v>-16</v>
          </cell>
          <cell r="C245">
            <v>21</v>
          </cell>
          <cell r="D245">
            <v>77</v>
          </cell>
          <cell r="E245">
            <v>96</v>
          </cell>
          <cell r="F245">
            <v>1769</v>
          </cell>
          <cell r="G245">
            <v>438</v>
          </cell>
          <cell r="H245">
            <v>-498</v>
          </cell>
          <cell r="I245">
            <v>180.2</v>
          </cell>
          <cell r="J245">
            <v>139</v>
          </cell>
          <cell r="K245">
            <v>171</v>
          </cell>
          <cell r="L245">
            <v>137</v>
          </cell>
          <cell r="M245">
            <v>239</v>
          </cell>
          <cell r="N245">
            <v>686</v>
          </cell>
          <cell r="O245">
            <v>380</v>
          </cell>
          <cell r="P245">
            <v>324</v>
          </cell>
          <cell r="Q245">
            <v>494</v>
          </cell>
          <cell r="R245">
            <v>1164</v>
          </cell>
          <cell r="S245">
            <v>2362</v>
          </cell>
          <cell r="T245">
            <v>1259</v>
          </cell>
          <cell r="U245">
            <v>162</v>
          </cell>
          <cell r="V245">
            <v>2526</v>
          </cell>
          <cell r="W245">
            <v>515</v>
          </cell>
          <cell r="X245">
            <v>4462</v>
          </cell>
          <cell r="Y245">
            <v>1431.06</v>
          </cell>
          <cell r="Z245">
            <v>1746.84</v>
          </cell>
          <cell r="AA245">
            <v>250.41</v>
          </cell>
          <cell r="AB245">
            <v>251.2</v>
          </cell>
          <cell r="AC245">
            <v>3679.51</v>
          </cell>
          <cell r="AD245">
            <v>1618</v>
          </cell>
          <cell r="AE245">
            <v>322</v>
          </cell>
          <cell r="AF245">
            <v>310.7</v>
          </cell>
          <cell r="AG245">
            <v>446.7</v>
          </cell>
          <cell r="AH245">
            <v>2697.4</v>
          </cell>
          <cell r="AI245">
            <v>1806</v>
          </cell>
          <cell r="AJ245">
            <v>701</v>
          </cell>
          <cell r="AK245">
            <v>423</v>
          </cell>
          <cell r="AL245">
            <v>632</v>
          </cell>
          <cell r="AM245">
            <v>3421</v>
          </cell>
          <cell r="AN245">
            <v>3670</v>
          </cell>
          <cell r="AO245">
            <v>3340</v>
          </cell>
          <cell r="AP245">
            <v>2639.2549627791568</v>
          </cell>
          <cell r="AQ245">
            <v>3356.5514552238801</v>
          </cell>
          <cell r="AR245">
            <v>3175.3363752902155</v>
          </cell>
          <cell r="AS245">
            <v>3116.5595808225535</v>
          </cell>
          <cell r="AT245">
            <v>3428.7136310625538</v>
          </cell>
        </row>
        <row r="247">
          <cell r="B247">
            <v>21</v>
          </cell>
          <cell r="C247">
            <v>89</v>
          </cell>
          <cell r="D247">
            <v>213</v>
          </cell>
          <cell r="E247">
            <v>451</v>
          </cell>
          <cell r="F247">
            <v>1916</v>
          </cell>
          <cell r="G247">
            <v>522</v>
          </cell>
          <cell r="H247">
            <v>229</v>
          </cell>
          <cell r="I247">
            <v>597</v>
          </cell>
          <cell r="J247">
            <v>146</v>
          </cell>
          <cell r="K247">
            <v>113</v>
          </cell>
          <cell r="L247">
            <v>76</v>
          </cell>
          <cell r="M247">
            <v>35</v>
          </cell>
          <cell r="N247">
            <v>370</v>
          </cell>
          <cell r="O247">
            <v>222.33</v>
          </cell>
          <cell r="P247">
            <v>159</v>
          </cell>
          <cell r="Q247">
            <v>402</v>
          </cell>
          <cell r="R247">
            <v>918.79</v>
          </cell>
          <cell r="S247">
            <v>1702.1200000000001</v>
          </cell>
          <cell r="T247">
            <v>1074</v>
          </cell>
          <cell r="U247">
            <v>279</v>
          </cell>
          <cell r="V247">
            <v>332</v>
          </cell>
          <cell r="W247">
            <v>265</v>
          </cell>
          <cell r="X247">
            <v>1950</v>
          </cell>
          <cell r="Y247">
            <v>1504.25</v>
          </cell>
          <cell r="Z247">
            <v>1987.25</v>
          </cell>
          <cell r="AA247">
            <v>217.25</v>
          </cell>
          <cell r="AB247">
            <v>257.25</v>
          </cell>
          <cell r="AC247">
            <v>3966</v>
          </cell>
          <cell r="AD247">
            <v>1572</v>
          </cell>
          <cell r="AE247">
            <v>295</v>
          </cell>
          <cell r="AF247">
            <v>300.7</v>
          </cell>
          <cell r="AG247">
            <v>260.7</v>
          </cell>
          <cell r="AH247">
            <v>2428.4</v>
          </cell>
          <cell r="AI247">
            <v>1618</v>
          </cell>
          <cell r="AJ247">
            <v>549</v>
          </cell>
          <cell r="AK247">
            <v>254</v>
          </cell>
          <cell r="AL247">
            <v>304</v>
          </cell>
          <cell r="AM247">
            <v>2725</v>
          </cell>
          <cell r="AN247">
            <v>1970</v>
          </cell>
          <cell r="AO247">
            <v>1640</v>
          </cell>
          <cell r="AP247">
            <v>1581.2</v>
          </cell>
          <cell r="AQ247">
            <v>1619.28</v>
          </cell>
          <cell r="AR247">
            <v>1236.8456000000001</v>
          </cell>
          <cell r="AS247">
            <v>1044.7025119999998</v>
          </cell>
          <cell r="AT247">
            <v>1356.8565622400001</v>
          </cell>
        </row>
        <row r="249">
          <cell r="B249">
            <v>21</v>
          </cell>
          <cell r="C249">
            <v>39</v>
          </cell>
          <cell r="D249">
            <v>30</v>
          </cell>
          <cell r="E249">
            <v>148</v>
          </cell>
          <cell r="F249">
            <v>189</v>
          </cell>
          <cell r="G249">
            <v>480</v>
          </cell>
          <cell r="H249">
            <v>347</v>
          </cell>
          <cell r="I249">
            <v>813</v>
          </cell>
          <cell r="J249">
            <v>150</v>
          </cell>
          <cell r="K249">
            <v>105</v>
          </cell>
          <cell r="L249">
            <v>83</v>
          </cell>
          <cell r="M249">
            <v>111</v>
          </cell>
          <cell r="N249">
            <v>449</v>
          </cell>
          <cell r="O249">
            <v>208.33</v>
          </cell>
          <cell r="P249">
            <v>202</v>
          </cell>
          <cell r="Q249">
            <v>407</v>
          </cell>
          <cell r="R249">
            <v>212.79000000000002</v>
          </cell>
          <cell r="S249">
            <v>1030.1200000000001</v>
          </cell>
          <cell r="T249">
            <v>397.70000000000005</v>
          </cell>
          <cell r="U249">
            <v>258</v>
          </cell>
          <cell r="V249">
            <v>240</v>
          </cell>
          <cell r="W249">
            <v>293</v>
          </cell>
          <cell r="X249">
            <v>1188.7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334</v>
          </cell>
          <cell r="AE249">
            <v>356</v>
          </cell>
          <cell r="AF249">
            <v>0</v>
          </cell>
          <cell r="AG249">
            <v>0</v>
          </cell>
          <cell r="AH249">
            <v>690</v>
          </cell>
          <cell r="AI249">
            <v>296</v>
          </cell>
          <cell r="AJ249">
            <v>225</v>
          </cell>
          <cell r="AK249">
            <v>190</v>
          </cell>
          <cell r="AL249">
            <v>255</v>
          </cell>
          <cell r="AM249">
            <v>966</v>
          </cell>
          <cell r="AN249">
            <v>700</v>
          </cell>
          <cell r="AO249">
            <v>700</v>
          </cell>
          <cell r="AP249">
            <v>714</v>
          </cell>
          <cell r="AQ249">
            <v>728.28</v>
          </cell>
          <cell r="AR249">
            <v>742.84559999999999</v>
          </cell>
          <cell r="AS249">
            <v>757.70251199999996</v>
          </cell>
          <cell r="AT249">
            <v>772.85656224000002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1469</v>
          </cell>
          <cell r="G250">
            <v>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27</v>
          </cell>
          <cell r="M250">
            <v>0</v>
          </cell>
          <cell r="N250">
            <v>27</v>
          </cell>
          <cell r="O250">
            <v>0</v>
          </cell>
          <cell r="P250">
            <v>0</v>
          </cell>
          <cell r="Q250">
            <v>12</v>
          </cell>
          <cell r="R250">
            <v>767</v>
          </cell>
          <cell r="S250">
            <v>779</v>
          </cell>
          <cell r="T250">
            <v>641.29999999999995</v>
          </cell>
          <cell r="U250">
            <v>0</v>
          </cell>
          <cell r="V250">
            <v>102</v>
          </cell>
          <cell r="W250">
            <v>0</v>
          </cell>
          <cell r="X250">
            <v>743.3</v>
          </cell>
          <cell r="Y250">
            <v>1287</v>
          </cell>
          <cell r="Z250">
            <v>1770</v>
          </cell>
          <cell r="AA250">
            <v>0</v>
          </cell>
          <cell r="AB250">
            <v>40</v>
          </cell>
          <cell r="AC250">
            <v>3097</v>
          </cell>
          <cell r="AD250">
            <v>1283</v>
          </cell>
          <cell r="AE250">
            <v>0</v>
          </cell>
          <cell r="AF250">
            <v>40</v>
          </cell>
          <cell r="AG250">
            <v>0</v>
          </cell>
          <cell r="AH250">
            <v>1323</v>
          </cell>
          <cell r="AI250">
            <v>1283</v>
          </cell>
          <cell r="AJ250">
            <v>0</v>
          </cell>
          <cell r="AK250">
            <v>-150</v>
          </cell>
          <cell r="AL250">
            <v>16</v>
          </cell>
          <cell r="AM250">
            <v>1149</v>
          </cell>
          <cell r="AN250">
            <v>410</v>
          </cell>
          <cell r="AO250">
            <v>80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G251">
            <v>-107</v>
          </cell>
          <cell r="H251">
            <v>-143</v>
          </cell>
          <cell r="I251">
            <v>-216</v>
          </cell>
          <cell r="J251">
            <v>-4</v>
          </cell>
          <cell r="K251">
            <v>8</v>
          </cell>
          <cell r="L251">
            <v>-34</v>
          </cell>
          <cell r="M251">
            <v>-76</v>
          </cell>
          <cell r="N251">
            <v>-106</v>
          </cell>
          <cell r="O251">
            <v>14</v>
          </cell>
          <cell r="P251">
            <v>-43</v>
          </cell>
          <cell r="Q251">
            <v>-17</v>
          </cell>
          <cell r="R251">
            <v>-61</v>
          </cell>
          <cell r="S251">
            <v>-107</v>
          </cell>
          <cell r="T251">
            <v>-17</v>
          </cell>
          <cell r="U251">
            <v>-9</v>
          </cell>
          <cell r="V251">
            <v>-37</v>
          </cell>
          <cell r="W251">
            <v>-34</v>
          </cell>
          <cell r="X251">
            <v>-97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-45</v>
          </cell>
          <cell r="AE251">
            <v>-61</v>
          </cell>
          <cell r="AF251">
            <v>0</v>
          </cell>
          <cell r="AG251">
            <v>0</v>
          </cell>
          <cell r="AH251">
            <v>-106</v>
          </cell>
          <cell r="AI251">
            <v>-45</v>
          </cell>
          <cell r="AJ251">
            <v>-4</v>
          </cell>
          <cell r="AK251">
            <v>54</v>
          </cell>
          <cell r="AL251">
            <v>-20</v>
          </cell>
          <cell r="AM251">
            <v>-15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B252">
            <v>0</v>
          </cell>
          <cell r="C252">
            <v>50</v>
          </cell>
          <cell r="D252">
            <v>183</v>
          </cell>
          <cell r="E252">
            <v>303</v>
          </cell>
          <cell r="F252">
            <v>258</v>
          </cell>
          <cell r="G252">
            <v>142</v>
          </cell>
          <cell r="H252">
            <v>25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T253">
            <v>52</v>
          </cell>
          <cell r="U253">
            <v>30</v>
          </cell>
          <cell r="V253">
            <v>27</v>
          </cell>
          <cell r="W253">
            <v>6</v>
          </cell>
          <cell r="X253">
            <v>115</v>
          </cell>
          <cell r="Y253">
            <v>217.25</v>
          </cell>
          <cell r="Z253">
            <v>217.25</v>
          </cell>
          <cell r="AA253">
            <v>217.25</v>
          </cell>
          <cell r="AB253">
            <v>217.25</v>
          </cell>
          <cell r="AC253">
            <v>869</v>
          </cell>
          <cell r="AF253">
            <v>260.7</v>
          </cell>
          <cell r="AG253">
            <v>260.7</v>
          </cell>
          <cell r="AH253">
            <v>521.4</v>
          </cell>
          <cell r="AI253">
            <v>84</v>
          </cell>
          <cell r="AJ253">
            <v>328</v>
          </cell>
          <cell r="AK253">
            <v>160</v>
          </cell>
          <cell r="AL253">
            <v>53</v>
          </cell>
          <cell r="AM253">
            <v>625</v>
          </cell>
          <cell r="AN253">
            <v>860</v>
          </cell>
          <cell r="AO253">
            <v>860</v>
          </cell>
          <cell r="AP253">
            <v>867.2</v>
          </cell>
          <cell r="AQ253">
            <v>891</v>
          </cell>
          <cell r="AR253">
            <v>494</v>
          </cell>
          <cell r="AS253">
            <v>287</v>
          </cell>
          <cell r="AT253">
            <v>584</v>
          </cell>
        </row>
        <row r="255">
          <cell r="B255">
            <v>-37</v>
          </cell>
          <cell r="C255">
            <v>-68</v>
          </cell>
          <cell r="D255">
            <v>-136</v>
          </cell>
          <cell r="E255">
            <v>-355</v>
          </cell>
          <cell r="F255">
            <v>-147</v>
          </cell>
          <cell r="G255">
            <v>-84</v>
          </cell>
          <cell r="H255">
            <v>-727</v>
          </cell>
          <cell r="I255">
            <v>-416.8</v>
          </cell>
          <cell r="J255">
            <v>-58</v>
          </cell>
          <cell r="K255">
            <v>-36</v>
          </cell>
          <cell r="L255">
            <v>-52</v>
          </cell>
          <cell r="M255">
            <v>-47</v>
          </cell>
          <cell r="N255">
            <v>-193</v>
          </cell>
          <cell r="O255">
            <v>-13</v>
          </cell>
          <cell r="P255">
            <v>-23</v>
          </cell>
          <cell r="Q255">
            <v>-43</v>
          </cell>
          <cell r="R255">
            <v>-52</v>
          </cell>
          <cell r="S255">
            <v>-131</v>
          </cell>
          <cell r="T255">
            <v>-10</v>
          </cell>
          <cell r="U255">
            <v>-321</v>
          </cell>
          <cell r="V255">
            <v>-104</v>
          </cell>
          <cell r="W255">
            <v>-93</v>
          </cell>
          <cell r="X255">
            <v>-528</v>
          </cell>
          <cell r="Y255">
            <v>-14.5</v>
          </cell>
          <cell r="Z255">
            <v>-276.5</v>
          </cell>
          <cell r="AA255">
            <v>-14.5</v>
          </cell>
          <cell r="AB255">
            <v>-14.5</v>
          </cell>
          <cell r="AC255">
            <v>-320</v>
          </cell>
          <cell r="AD255">
            <v>-62</v>
          </cell>
          <cell r="AE255">
            <v>-138</v>
          </cell>
          <cell r="AF255">
            <v>-115</v>
          </cell>
          <cell r="AG255">
            <v>-32</v>
          </cell>
          <cell r="AH255">
            <v>-347</v>
          </cell>
          <cell r="AI255">
            <v>-62</v>
          </cell>
          <cell r="AJ255">
            <v>-138</v>
          </cell>
          <cell r="AK255">
            <v>-115</v>
          </cell>
          <cell r="AL255">
            <v>-37</v>
          </cell>
          <cell r="AM255">
            <v>-493</v>
          </cell>
          <cell r="AN255">
            <v>-100</v>
          </cell>
          <cell r="AO255">
            <v>-100</v>
          </cell>
          <cell r="AP255">
            <v>-102.85359801488836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</row>
        <row r="257">
          <cell r="C257">
            <v>-68</v>
          </cell>
          <cell r="D257">
            <v>-134</v>
          </cell>
          <cell r="E257">
            <v>-222</v>
          </cell>
          <cell r="F257">
            <v>-147</v>
          </cell>
          <cell r="G257">
            <v>-84</v>
          </cell>
          <cell r="H257">
            <v>-262</v>
          </cell>
          <cell r="I257">
            <v>-252</v>
          </cell>
          <cell r="J257">
            <v>-58</v>
          </cell>
          <cell r="K257">
            <v>-21</v>
          </cell>
          <cell r="L257">
            <v>-52</v>
          </cell>
          <cell r="M257">
            <v>-47</v>
          </cell>
          <cell r="N257">
            <v>-178</v>
          </cell>
          <cell r="O257">
            <v>-13</v>
          </cell>
          <cell r="P257">
            <v>-23</v>
          </cell>
          <cell r="Q257">
            <v>-43</v>
          </cell>
          <cell r="R257">
            <v>-52</v>
          </cell>
          <cell r="S257">
            <v>-131</v>
          </cell>
          <cell r="T257">
            <v>-10</v>
          </cell>
          <cell r="U257">
            <v>-71</v>
          </cell>
          <cell r="V257">
            <v>-104</v>
          </cell>
          <cell r="W257">
            <v>-40</v>
          </cell>
          <cell r="X257">
            <v>-225</v>
          </cell>
          <cell r="Y257">
            <v>-14.5</v>
          </cell>
          <cell r="Z257">
            <v>-14.5</v>
          </cell>
          <cell r="AA257">
            <v>-14.5</v>
          </cell>
          <cell r="AB257">
            <v>-14.5</v>
          </cell>
          <cell r="AC257">
            <v>-58</v>
          </cell>
          <cell r="AD257">
            <v>-22</v>
          </cell>
          <cell r="AE257">
            <v>-138</v>
          </cell>
          <cell r="AF257">
            <v>-115</v>
          </cell>
          <cell r="AG257">
            <v>-32</v>
          </cell>
          <cell r="AH257">
            <v>-307</v>
          </cell>
          <cell r="AI257">
            <v>-22</v>
          </cell>
          <cell r="AJ257">
            <v>-138</v>
          </cell>
          <cell r="AK257">
            <v>-115</v>
          </cell>
          <cell r="AL257">
            <v>-37</v>
          </cell>
          <cell r="AM257">
            <v>-453</v>
          </cell>
          <cell r="AN257">
            <v>-100</v>
          </cell>
          <cell r="AO257">
            <v>-100</v>
          </cell>
          <cell r="AP257">
            <v>-102.85359801488836</v>
          </cell>
          <cell r="AQ257">
            <v>-109</v>
          </cell>
          <cell r="AR257">
            <v>-110</v>
          </cell>
          <cell r="AS257">
            <v>-111</v>
          </cell>
          <cell r="AT257">
            <v>-111</v>
          </cell>
        </row>
        <row r="258">
          <cell r="B258">
            <v>-37</v>
          </cell>
          <cell r="D258">
            <v>-2</v>
          </cell>
          <cell r="E258">
            <v>-133</v>
          </cell>
          <cell r="F258">
            <v>0</v>
          </cell>
          <cell r="G258">
            <v>0</v>
          </cell>
          <cell r="H258">
            <v>-465</v>
          </cell>
          <cell r="I258">
            <v>-164.8</v>
          </cell>
          <cell r="J258">
            <v>0</v>
          </cell>
          <cell r="K258">
            <v>-15</v>
          </cell>
          <cell r="L258">
            <v>0</v>
          </cell>
          <cell r="M258">
            <v>0</v>
          </cell>
          <cell r="N258">
            <v>-15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-250</v>
          </cell>
          <cell r="V258">
            <v>0</v>
          </cell>
          <cell r="W258">
            <v>-53</v>
          </cell>
          <cell r="X258">
            <v>-303</v>
          </cell>
          <cell r="Y258">
            <v>0</v>
          </cell>
          <cell r="Z258">
            <v>-262</v>
          </cell>
          <cell r="AA258">
            <v>0</v>
          </cell>
          <cell r="AB258">
            <v>0</v>
          </cell>
          <cell r="AC258">
            <v>-262</v>
          </cell>
          <cell r="AD258">
            <v>-40</v>
          </cell>
          <cell r="AE258">
            <v>0</v>
          </cell>
          <cell r="AF258">
            <v>0</v>
          </cell>
          <cell r="AG258">
            <v>0</v>
          </cell>
          <cell r="AH258">
            <v>-40</v>
          </cell>
          <cell r="AI258">
            <v>-40</v>
          </cell>
          <cell r="AJ258">
            <v>0</v>
          </cell>
          <cell r="AK258">
            <v>0</v>
          </cell>
          <cell r="AL258">
            <v>0</v>
          </cell>
          <cell r="AM258">
            <v>-40</v>
          </cell>
          <cell r="AN258">
            <v>0</v>
          </cell>
          <cell r="AO258">
            <v>0</v>
          </cell>
          <cell r="AP258">
            <v>0</v>
          </cell>
          <cell r="AQ258">
            <v>109</v>
          </cell>
          <cell r="AR258">
            <v>110</v>
          </cell>
          <cell r="AS258">
            <v>111</v>
          </cell>
          <cell r="AT258">
            <v>111</v>
          </cell>
        </row>
        <row r="260">
          <cell r="J260">
            <v>51</v>
          </cell>
          <cell r="K260">
            <v>94</v>
          </cell>
          <cell r="L260">
            <v>113</v>
          </cell>
          <cell r="M260">
            <v>251</v>
          </cell>
          <cell r="N260">
            <v>509</v>
          </cell>
          <cell r="O260">
            <v>170.67</v>
          </cell>
          <cell r="P260">
            <v>188</v>
          </cell>
          <cell r="Q260">
            <v>135</v>
          </cell>
          <cell r="R260">
            <v>297.20999999999998</v>
          </cell>
          <cell r="S260">
            <v>790.87999999999988</v>
          </cell>
          <cell r="T260">
            <v>195</v>
          </cell>
          <cell r="U260">
            <v>204</v>
          </cell>
          <cell r="V260">
            <v>2298</v>
          </cell>
          <cell r="W260">
            <v>343</v>
          </cell>
          <cell r="X260">
            <v>3040</v>
          </cell>
          <cell r="Y260">
            <v>-58.69</v>
          </cell>
          <cell r="Z260">
            <v>36.090000000000003</v>
          </cell>
          <cell r="AA260">
            <v>47.66</v>
          </cell>
          <cell r="AB260">
            <v>8.4499999999999886</v>
          </cell>
          <cell r="AC260">
            <v>33.509999999999877</v>
          </cell>
          <cell r="AD260">
            <v>108</v>
          </cell>
          <cell r="AE260">
            <v>165</v>
          </cell>
          <cell r="AF260">
            <v>125</v>
          </cell>
          <cell r="AG260">
            <v>218</v>
          </cell>
          <cell r="AH260">
            <v>616</v>
          </cell>
          <cell r="AI260">
            <v>250</v>
          </cell>
          <cell r="AJ260">
            <v>290</v>
          </cell>
          <cell r="AK260">
            <v>284</v>
          </cell>
          <cell r="AL260">
            <v>365</v>
          </cell>
          <cell r="AM260">
            <v>1189</v>
          </cell>
          <cell r="AN260">
            <v>1800</v>
          </cell>
          <cell r="AO260">
            <v>1800</v>
          </cell>
          <cell r="AP260">
            <v>1160.9085607940449</v>
          </cell>
          <cell r="AQ260">
            <v>1737.2714552238804</v>
          </cell>
          <cell r="AR260">
            <v>1938.4907752902154</v>
          </cell>
          <cell r="AS260">
            <v>2071.8570688225536</v>
          </cell>
          <cell r="AT260">
            <v>2071.8570688225536</v>
          </cell>
        </row>
        <row r="262">
          <cell r="B262">
            <v>473</v>
          </cell>
          <cell r="C262">
            <v>1530</v>
          </cell>
          <cell r="D262">
            <v>969</v>
          </cell>
          <cell r="E262">
            <v>1500</v>
          </cell>
          <cell r="F262">
            <v>2325</v>
          </cell>
          <cell r="G262">
            <v>3961</v>
          </cell>
          <cell r="H262">
            <v>5584</v>
          </cell>
          <cell r="I262">
            <v>1249.8</v>
          </cell>
          <cell r="J262">
            <v>324.63</v>
          </cell>
          <cell r="K262">
            <v>454.16999999999996</v>
          </cell>
          <cell r="L262">
            <v>161.93</v>
          </cell>
          <cell r="M262">
            <v>967.98</v>
          </cell>
          <cell r="N262">
            <v>1908.71</v>
          </cell>
          <cell r="O262">
            <v>461.68</v>
          </cell>
          <cell r="P262">
            <v>124.97</v>
          </cell>
          <cell r="Q262">
            <v>41.32</v>
          </cell>
          <cell r="R262">
            <v>505.98</v>
          </cell>
          <cell r="S262">
            <v>1133.95</v>
          </cell>
          <cell r="T262">
            <v>638.80999999999995</v>
          </cell>
          <cell r="U262">
            <v>1473.31</v>
          </cell>
          <cell r="V262">
            <v>3938.19</v>
          </cell>
          <cell r="W262">
            <v>48</v>
          </cell>
          <cell r="X262">
            <v>6098.31</v>
          </cell>
          <cell r="Y262">
            <v>1232.94</v>
          </cell>
          <cell r="Z262">
            <v>1969.45</v>
          </cell>
          <cell r="AA262">
            <v>509.75</v>
          </cell>
          <cell r="AB262">
            <v>1350.99</v>
          </cell>
          <cell r="AC262">
            <v>5063.13</v>
          </cell>
          <cell r="AD262">
            <v>1169</v>
          </cell>
          <cell r="AE262">
            <v>2098</v>
          </cell>
          <cell r="AF262">
            <v>905.3125</v>
          </cell>
          <cell r="AG262">
            <v>1395.3125</v>
          </cell>
          <cell r="AH262">
            <v>5567.625</v>
          </cell>
          <cell r="AI262">
            <v>1163.75</v>
          </cell>
          <cell r="AJ262">
            <v>2077.46</v>
          </cell>
          <cell r="AK262">
            <v>764.14</v>
          </cell>
          <cell r="AL262">
            <v>1946.1399999999999</v>
          </cell>
          <cell r="AM262">
            <v>5951.49</v>
          </cell>
          <cell r="AN262">
            <v>6779.18</v>
          </cell>
          <cell r="AO262">
            <v>8443.18</v>
          </cell>
          <cell r="AP262">
            <v>8475.76</v>
          </cell>
          <cell r="AQ262">
            <v>7797.7088000000003</v>
          </cell>
          <cell r="AR262">
            <v>8743.728063999999</v>
          </cell>
          <cell r="AS262">
            <v>7391.0733059200002</v>
          </cell>
          <cell r="AT262">
            <v>9388.8025750976012</v>
          </cell>
        </row>
        <row r="264">
          <cell r="B264">
            <v>541</v>
          </cell>
          <cell r="C264">
            <v>1591</v>
          </cell>
          <cell r="D264">
            <v>1044</v>
          </cell>
          <cell r="E264">
            <v>1340</v>
          </cell>
          <cell r="F264">
            <v>1496</v>
          </cell>
          <cell r="G264">
            <v>1351</v>
          </cell>
          <cell r="H264">
            <v>1625</v>
          </cell>
          <cell r="I264">
            <v>438.79999999999995</v>
          </cell>
          <cell r="J264">
            <v>65.63</v>
          </cell>
          <cell r="K264">
            <v>163.16999999999999</v>
          </cell>
          <cell r="L264">
            <v>78.930000000000007</v>
          </cell>
          <cell r="M264">
            <v>564.98</v>
          </cell>
          <cell r="N264">
            <v>872.71</v>
          </cell>
          <cell r="O264">
            <v>109.67999999999999</v>
          </cell>
          <cell r="P264">
            <v>34.97</v>
          </cell>
          <cell r="Q264">
            <v>46.32</v>
          </cell>
          <cell r="R264">
            <v>470.98</v>
          </cell>
          <cell r="S264">
            <v>661.95</v>
          </cell>
          <cell r="T264">
            <v>75.809999999999988</v>
          </cell>
          <cell r="U264">
            <v>369.31</v>
          </cell>
          <cell r="V264">
            <v>3832.19</v>
          </cell>
          <cell r="W264">
            <v>132</v>
          </cell>
          <cell r="X264">
            <v>4409.3100000000004</v>
          </cell>
          <cell r="Y264">
            <v>119</v>
          </cell>
          <cell r="Z264">
            <v>205</v>
          </cell>
          <cell r="AA264">
            <v>235</v>
          </cell>
          <cell r="AB264">
            <v>748</v>
          </cell>
          <cell r="AC264">
            <v>1307</v>
          </cell>
          <cell r="AD264">
            <v>103</v>
          </cell>
          <cell r="AE264">
            <v>236</v>
          </cell>
          <cell r="AF264">
            <v>743</v>
          </cell>
          <cell r="AG264">
            <v>418</v>
          </cell>
          <cell r="AH264">
            <v>1500</v>
          </cell>
          <cell r="AI264">
            <v>90.75</v>
          </cell>
          <cell r="AJ264">
            <v>229.45999999999998</v>
          </cell>
          <cell r="AK264">
            <v>690.14</v>
          </cell>
          <cell r="AL264">
            <v>513.14</v>
          </cell>
          <cell r="AM264">
            <v>1523.49</v>
          </cell>
          <cell r="AN264">
            <v>3544</v>
          </cell>
          <cell r="AO264">
            <v>5208</v>
          </cell>
          <cell r="AP264">
            <v>3935.96</v>
          </cell>
          <cell r="AQ264">
            <v>3719.7088000000003</v>
          </cell>
          <cell r="AR264">
            <v>4554.7280639999999</v>
          </cell>
          <cell r="AS264">
            <v>4389.0733059200002</v>
          </cell>
          <cell r="AT264">
            <v>4660.8025750976003</v>
          </cell>
        </row>
        <row r="265">
          <cell r="J265">
            <v>49.3</v>
          </cell>
          <cell r="K265">
            <v>41.87</v>
          </cell>
          <cell r="L265">
            <v>42.14</v>
          </cell>
          <cell r="M265">
            <v>561.29999999999995</v>
          </cell>
          <cell r="N265">
            <v>694.61</v>
          </cell>
          <cell r="O265">
            <v>36.160000000000004</v>
          </cell>
          <cell r="P265">
            <v>14.97</v>
          </cell>
          <cell r="Q265">
            <v>30.740000000000002</v>
          </cell>
          <cell r="R265">
            <v>455.01</v>
          </cell>
          <cell r="S265">
            <v>536.88</v>
          </cell>
          <cell r="T265">
            <v>64.17</v>
          </cell>
          <cell r="U265">
            <v>359.34000000000003</v>
          </cell>
          <cell r="V265">
            <v>3794.07</v>
          </cell>
          <cell r="W265">
            <v>102</v>
          </cell>
          <cell r="X265">
            <v>4319.58</v>
          </cell>
          <cell r="Y265">
            <v>74</v>
          </cell>
          <cell r="Z265">
            <v>150</v>
          </cell>
          <cell r="AA265">
            <v>180</v>
          </cell>
          <cell r="AB265">
            <v>687</v>
          </cell>
          <cell r="AC265">
            <v>1091</v>
          </cell>
          <cell r="AD265">
            <v>95</v>
          </cell>
          <cell r="AE265">
            <v>204</v>
          </cell>
          <cell r="AF265">
            <v>735</v>
          </cell>
          <cell r="AG265">
            <v>410</v>
          </cell>
          <cell r="AH265">
            <v>1444</v>
          </cell>
          <cell r="AI265">
            <v>83.11</v>
          </cell>
          <cell r="AJ265">
            <v>196.79999999999998</v>
          </cell>
          <cell r="AK265">
            <v>632</v>
          </cell>
          <cell r="AL265">
            <v>513</v>
          </cell>
          <cell r="AM265">
            <v>1424.91</v>
          </cell>
          <cell r="AN265">
            <v>3364</v>
          </cell>
          <cell r="AO265">
            <v>5028</v>
          </cell>
          <cell r="AP265">
            <v>3935.96</v>
          </cell>
          <cell r="AQ265">
            <v>3719.7088000000003</v>
          </cell>
          <cell r="AR265">
            <v>4554.7280639999999</v>
          </cell>
          <cell r="AS265">
            <v>4389.0733059200002</v>
          </cell>
          <cell r="AT265">
            <v>4660.8025750976003</v>
          </cell>
        </row>
        <row r="266">
          <cell r="J266">
            <v>16.329999999999998</v>
          </cell>
          <cell r="K266">
            <v>121.3</v>
          </cell>
          <cell r="L266">
            <v>36.79</v>
          </cell>
          <cell r="M266">
            <v>3.6799999999999997</v>
          </cell>
          <cell r="N266">
            <v>178.09999999999997</v>
          </cell>
          <cell r="O266">
            <v>73.52</v>
          </cell>
          <cell r="P266">
            <v>20</v>
          </cell>
          <cell r="Q266">
            <v>15.579999999999998</v>
          </cell>
          <cell r="R266">
            <v>15.97</v>
          </cell>
          <cell r="S266">
            <v>125.07</v>
          </cell>
          <cell r="T266">
            <v>11.64</v>
          </cell>
          <cell r="U266">
            <v>9.9700000000000006</v>
          </cell>
          <cell r="V266">
            <v>38.119999999999997</v>
          </cell>
          <cell r="W266">
            <v>30</v>
          </cell>
          <cell r="X266">
            <v>89.73</v>
          </cell>
          <cell r="Y266">
            <v>45</v>
          </cell>
          <cell r="Z266">
            <v>55</v>
          </cell>
          <cell r="AA266">
            <v>55</v>
          </cell>
          <cell r="AB266">
            <v>61</v>
          </cell>
          <cell r="AC266">
            <v>216</v>
          </cell>
          <cell r="AD266">
            <v>8</v>
          </cell>
          <cell r="AE266">
            <v>32</v>
          </cell>
          <cell r="AF266">
            <v>8</v>
          </cell>
          <cell r="AG266">
            <v>8</v>
          </cell>
          <cell r="AH266">
            <v>56</v>
          </cell>
          <cell r="AI266">
            <v>7.64</v>
          </cell>
          <cell r="AJ266">
            <v>32.659999999999997</v>
          </cell>
          <cell r="AK266">
            <v>58.14</v>
          </cell>
          <cell r="AL266">
            <v>0.14000000000000001</v>
          </cell>
          <cell r="AM266">
            <v>98.58</v>
          </cell>
          <cell r="AN266">
            <v>180</v>
          </cell>
          <cell r="AO266">
            <v>180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8">
          <cell r="B268">
            <v>0</v>
          </cell>
          <cell r="C268">
            <v>0</v>
          </cell>
          <cell r="D268">
            <v>304</v>
          </cell>
          <cell r="E268">
            <v>737</v>
          </cell>
          <cell r="F268">
            <v>534</v>
          </cell>
          <cell r="G268">
            <v>602</v>
          </cell>
          <cell r="H268">
            <v>156</v>
          </cell>
          <cell r="I268">
            <v>168</v>
          </cell>
          <cell r="J268">
            <v>40.1</v>
          </cell>
          <cell r="K268">
            <v>27.64</v>
          </cell>
          <cell r="L268">
            <v>18.27</v>
          </cell>
          <cell r="M268">
            <v>180.83</v>
          </cell>
          <cell r="N268">
            <v>266.84000000000003</v>
          </cell>
          <cell r="O268">
            <v>55.28</v>
          </cell>
          <cell r="P268">
            <v>4</v>
          </cell>
          <cell r="Q268">
            <v>22</v>
          </cell>
          <cell r="R268">
            <v>22</v>
          </cell>
          <cell r="S268">
            <v>103.28</v>
          </cell>
          <cell r="T268">
            <v>18.05</v>
          </cell>
          <cell r="U268">
            <v>42.92</v>
          </cell>
          <cell r="V268">
            <v>84.12</v>
          </cell>
          <cell r="W268">
            <v>93</v>
          </cell>
          <cell r="X268">
            <v>238.09</v>
          </cell>
          <cell r="Y268">
            <v>16</v>
          </cell>
          <cell r="Z268">
            <v>92</v>
          </cell>
          <cell r="AA268">
            <v>122</v>
          </cell>
          <cell r="AB268">
            <v>129</v>
          </cell>
          <cell r="AC268">
            <v>359</v>
          </cell>
          <cell r="AD268">
            <v>51</v>
          </cell>
          <cell r="AE268">
            <v>147</v>
          </cell>
          <cell r="AF268">
            <v>60</v>
          </cell>
          <cell r="AG268">
            <v>219</v>
          </cell>
          <cell r="AH268">
            <v>477</v>
          </cell>
          <cell r="AI268">
            <v>50.84</v>
          </cell>
          <cell r="AJ268">
            <v>176.23</v>
          </cell>
          <cell r="AK268">
            <v>154</v>
          </cell>
          <cell r="AL268">
            <v>397</v>
          </cell>
          <cell r="AM268">
            <v>778.07</v>
          </cell>
          <cell r="AN268">
            <v>528</v>
          </cell>
          <cell r="AO268">
            <v>528</v>
          </cell>
          <cell r="AP268">
            <v>348</v>
          </cell>
          <cell r="AQ268">
            <v>365.40000000000003</v>
          </cell>
          <cell r="AR268">
            <v>383.67000000000007</v>
          </cell>
          <cell r="AS268">
            <v>402.85350000000011</v>
          </cell>
          <cell r="AT268">
            <v>422.99617500000011</v>
          </cell>
        </row>
        <row r="269">
          <cell r="B269">
            <v>23.928999999999998</v>
          </cell>
          <cell r="C269">
            <v>40.534999999999997</v>
          </cell>
          <cell r="D269">
            <v>161.804</v>
          </cell>
          <cell r="E269">
            <v>965.29</v>
          </cell>
          <cell r="F269">
            <v>483.40800000000002</v>
          </cell>
          <cell r="J269">
            <v>36.1</v>
          </cell>
          <cell r="K269">
            <v>26.43</v>
          </cell>
          <cell r="L269">
            <v>18.27</v>
          </cell>
          <cell r="M269">
            <v>180.83</v>
          </cell>
          <cell r="N269">
            <v>261.63</v>
          </cell>
          <cell r="O269">
            <v>10.34</v>
          </cell>
          <cell r="P269">
            <v>4</v>
          </cell>
          <cell r="Q269">
            <v>10.74</v>
          </cell>
          <cell r="R269">
            <v>18.5</v>
          </cell>
          <cell r="S269">
            <v>43.58</v>
          </cell>
          <cell r="T269">
            <v>12</v>
          </cell>
          <cell r="U269">
            <v>39.61</v>
          </cell>
          <cell r="V269">
            <v>47.05</v>
          </cell>
          <cell r="W269">
            <v>63</v>
          </cell>
          <cell r="X269">
            <v>161.66</v>
          </cell>
          <cell r="Y269">
            <v>16</v>
          </cell>
          <cell r="Z269">
            <v>92</v>
          </cell>
          <cell r="AA269">
            <v>122</v>
          </cell>
          <cell r="AB269">
            <v>129</v>
          </cell>
          <cell r="AC269">
            <v>359</v>
          </cell>
          <cell r="AD269">
            <v>43</v>
          </cell>
          <cell r="AE269">
            <v>118</v>
          </cell>
          <cell r="AF269">
            <v>52</v>
          </cell>
          <cell r="AG269">
            <v>211</v>
          </cell>
          <cell r="AH269">
            <v>424</v>
          </cell>
          <cell r="AI269">
            <v>43.34</v>
          </cell>
          <cell r="AJ269">
            <v>146.22999999999999</v>
          </cell>
          <cell r="AK269">
            <v>96</v>
          </cell>
          <cell r="AL269">
            <v>397</v>
          </cell>
          <cell r="AM269">
            <v>682.57</v>
          </cell>
          <cell r="AN269">
            <v>348</v>
          </cell>
          <cell r="AO269">
            <v>348</v>
          </cell>
          <cell r="AP269">
            <v>348</v>
          </cell>
          <cell r="AQ269">
            <v>365.40000000000003</v>
          </cell>
          <cell r="AR269">
            <v>383.67000000000007</v>
          </cell>
          <cell r="AS269">
            <v>402.85350000000011</v>
          </cell>
          <cell r="AT269">
            <v>422.99617500000011</v>
          </cell>
        </row>
        <row r="270">
          <cell r="B270">
            <v>47.41</v>
          </cell>
          <cell r="C270">
            <v>137.55000000000001</v>
          </cell>
          <cell r="D270">
            <v>111.443</v>
          </cell>
          <cell r="E270">
            <v>69.510999999999996</v>
          </cell>
          <cell r="F270">
            <v>57.81</v>
          </cell>
          <cell r="J270">
            <v>4</v>
          </cell>
          <cell r="K270">
            <v>1.21</v>
          </cell>
          <cell r="L270">
            <v>0</v>
          </cell>
          <cell r="M270">
            <v>0</v>
          </cell>
          <cell r="N270">
            <v>5.21</v>
          </cell>
          <cell r="O270">
            <v>44.94</v>
          </cell>
          <cell r="P270">
            <v>0</v>
          </cell>
          <cell r="Q270">
            <v>11.26</v>
          </cell>
          <cell r="R270">
            <v>3.5</v>
          </cell>
          <cell r="S270">
            <v>59.699999999999996</v>
          </cell>
          <cell r="T270">
            <v>6.05</v>
          </cell>
          <cell r="U270">
            <v>3.31</v>
          </cell>
          <cell r="V270">
            <v>37.07</v>
          </cell>
          <cell r="W270">
            <v>30</v>
          </cell>
          <cell r="X270">
            <v>76.430000000000007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8</v>
          </cell>
          <cell r="AE270">
            <v>29</v>
          </cell>
          <cell r="AF270">
            <v>8</v>
          </cell>
          <cell r="AG270">
            <v>8</v>
          </cell>
          <cell r="AH270">
            <v>53</v>
          </cell>
          <cell r="AI270">
            <v>7.5</v>
          </cell>
          <cell r="AJ270">
            <v>30</v>
          </cell>
          <cell r="AK270">
            <v>58</v>
          </cell>
          <cell r="AL270">
            <v>0</v>
          </cell>
          <cell r="AM270">
            <v>95.5</v>
          </cell>
          <cell r="AN270">
            <v>180</v>
          </cell>
          <cell r="AO270">
            <v>180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D271">
            <v>115</v>
          </cell>
          <cell r="E271">
            <v>526</v>
          </cell>
          <cell r="F271">
            <v>328</v>
          </cell>
        </row>
        <row r="272">
          <cell r="D272">
            <v>150</v>
          </cell>
          <cell r="E272">
            <v>205</v>
          </cell>
          <cell r="F272">
            <v>203</v>
          </cell>
        </row>
        <row r="273">
          <cell r="D273">
            <v>39</v>
          </cell>
          <cell r="E273">
            <v>6</v>
          </cell>
          <cell r="F273">
            <v>3</v>
          </cell>
        </row>
        <row r="274">
          <cell r="B274">
            <v>0</v>
          </cell>
          <cell r="C274">
            <v>0</v>
          </cell>
          <cell r="D274">
            <v>147</v>
          </cell>
          <cell r="E274">
            <v>292</v>
          </cell>
          <cell r="F274">
            <v>438</v>
          </cell>
          <cell r="G274">
            <v>275</v>
          </cell>
          <cell r="H274">
            <v>152</v>
          </cell>
          <cell r="I274">
            <v>185.9</v>
          </cell>
          <cell r="J274">
            <v>20.83</v>
          </cell>
          <cell r="K274">
            <v>130.69</v>
          </cell>
          <cell r="L274">
            <v>53.760000000000005</v>
          </cell>
          <cell r="M274">
            <v>30.900000000000002</v>
          </cell>
          <cell r="N274">
            <v>236.17999999999998</v>
          </cell>
          <cell r="O274">
            <v>52.269999999999996</v>
          </cell>
          <cell r="P274">
            <v>21</v>
          </cell>
          <cell r="Q274">
            <v>20</v>
          </cell>
          <cell r="R274">
            <v>5.9</v>
          </cell>
          <cell r="S274">
            <v>99.17</v>
          </cell>
          <cell r="T274">
            <v>10.99</v>
          </cell>
          <cell r="U274">
            <v>8.73</v>
          </cell>
          <cell r="V274">
            <v>6.88</v>
          </cell>
          <cell r="W274">
            <v>6</v>
          </cell>
          <cell r="X274">
            <v>32.6</v>
          </cell>
          <cell r="Y274">
            <v>45</v>
          </cell>
          <cell r="Z274">
            <v>55</v>
          </cell>
          <cell r="AA274">
            <v>55</v>
          </cell>
          <cell r="AB274">
            <v>61</v>
          </cell>
          <cell r="AC274">
            <v>216</v>
          </cell>
          <cell r="AD274">
            <v>23</v>
          </cell>
          <cell r="AE274">
            <v>26</v>
          </cell>
          <cell r="AF274">
            <v>83</v>
          </cell>
          <cell r="AG274">
            <v>80</v>
          </cell>
          <cell r="AH274">
            <v>212</v>
          </cell>
          <cell r="AI274">
            <v>23.14</v>
          </cell>
          <cell r="AJ274">
            <v>27.07</v>
          </cell>
          <cell r="AK274">
            <v>0.14000000000000001</v>
          </cell>
          <cell r="AL274">
            <v>8.14</v>
          </cell>
          <cell r="AM274">
            <v>58.49</v>
          </cell>
          <cell r="AN274">
            <v>353</v>
          </cell>
          <cell r="AO274">
            <v>353</v>
          </cell>
          <cell r="AP274">
            <v>363.59000000000003</v>
          </cell>
          <cell r="AQ274">
            <v>374.49770000000007</v>
          </cell>
          <cell r="AR274">
            <v>385.73263100000008</v>
          </cell>
          <cell r="AS274">
            <v>397.30460993000008</v>
          </cell>
          <cell r="AT274">
            <v>409.2237482279001</v>
          </cell>
        </row>
        <row r="275">
          <cell r="B275">
            <v>6.0780000000000003</v>
          </cell>
          <cell r="C275">
            <v>0</v>
          </cell>
          <cell r="D275">
            <v>14.896000000000001</v>
          </cell>
          <cell r="E275">
            <v>17.559000000000001</v>
          </cell>
          <cell r="F275">
            <v>293.09199999999998</v>
          </cell>
          <cell r="J275">
            <v>13.2</v>
          </cell>
          <cell r="K275">
            <v>15.44</v>
          </cell>
          <cell r="L275">
            <v>23.87</v>
          </cell>
          <cell r="M275">
            <v>29.76</v>
          </cell>
          <cell r="N275">
            <v>82.27000000000001</v>
          </cell>
          <cell r="O275">
            <v>25</v>
          </cell>
          <cell r="P275">
            <v>1</v>
          </cell>
          <cell r="Q275">
            <v>20</v>
          </cell>
          <cell r="R275">
            <v>4.3600000000000003</v>
          </cell>
          <cell r="S275">
            <v>50.36</v>
          </cell>
          <cell r="T275">
            <v>5.4</v>
          </cell>
          <cell r="U275">
            <v>4.7300000000000004</v>
          </cell>
          <cell r="V275">
            <v>5.83</v>
          </cell>
          <cell r="W275">
            <v>6</v>
          </cell>
          <cell r="X275">
            <v>21.96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23</v>
          </cell>
          <cell r="AE275">
            <v>26</v>
          </cell>
          <cell r="AF275">
            <v>83</v>
          </cell>
          <cell r="AG275">
            <v>80</v>
          </cell>
          <cell r="AH275">
            <v>212</v>
          </cell>
          <cell r="AI275">
            <v>23</v>
          </cell>
          <cell r="AJ275">
            <v>27</v>
          </cell>
          <cell r="AK275">
            <v>0</v>
          </cell>
          <cell r="AL275">
            <v>8</v>
          </cell>
          <cell r="AM275">
            <v>58</v>
          </cell>
          <cell r="AN275">
            <v>353</v>
          </cell>
          <cell r="AO275">
            <v>353</v>
          </cell>
          <cell r="AP275">
            <v>363.59000000000003</v>
          </cell>
          <cell r="AQ275">
            <v>374.49770000000007</v>
          </cell>
          <cell r="AR275">
            <v>385.73263100000008</v>
          </cell>
          <cell r="AS275">
            <v>397.30460993000008</v>
          </cell>
          <cell r="AT275">
            <v>409.2237482279001</v>
          </cell>
        </row>
        <row r="276">
          <cell r="B276">
            <v>62.753999999999998</v>
          </cell>
          <cell r="C276">
            <v>3.8490000000000002</v>
          </cell>
          <cell r="D276">
            <v>113.2</v>
          </cell>
          <cell r="E276">
            <v>59.691000000000003</v>
          </cell>
          <cell r="F276">
            <v>76.471000000000004</v>
          </cell>
          <cell r="J276">
            <v>7.63</v>
          </cell>
          <cell r="K276">
            <v>115.25</v>
          </cell>
          <cell r="L276">
            <v>29.89</v>
          </cell>
          <cell r="M276">
            <v>1.1399999999999999</v>
          </cell>
          <cell r="N276">
            <v>153.90999999999997</v>
          </cell>
          <cell r="O276">
            <v>27.27</v>
          </cell>
          <cell r="P276">
            <v>20</v>
          </cell>
          <cell r="Q276">
            <v>0</v>
          </cell>
          <cell r="R276">
            <v>1.54</v>
          </cell>
          <cell r="S276">
            <v>48.809999999999995</v>
          </cell>
          <cell r="T276">
            <v>5.59</v>
          </cell>
          <cell r="U276">
            <v>4</v>
          </cell>
          <cell r="V276">
            <v>1.05</v>
          </cell>
          <cell r="W276">
            <v>0</v>
          </cell>
          <cell r="X276">
            <v>10.64</v>
          </cell>
          <cell r="Y276">
            <v>45</v>
          </cell>
          <cell r="Z276">
            <v>55</v>
          </cell>
          <cell r="AA276">
            <v>55</v>
          </cell>
          <cell r="AB276">
            <v>61</v>
          </cell>
          <cell r="AC276">
            <v>216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0.14000000000000001</v>
          </cell>
          <cell r="AJ276">
            <v>7.0000000000000007E-2</v>
          </cell>
          <cell r="AK276">
            <v>0.14000000000000001</v>
          </cell>
          <cell r="AL276">
            <v>0.14000000000000001</v>
          </cell>
          <cell r="AM276">
            <v>0.49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</row>
        <row r="277">
          <cell r="B277">
            <v>0</v>
          </cell>
          <cell r="C277">
            <v>0</v>
          </cell>
          <cell r="D277">
            <v>312</v>
          </cell>
          <cell r="E277">
            <v>177</v>
          </cell>
          <cell r="F277">
            <v>131</v>
          </cell>
          <cell r="G277">
            <v>253</v>
          </cell>
          <cell r="H277">
            <v>218</v>
          </cell>
          <cell r="I277">
            <v>22.2</v>
          </cell>
          <cell r="J277">
            <v>3.57</v>
          </cell>
          <cell r="K277">
            <v>4.84</v>
          </cell>
          <cell r="L277">
            <v>6.9</v>
          </cell>
          <cell r="M277">
            <v>7.45</v>
          </cell>
          <cell r="N277">
            <v>22.76</v>
          </cell>
          <cell r="O277">
            <v>0.99</v>
          </cell>
          <cell r="P277">
            <v>0</v>
          </cell>
          <cell r="Q277">
            <v>0.28999999999999998</v>
          </cell>
          <cell r="R277">
            <v>3.03</v>
          </cell>
          <cell r="S277">
            <v>4.3099999999999996</v>
          </cell>
          <cell r="T277">
            <v>45</v>
          </cell>
          <cell r="U277">
            <v>2.66</v>
          </cell>
          <cell r="V277">
            <v>0</v>
          </cell>
          <cell r="W277">
            <v>3</v>
          </cell>
          <cell r="X277">
            <v>50.66</v>
          </cell>
          <cell r="Y277">
            <v>58</v>
          </cell>
          <cell r="Z277">
            <v>58</v>
          </cell>
          <cell r="AA277">
            <v>58</v>
          </cell>
          <cell r="AB277">
            <v>58</v>
          </cell>
          <cell r="AC277">
            <v>232</v>
          </cell>
          <cell r="AD277">
            <v>17</v>
          </cell>
          <cell r="AE277">
            <v>26</v>
          </cell>
          <cell r="AF277">
            <v>59</v>
          </cell>
          <cell r="AG277">
            <v>59</v>
          </cell>
          <cell r="AH277">
            <v>161</v>
          </cell>
          <cell r="AI277">
            <v>16.77</v>
          </cell>
          <cell r="AJ277">
            <v>26.16</v>
          </cell>
          <cell r="AK277">
            <v>48</v>
          </cell>
          <cell r="AL277">
            <v>0</v>
          </cell>
          <cell r="AM277">
            <v>90.93</v>
          </cell>
          <cell r="AN277">
            <v>79</v>
          </cell>
          <cell r="AO277">
            <v>79</v>
          </cell>
          <cell r="AP277">
            <v>81.37</v>
          </cell>
          <cell r="AQ277">
            <v>83.81110000000001</v>
          </cell>
          <cell r="AR277">
            <v>86.325433000000018</v>
          </cell>
          <cell r="AS277">
            <v>88.915195990000015</v>
          </cell>
          <cell r="AT277">
            <v>91.582651869700015</v>
          </cell>
        </row>
        <row r="278">
          <cell r="B278">
            <v>45.832000000000001</v>
          </cell>
          <cell r="C278">
            <v>826.03099999999995</v>
          </cell>
          <cell r="D278">
            <v>182.79499999999999</v>
          </cell>
          <cell r="E278">
            <v>283.32400000000001</v>
          </cell>
          <cell r="J278">
            <v>0</v>
          </cell>
          <cell r="K278">
            <v>0</v>
          </cell>
          <cell r="L278">
            <v>0</v>
          </cell>
          <cell r="M278">
            <v>4.91</v>
          </cell>
          <cell r="N278">
            <v>4.91</v>
          </cell>
          <cell r="O278">
            <v>0.82</v>
          </cell>
          <cell r="P278">
            <v>0</v>
          </cell>
          <cell r="Q278">
            <v>0</v>
          </cell>
          <cell r="R278">
            <v>0</v>
          </cell>
          <cell r="S278">
            <v>0.82</v>
          </cell>
          <cell r="T278">
            <v>45</v>
          </cell>
          <cell r="U278">
            <v>0</v>
          </cell>
          <cell r="V278">
            <v>0</v>
          </cell>
          <cell r="W278">
            <v>3</v>
          </cell>
          <cell r="X278">
            <v>48</v>
          </cell>
          <cell r="Y278">
            <v>58</v>
          </cell>
          <cell r="Z278">
            <v>58</v>
          </cell>
          <cell r="AA278">
            <v>58</v>
          </cell>
          <cell r="AB278">
            <v>58</v>
          </cell>
          <cell r="AC278">
            <v>232</v>
          </cell>
          <cell r="AD278">
            <v>17</v>
          </cell>
          <cell r="AE278">
            <v>23</v>
          </cell>
          <cell r="AF278">
            <v>59</v>
          </cell>
          <cell r="AG278">
            <v>59</v>
          </cell>
          <cell r="AH278">
            <v>158</v>
          </cell>
          <cell r="AI278">
            <v>16.77</v>
          </cell>
          <cell r="AJ278">
            <v>23.57</v>
          </cell>
          <cell r="AK278">
            <v>48</v>
          </cell>
          <cell r="AL278">
            <v>0</v>
          </cell>
          <cell r="AM278">
            <v>88.34</v>
          </cell>
          <cell r="AN278">
            <v>79</v>
          </cell>
          <cell r="AO278">
            <v>79</v>
          </cell>
          <cell r="AP278">
            <v>81.37</v>
          </cell>
          <cell r="AQ278">
            <v>83.81110000000001</v>
          </cell>
          <cell r="AR278">
            <v>86.325433000000018</v>
          </cell>
          <cell r="AS278">
            <v>88.915195990000015</v>
          </cell>
          <cell r="AT278">
            <v>91.582651869700015</v>
          </cell>
        </row>
        <row r="279">
          <cell r="B279">
            <v>9.8680000000000003</v>
          </cell>
          <cell r="C279">
            <v>123.236</v>
          </cell>
          <cell r="D279">
            <v>27.771000000000001</v>
          </cell>
          <cell r="E279">
            <v>5.9720000000000004</v>
          </cell>
          <cell r="J279">
            <v>3.57</v>
          </cell>
          <cell r="K279">
            <v>4.84</v>
          </cell>
          <cell r="L279">
            <v>6.9</v>
          </cell>
          <cell r="M279">
            <v>2.54</v>
          </cell>
          <cell r="N279">
            <v>17.850000000000001</v>
          </cell>
          <cell r="O279">
            <v>0.17</v>
          </cell>
          <cell r="P279">
            <v>0</v>
          </cell>
          <cell r="Q279">
            <v>0.28999999999999998</v>
          </cell>
          <cell r="R279">
            <v>3.03</v>
          </cell>
          <cell r="S279">
            <v>3.4899999999999998</v>
          </cell>
          <cell r="T279">
            <v>0</v>
          </cell>
          <cell r="U279">
            <v>2.66</v>
          </cell>
          <cell r="V279">
            <v>0</v>
          </cell>
          <cell r="W279">
            <v>0</v>
          </cell>
          <cell r="X279">
            <v>2.66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3</v>
          </cell>
          <cell r="AF279">
            <v>0</v>
          </cell>
          <cell r="AG279">
            <v>0</v>
          </cell>
          <cell r="AH279">
            <v>3</v>
          </cell>
          <cell r="AI279">
            <v>0</v>
          </cell>
          <cell r="AJ279">
            <v>2.59</v>
          </cell>
          <cell r="AK279">
            <v>0</v>
          </cell>
          <cell r="AL279">
            <v>0</v>
          </cell>
          <cell r="AM279">
            <v>2.59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>
            <v>0</v>
          </cell>
          <cell r="C280">
            <v>0</v>
          </cell>
          <cell r="D280">
            <v>281</v>
          </cell>
          <cell r="E280">
            <v>134</v>
          </cell>
          <cell r="F280">
            <v>127</v>
          </cell>
          <cell r="G280">
            <v>103</v>
          </cell>
          <cell r="H280">
            <v>64</v>
          </cell>
          <cell r="I280">
            <v>62.7</v>
          </cell>
          <cell r="J280">
            <v>1.1299999999999999</v>
          </cell>
          <cell r="K280">
            <v>0</v>
          </cell>
          <cell r="L280">
            <v>0</v>
          </cell>
          <cell r="M280">
            <v>0</v>
          </cell>
          <cell r="N280">
            <v>1.1299999999999999</v>
          </cell>
          <cell r="O280">
            <v>1.1399999999999999</v>
          </cell>
          <cell r="P280">
            <v>9.9700000000000006</v>
          </cell>
          <cell r="Q280">
            <v>4.03</v>
          </cell>
          <cell r="R280">
            <v>25.049999999999997</v>
          </cell>
          <cell r="S280">
            <v>40.19</v>
          </cell>
          <cell r="T280">
            <v>1.77</v>
          </cell>
          <cell r="U280">
            <v>0</v>
          </cell>
          <cell r="V280">
            <v>0.19</v>
          </cell>
          <cell r="W280">
            <v>30</v>
          </cell>
          <cell r="X280">
            <v>31.96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12</v>
          </cell>
          <cell r="AE280">
            <v>37</v>
          </cell>
          <cell r="AF280">
            <v>41</v>
          </cell>
          <cell r="AG280">
            <v>60</v>
          </cell>
          <cell r="AH280">
            <v>150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>
            <v>2.2669999999999999</v>
          </cell>
          <cell r="C281">
            <v>5.6029999999999998</v>
          </cell>
          <cell r="D281">
            <v>31.684000000000001</v>
          </cell>
          <cell r="E281">
            <v>16.132999999999999</v>
          </cell>
          <cell r="F281">
            <v>5.1539999999999999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9.9700000000000006</v>
          </cell>
          <cell r="Q281">
            <v>0</v>
          </cell>
          <cell r="R281">
            <v>17.149999999999999</v>
          </cell>
          <cell r="S281">
            <v>27.119999999999997</v>
          </cell>
          <cell r="T281">
            <v>1.77</v>
          </cell>
          <cell r="U281">
            <v>0</v>
          </cell>
          <cell r="V281">
            <v>0.19</v>
          </cell>
          <cell r="W281">
            <v>30</v>
          </cell>
          <cell r="X281">
            <v>31.96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12</v>
          </cell>
          <cell r="AE281">
            <v>37</v>
          </cell>
          <cell r="AF281">
            <v>41</v>
          </cell>
          <cell r="AG281">
            <v>60</v>
          </cell>
          <cell r="AH281">
            <v>150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B282">
            <v>30</v>
          </cell>
          <cell r="C282">
            <v>61.04</v>
          </cell>
          <cell r="D282">
            <v>108.831</v>
          </cell>
          <cell r="E282">
            <v>10.16</v>
          </cell>
          <cell r="F282">
            <v>46.225000000000001</v>
          </cell>
          <cell r="J282">
            <v>1.1299999999999999</v>
          </cell>
          <cell r="K282">
            <v>0</v>
          </cell>
          <cell r="L282">
            <v>0</v>
          </cell>
          <cell r="M282">
            <v>0</v>
          </cell>
          <cell r="N282">
            <v>1.1299999999999999</v>
          </cell>
          <cell r="O282">
            <v>1.1399999999999999</v>
          </cell>
          <cell r="P282">
            <v>0</v>
          </cell>
          <cell r="Q282">
            <v>4.03</v>
          </cell>
          <cell r="R282">
            <v>7.9</v>
          </cell>
          <cell r="S282">
            <v>13.07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E283">
            <v>0</v>
          </cell>
          <cell r="F283">
            <v>118</v>
          </cell>
          <cell r="G283">
            <v>118</v>
          </cell>
        </row>
        <row r="284">
          <cell r="B284">
            <v>0</v>
          </cell>
          <cell r="C284">
            <v>357.06</v>
          </cell>
          <cell r="D284">
            <v>262.72000000000003</v>
          </cell>
          <cell r="E284">
            <v>598.98099999999999</v>
          </cell>
        </row>
        <row r="286">
          <cell r="F286">
            <v>148</v>
          </cell>
          <cell r="H286">
            <v>1035</v>
          </cell>
          <cell r="J286">
            <v>0</v>
          </cell>
          <cell r="K286">
            <v>0</v>
          </cell>
          <cell r="L286">
            <v>0</v>
          </cell>
          <cell r="M286">
            <v>345.8</v>
          </cell>
          <cell r="N286">
            <v>345.8</v>
          </cell>
          <cell r="O286">
            <v>0</v>
          </cell>
          <cell r="P286">
            <v>0</v>
          </cell>
          <cell r="Q286">
            <v>0</v>
          </cell>
          <cell r="R286">
            <v>415</v>
          </cell>
          <cell r="S286">
            <v>415</v>
          </cell>
          <cell r="T286">
            <v>0</v>
          </cell>
          <cell r="U286">
            <v>315</v>
          </cell>
          <cell r="V286">
            <v>3741</v>
          </cell>
          <cell r="W286">
            <v>0</v>
          </cell>
          <cell r="X286">
            <v>4056</v>
          </cell>
          <cell r="Y286">
            <v>0</v>
          </cell>
          <cell r="Z286">
            <v>0</v>
          </cell>
          <cell r="AA286">
            <v>0</v>
          </cell>
          <cell r="AB286">
            <v>500</v>
          </cell>
          <cell r="AC286">
            <v>500</v>
          </cell>
          <cell r="AD286">
            <v>0</v>
          </cell>
          <cell r="AE286">
            <v>0</v>
          </cell>
          <cell r="AF286">
            <v>500</v>
          </cell>
          <cell r="AG286">
            <v>0</v>
          </cell>
          <cell r="AH286">
            <v>500</v>
          </cell>
          <cell r="AI286">
            <v>0</v>
          </cell>
          <cell r="AJ286">
            <v>0</v>
          </cell>
          <cell r="AK286">
            <v>488</v>
          </cell>
          <cell r="AL286">
            <v>108</v>
          </cell>
          <cell r="AM286">
            <v>596</v>
          </cell>
          <cell r="AN286">
            <v>2584</v>
          </cell>
          <cell r="AO286">
            <v>4248</v>
          </cell>
          <cell r="AP286">
            <v>3143</v>
          </cell>
          <cell r="AQ286">
            <v>2896</v>
          </cell>
          <cell r="AR286">
            <v>3699</v>
          </cell>
          <cell r="AS286">
            <v>3500</v>
          </cell>
          <cell r="AT286">
            <v>3737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133</v>
          </cell>
          <cell r="F288">
            <v>670</v>
          </cell>
          <cell r="G288">
            <v>1707</v>
          </cell>
          <cell r="H288">
            <v>2825</v>
          </cell>
          <cell r="I288">
            <v>585</v>
          </cell>
          <cell r="J288">
            <v>183</v>
          </cell>
          <cell r="K288">
            <v>44</v>
          </cell>
          <cell r="L288">
            <v>41</v>
          </cell>
          <cell r="M288">
            <v>348</v>
          </cell>
          <cell r="N288">
            <v>616</v>
          </cell>
          <cell r="O288">
            <v>150</v>
          </cell>
          <cell r="P288">
            <v>86</v>
          </cell>
          <cell r="Q288">
            <v>0</v>
          </cell>
          <cell r="R288">
            <v>4</v>
          </cell>
          <cell r="S288">
            <v>240</v>
          </cell>
          <cell r="T288">
            <v>47</v>
          </cell>
          <cell r="U288">
            <v>87</v>
          </cell>
          <cell r="V288">
            <v>84</v>
          </cell>
          <cell r="W288">
            <v>1</v>
          </cell>
          <cell r="X288">
            <v>219</v>
          </cell>
          <cell r="Y288">
            <v>550</v>
          </cell>
          <cell r="Z288">
            <v>1500</v>
          </cell>
          <cell r="AA288">
            <v>0</v>
          </cell>
          <cell r="AB288">
            <v>301.12</v>
          </cell>
          <cell r="AC288">
            <v>2351.12</v>
          </cell>
          <cell r="AD288">
            <v>550</v>
          </cell>
          <cell r="AE288">
            <v>1800</v>
          </cell>
          <cell r="AF288">
            <v>0</v>
          </cell>
          <cell r="AG288">
            <v>788</v>
          </cell>
          <cell r="AH288">
            <v>3138</v>
          </cell>
          <cell r="AI288">
            <v>550</v>
          </cell>
          <cell r="AJ288">
            <v>1800</v>
          </cell>
          <cell r="AK288">
            <v>0</v>
          </cell>
          <cell r="AL288">
            <v>788</v>
          </cell>
          <cell r="AM288">
            <v>3138</v>
          </cell>
          <cell r="AN288">
            <v>2785.18</v>
          </cell>
          <cell r="AO288">
            <v>2785.18</v>
          </cell>
          <cell r="AP288">
            <v>3795</v>
          </cell>
          <cell r="AQ288">
            <v>3720</v>
          </cell>
          <cell r="AR288">
            <v>3748</v>
          </cell>
          <cell r="AS288">
            <v>2828</v>
          </cell>
          <cell r="AT288">
            <v>4578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133</v>
          </cell>
          <cell r="F290">
            <v>670</v>
          </cell>
          <cell r="G290">
            <v>1707</v>
          </cell>
          <cell r="H290">
            <v>1612</v>
          </cell>
          <cell r="I290">
            <v>-128</v>
          </cell>
          <cell r="J290">
            <v>-190</v>
          </cell>
          <cell r="K290">
            <v>-193</v>
          </cell>
          <cell r="L290">
            <v>-122</v>
          </cell>
          <cell r="M290">
            <v>251</v>
          </cell>
          <cell r="N290">
            <v>-254</v>
          </cell>
          <cell r="O290">
            <v>-121</v>
          </cell>
          <cell r="P290">
            <v>-308</v>
          </cell>
          <cell r="Q290">
            <v>-77</v>
          </cell>
          <cell r="R290">
            <v>-31</v>
          </cell>
          <cell r="S290">
            <v>-537</v>
          </cell>
          <cell r="T290">
            <v>-596</v>
          </cell>
          <cell r="U290">
            <v>67</v>
          </cell>
          <cell r="V290">
            <v>-66</v>
          </cell>
          <cell r="W290">
            <v>-59</v>
          </cell>
          <cell r="X290">
            <v>-654</v>
          </cell>
          <cell r="Y290">
            <v>92</v>
          </cell>
          <cell r="Z290">
            <v>708</v>
          </cell>
          <cell r="AA290">
            <v>0</v>
          </cell>
          <cell r="AB290">
            <v>301.12</v>
          </cell>
          <cell r="AC290">
            <v>1101.1199999999999</v>
          </cell>
          <cell r="AD290">
            <v>158</v>
          </cell>
          <cell r="AE290">
            <v>1437</v>
          </cell>
          <cell r="AF290">
            <v>-304</v>
          </cell>
          <cell r="AG290">
            <v>592</v>
          </cell>
          <cell r="AH290">
            <v>1883</v>
          </cell>
          <cell r="AI290">
            <v>158</v>
          </cell>
          <cell r="AJ290">
            <v>1437</v>
          </cell>
          <cell r="AK290">
            <v>-304</v>
          </cell>
          <cell r="AL290">
            <v>592</v>
          </cell>
          <cell r="AM290">
            <v>1883</v>
          </cell>
          <cell r="AN290">
            <v>1830.1799999999998</v>
          </cell>
          <cell r="AO290">
            <v>1830.1799999999998</v>
          </cell>
          <cell r="AP290">
            <v>2529</v>
          </cell>
          <cell r="AQ290">
            <v>2019</v>
          </cell>
          <cell r="AR290">
            <v>1848</v>
          </cell>
          <cell r="AS290">
            <v>1476</v>
          </cell>
          <cell r="AT290">
            <v>2430</v>
          </cell>
        </row>
        <row r="291">
          <cell r="B291">
            <v>428</v>
          </cell>
          <cell r="C291">
            <v>110</v>
          </cell>
          <cell r="D291">
            <v>-67</v>
          </cell>
          <cell r="E291">
            <v>-70</v>
          </cell>
          <cell r="F291">
            <v>1264</v>
          </cell>
          <cell r="G291">
            <v>2488</v>
          </cell>
          <cell r="H291">
            <v>715</v>
          </cell>
          <cell r="I291">
            <v>-484</v>
          </cell>
          <cell r="J291">
            <v>-377</v>
          </cell>
          <cell r="K291">
            <v>0</v>
          </cell>
          <cell r="L291">
            <v>-87</v>
          </cell>
          <cell r="M291">
            <v>595</v>
          </cell>
          <cell r="N291">
            <v>131</v>
          </cell>
          <cell r="O291">
            <v>-457</v>
          </cell>
          <cell r="P291">
            <v>-281</v>
          </cell>
          <cell r="Q291">
            <v>-732</v>
          </cell>
          <cell r="R291">
            <v>-134</v>
          </cell>
          <cell r="S291">
            <v>-1604</v>
          </cell>
          <cell r="T291">
            <v>-63</v>
          </cell>
          <cell r="U291">
            <v>284.2</v>
          </cell>
          <cell r="V291">
            <v>-609</v>
          </cell>
          <cell r="W291">
            <v>1275</v>
          </cell>
          <cell r="X291">
            <v>887.2</v>
          </cell>
          <cell r="Y291">
            <v>57.75</v>
          </cell>
          <cell r="Z291">
            <v>567.75</v>
          </cell>
          <cell r="AA291">
            <v>123.19</v>
          </cell>
          <cell r="AB291">
            <v>898.76</v>
          </cell>
          <cell r="AC291">
            <v>1647.45</v>
          </cell>
          <cell r="AD291">
            <v>91</v>
          </cell>
          <cell r="AE291">
            <v>1370</v>
          </cell>
          <cell r="AF291">
            <v>-220</v>
          </cell>
          <cell r="AG291">
            <v>1439</v>
          </cell>
          <cell r="AH291">
            <v>2680</v>
          </cell>
          <cell r="AI291">
            <v>327</v>
          </cell>
          <cell r="AJ291">
            <v>1189</v>
          </cell>
          <cell r="AK291">
            <v>-235</v>
          </cell>
          <cell r="AL291">
            <v>2003</v>
          </cell>
          <cell r="AM291">
            <v>3284</v>
          </cell>
          <cell r="AN291">
            <v>2072.02</v>
          </cell>
          <cell r="AO291">
            <v>2072.02</v>
          </cell>
          <cell r="AP291">
            <v>2829.1679404466504</v>
          </cell>
          <cell r="AQ291">
            <v>1657</v>
          </cell>
          <cell r="AR291">
            <v>1492</v>
          </cell>
          <cell r="AS291">
            <v>1149</v>
          </cell>
          <cell r="AT291">
            <v>2103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244</v>
          </cell>
          <cell r="R293">
            <v>0</v>
          </cell>
          <cell r="S293">
            <v>244</v>
          </cell>
          <cell r="T293">
            <v>-7</v>
          </cell>
          <cell r="U293">
            <v>-25</v>
          </cell>
          <cell r="V293">
            <v>-8</v>
          </cell>
          <cell r="W293">
            <v>-28</v>
          </cell>
          <cell r="X293">
            <v>-68</v>
          </cell>
          <cell r="Y293">
            <v>-7.4</v>
          </cell>
          <cell r="Z293">
            <v>-27.6</v>
          </cell>
          <cell r="AA293">
            <v>-7.4</v>
          </cell>
          <cell r="AB293">
            <v>-27.6</v>
          </cell>
          <cell r="AC293">
            <v>-70</v>
          </cell>
          <cell r="AD293">
            <v>-8</v>
          </cell>
          <cell r="AE293">
            <v>-26</v>
          </cell>
          <cell r="AF293">
            <v>-8</v>
          </cell>
          <cell r="AG293">
            <v>-27</v>
          </cell>
          <cell r="AH293">
            <v>-69</v>
          </cell>
          <cell r="AI293">
            <v>-8</v>
          </cell>
          <cell r="AJ293">
            <v>-26</v>
          </cell>
          <cell r="AK293">
            <v>-8</v>
          </cell>
          <cell r="AL293">
            <v>-27</v>
          </cell>
          <cell r="AM293">
            <v>-69</v>
          </cell>
          <cell r="AN293">
            <v>-70</v>
          </cell>
          <cell r="AO293">
            <v>-70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</row>
        <row r="295">
          <cell r="F295">
            <v>177</v>
          </cell>
          <cell r="G295">
            <v>178</v>
          </cell>
          <cell r="H295">
            <v>0</v>
          </cell>
          <cell r="I295">
            <v>0</v>
          </cell>
        </row>
        <row r="297">
          <cell r="B297">
            <v>-91</v>
          </cell>
          <cell r="C297">
            <v>-64</v>
          </cell>
          <cell r="D297">
            <v>-250</v>
          </cell>
          <cell r="E297">
            <v>-493</v>
          </cell>
          <cell r="F297">
            <v>-214</v>
          </cell>
          <cell r="G297">
            <v>-190</v>
          </cell>
          <cell r="H297">
            <v>63</v>
          </cell>
          <cell r="I297">
            <v>21</v>
          </cell>
          <cell r="J297">
            <v>58</v>
          </cell>
          <cell r="K297">
            <v>228</v>
          </cell>
          <cell r="L297">
            <v>11</v>
          </cell>
          <cell r="M297">
            <v>36</v>
          </cell>
          <cell r="N297">
            <v>333</v>
          </cell>
          <cell r="O297">
            <v>168</v>
          </cell>
          <cell r="P297">
            <v>-44</v>
          </cell>
          <cell r="Q297">
            <v>-60</v>
          </cell>
          <cell r="R297">
            <v>-9</v>
          </cell>
          <cell r="S297">
            <v>55</v>
          </cell>
          <cell r="T297">
            <v>57</v>
          </cell>
          <cell r="U297">
            <v>-33</v>
          </cell>
          <cell r="V297">
            <v>-59</v>
          </cell>
          <cell r="W297">
            <v>-124</v>
          </cell>
          <cell r="X297">
            <v>-159</v>
          </cell>
          <cell r="Y297">
            <v>289.19</v>
          </cell>
          <cell r="Z297">
            <v>-10.3</v>
          </cell>
          <cell r="AA297">
            <v>0</v>
          </cell>
          <cell r="AB297">
            <v>27.12</v>
          </cell>
          <cell r="AC297">
            <v>306.01</v>
          </cell>
          <cell r="AD297">
            <v>310</v>
          </cell>
          <cell r="AE297">
            <v>9</v>
          </cell>
          <cell r="AF297">
            <v>0</v>
          </cell>
          <cell r="AG297">
            <v>27</v>
          </cell>
          <cell r="AH297">
            <v>346</v>
          </cell>
          <cell r="AI297">
            <v>302</v>
          </cell>
          <cell r="AJ297">
            <v>11</v>
          </cell>
          <cell r="AK297">
            <v>23</v>
          </cell>
          <cell r="AL297">
            <v>633</v>
          </cell>
          <cell r="AM297">
            <v>969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9">
          <cell r="C299">
            <v>-50</v>
          </cell>
          <cell r="D299">
            <v>-368</v>
          </cell>
          <cell r="E299">
            <v>-420</v>
          </cell>
          <cell r="F299">
            <v>-283</v>
          </cell>
          <cell r="G299">
            <v>-187</v>
          </cell>
          <cell r="H299">
            <v>-77</v>
          </cell>
          <cell r="I299">
            <v>-13</v>
          </cell>
          <cell r="J299">
            <v>-14</v>
          </cell>
          <cell r="K299">
            <v>-4</v>
          </cell>
          <cell r="L299">
            <v>-1</v>
          </cell>
          <cell r="M299">
            <v>-7</v>
          </cell>
          <cell r="N299">
            <v>-26</v>
          </cell>
          <cell r="O299">
            <v>-19</v>
          </cell>
          <cell r="P299">
            <v>-61</v>
          </cell>
          <cell r="Q299">
            <v>-22</v>
          </cell>
          <cell r="R299">
            <v>-40</v>
          </cell>
          <cell r="S299">
            <v>-142</v>
          </cell>
          <cell r="T299">
            <v>-7</v>
          </cell>
          <cell r="U299">
            <v>-29</v>
          </cell>
          <cell r="V299">
            <v>-63</v>
          </cell>
          <cell r="W299">
            <v>-62</v>
          </cell>
          <cell r="X299">
            <v>-161</v>
          </cell>
          <cell r="Y299">
            <v>0</v>
          </cell>
          <cell r="Z299">
            <v>-10.3</v>
          </cell>
          <cell r="AA299">
            <v>0</v>
          </cell>
          <cell r="AB299">
            <v>-10.3</v>
          </cell>
          <cell r="AC299">
            <v>-20.6</v>
          </cell>
          <cell r="AD299">
            <v>0</v>
          </cell>
          <cell r="AE299">
            <v>-7</v>
          </cell>
          <cell r="AF299">
            <v>0</v>
          </cell>
          <cell r="AG299">
            <v>-10</v>
          </cell>
          <cell r="AH299">
            <v>-17</v>
          </cell>
          <cell r="AI299">
            <v>0</v>
          </cell>
          <cell r="AJ299">
            <v>-7</v>
          </cell>
          <cell r="AK299">
            <v>-6</v>
          </cell>
          <cell r="AL299">
            <v>-7</v>
          </cell>
          <cell r="AM299">
            <v>-20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N300">
            <v>0</v>
          </cell>
          <cell r="S300">
            <v>0</v>
          </cell>
          <cell r="X300">
            <v>0</v>
          </cell>
          <cell r="AC300">
            <v>0</v>
          </cell>
          <cell r="AH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N301">
            <v>0</v>
          </cell>
          <cell r="S301">
            <v>0</v>
          </cell>
          <cell r="X301">
            <v>0</v>
          </cell>
          <cell r="AC301">
            <v>0</v>
          </cell>
          <cell r="AH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</row>
        <row r="302">
          <cell r="N302">
            <v>0</v>
          </cell>
          <cell r="S302">
            <v>0</v>
          </cell>
          <cell r="X302">
            <v>0</v>
          </cell>
          <cell r="AC302">
            <v>0</v>
          </cell>
          <cell r="AH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</row>
        <row r="303">
          <cell r="G303">
            <v>46</v>
          </cell>
          <cell r="H303">
            <v>80</v>
          </cell>
          <cell r="I303">
            <v>3</v>
          </cell>
          <cell r="J303">
            <v>45</v>
          </cell>
          <cell r="K303">
            <v>216</v>
          </cell>
          <cell r="L303">
            <v>0</v>
          </cell>
          <cell r="M303">
            <v>5</v>
          </cell>
          <cell r="N303">
            <v>266</v>
          </cell>
          <cell r="O303">
            <v>85</v>
          </cell>
          <cell r="P303">
            <v>0</v>
          </cell>
          <cell r="Q303">
            <v>0</v>
          </cell>
          <cell r="R303">
            <v>-1</v>
          </cell>
          <cell r="S303">
            <v>84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289.19</v>
          </cell>
          <cell r="Z303">
            <v>0</v>
          </cell>
          <cell r="AA303">
            <v>0</v>
          </cell>
          <cell r="AB303">
            <v>37.42</v>
          </cell>
          <cell r="AC303">
            <v>326.61</v>
          </cell>
          <cell r="AD303">
            <v>298</v>
          </cell>
          <cell r="AE303">
            <v>0</v>
          </cell>
          <cell r="AF303">
            <v>0</v>
          </cell>
          <cell r="AG303">
            <v>37</v>
          </cell>
          <cell r="AH303">
            <v>335</v>
          </cell>
          <cell r="AI303">
            <v>298</v>
          </cell>
          <cell r="AJ303">
            <v>0</v>
          </cell>
          <cell r="AK303">
            <v>0</v>
          </cell>
          <cell r="AL303">
            <v>656</v>
          </cell>
          <cell r="AM303">
            <v>954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</row>
        <row r="304">
          <cell r="D304">
            <v>11</v>
          </cell>
          <cell r="E304">
            <v>-17</v>
          </cell>
          <cell r="F304">
            <v>48</v>
          </cell>
          <cell r="G304">
            <v>-10</v>
          </cell>
          <cell r="H304">
            <v>126</v>
          </cell>
          <cell r="I304">
            <v>53</v>
          </cell>
          <cell r="J304">
            <v>32</v>
          </cell>
          <cell r="K304">
            <v>19</v>
          </cell>
          <cell r="L304">
            <v>27</v>
          </cell>
          <cell r="M304">
            <v>35</v>
          </cell>
          <cell r="N304">
            <v>113</v>
          </cell>
          <cell r="O304">
            <v>115</v>
          </cell>
          <cell r="P304">
            <v>18</v>
          </cell>
          <cell r="Q304">
            <v>-18</v>
          </cell>
          <cell r="R304">
            <v>30</v>
          </cell>
          <cell r="S304">
            <v>145</v>
          </cell>
          <cell r="T304">
            <v>117</v>
          </cell>
          <cell r="U304">
            <v>17</v>
          </cell>
          <cell r="V304">
            <v>13</v>
          </cell>
          <cell r="W304">
            <v>-48</v>
          </cell>
          <cell r="X304">
            <v>99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27</v>
          </cell>
          <cell r="AE304">
            <v>20</v>
          </cell>
          <cell r="AF304">
            <v>0</v>
          </cell>
          <cell r="AG304">
            <v>-194</v>
          </cell>
          <cell r="AH304">
            <v>-147</v>
          </cell>
          <cell r="AI304">
            <v>27</v>
          </cell>
          <cell r="AJ304">
            <v>20</v>
          </cell>
          <cell r="AK304">
            <v>-20</v>
          </cell>
          <cell r="AL304">
            <v>-14</v>
          </cell>
          <cell r="AM304">
            <v>13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</row>
        <row r="305">
          <cell r="B305">
            <v>-91</v>
          </cell>
          <cell r="C305">
            <v>-14</v>
          </cell>
          <cell r="D305">
            <v>107</v>
          </cell>
          <cell r="E305">
            <v>-56</v>
          </cell>
          <cell r="F305">
            <v>21</v>
          </cell>
          <cell r="G305">
            <v>-39</v>
          </cell>
          <cell r="H305">
            <v>-66</v>
          </cell>
          <cell r="I305">
            <v>-22</v>
          </cell>
          <cell r="J305">
            <v>-5</v>
          </cell>
          <cell r="K305">
            <v>-3</v>
          </cell>
          <cell r="L305">
            <v>-15</v>
          </cell>
          <cell r="M305">
            <v>3</v>
          </cell>
          <cell r="N305">
            <v>-20</v>
          </cell>
          <cell r="O305">
            <v>-13</v>
          </cell>
          <cell r="P305">
            <v>-1</v>
          </cell>
          <cell r="Q305">
            <v>-20</v>
          </cell>
          <cell r="R305">
            <v>2</v>
          </cell>
          <cell r="S305">
            <v>-32</v>
          </cell>
          <cell r="T305">
            <v>-53</v>
          </cell>
          <cell r="U305">
            <v>-21</v>
          </cell>
          <cell r="V305">
            <v>-9</v>
          </cell>
          <cell r="W305">
            <v>-14</v>
          </cell>
          <cell r="X305">
            <v>-97</v>
          </cell>
          <cell r="AC305">
            <v>0</v>
          </cell>
          <cell r="AD305">
            <v>-15</v>
          </cell>
          <cell r="AE305">
            <v>-4</v>
          </cell>
          <cell r="AG305">
            <v>194</v>
          </cell>
          <cell r="AH305">
            <v>175</v>
          </cell>
          <cell r="AI305">
            <v>-23</v>
          </cell>
          <cell r="AJ305">
            <v>-2</v>
          </cell>
          <cell r="AK305">
            <v>49</v>
          </cell>
          <cell r="AL305">
            <v>-2</v>
          </cell>
          <cell r="AM305">
            <v>22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7">
          <cell r="B307">
            <v>23</v>
          </cell>
          <cell r="C307">
            <v>3</v>
          </cell>
          <cell r="D307">
            <v>175</v>
          </cell>
          <cell r="E307">
            <v>520</v>
          </cell>
          <cell r="F307">
            <v>196</v>
          </cell>
          <cell r="G307">
            <v>915</v>
          </cell>
          <cell r="H307">
            <v>1071</v>
          </cell>
          <cell r="I307">
            <v>205</v>
          </cell>
          <cell r="J307">
            <v>18</v>
          </cell>
          <cell r="K307">
            <v>19</v>
          </cell>
          <cell r="L307">
            <v>31</v>
          </cell>
          <cell r="M307">
            <v>19</v>
          </cell>
          <cell r="N307">
            <v>87</v>
          </cell>
          <cell r="O307">
            <v>34</v>
          </cell>
          <cell r="P307">
            <v>48</v>
          </cell>
          <cell r="Q307">
            <v>55</v>
          </cell>
          <cell r="R307">
            <v>40</v>
          </cell>
          <cell r="S307">
            <v>177</v>
          </cell>
          <cell r="T307">
            <v>466</v>
          </cell>
          <cell r="U307">
            <v>75</v>
          </cell>
          <cell r="V307">
            <v>89</v>
          </cell>
          <cell r="W307">
            <v>67</v>
          </cell>
          <cell r="X307">
            <v>697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13.6875</v>
          </cell>
          <cell r="AE307">
            <v>20.6875</v>
          </cell>
          <cell r="AF307">
            <v>50</v>
          </cell>
          <cell r="AG307">
            <v>50</v>
          </cell>
          <cell r="AH307">
            <v>134.375</v>
          </cell>
          <cell r="AI307">
            <v>229</v>
          </cell>
          <cell r="AJ307">
            <v>63</v>
          </cell>
          <cell r="AK307">
            <v>59</v>
          </cell>
          <cell r="AL307">
            <v>39</v>
          </cell>
          <cell r="AM307">
            <v>390</v>
          </cell>
          <cell r="AN307">
            <v>50</v>
          </cell>
          <cell r="AO307">
            <v>50</v>
          </cell>
          <cell r="AP307">
            <v>50</v>
          </cell>
          <cell r="AQ307">
            <v>200</v>
          </cell>
          <cell r="AR307">
            <v>200</v>
          </cell>
          <cell r="AS307">
            <v>150</v>
          </cell>
          <cell r="AT307">
            <v>150</v>
          </cell>
        </row>
        <row r="308">
          <cell r="AD308">
            <v>44</v>
          </cell>
          <cell r="AE308">
            <v>-132</v>
          </cell>
          <cell r="AF308">
            <v>-108.6875</v>
          </cell>
          <cell r="AG308">
            <v>-107.6875</v>
          </cell>
        </row>
        <row r="310">
          <cell r="D310">
            <v>175</v>
          </cell>
          <cell r="E310">
            <v>520</v>
          </cell>
          <cell r="F310">
            <v>196</v>
          </cell>
          <cell r="G310">
            <v>915</v>
          </cell>
          <cell r="H310">
            <v>1071</v>
          </cell>
          <cell r="I310">
            <v>205</v>
          </cell>
        </row>
        <row r="313">
          <cell r="G313">
            <v>0</v>
          </cell>
          <cell r="H313">
            <v>0</v>
          </cell>
          <cell r="I313">
            <v>0</v>
          </cell>
          <cell r="U313">
            <v>1000</v>
          </cell>
          <cell r="X313">
            <v>1000</v>
          </cell>
          <cell r="Y313">
            <v>274.75</v>
          </cell>
          <cell r="Z313">
            <v>274.75</v>
          </cell>
          <cell r="AA313">
            <v>274.75</v>
          </cell>
          <cell r="AB313">
            <v>274.75</v>
          </cell>
          <cell r="AC313">
            <v>1099</v>
          </cell>
          <cell r="AD313">
            <v>192.3125</v>
          </cell>
          <cell r="AE313">
            <v>32.3125</v>
          </cell>
          <cell r="AF313">
            <v>112.3125</v>
          </cell>
          <cell r="AG313">
            <v>112.3125</v>
          </cell>
          <cell r="AH313">
            <v>449.25</v>
          </cell>
          <cell r="AN313">
            <v>399.99999999999994</v>
          </cell>
          <cell r="AO313">
            <v>399.99999999999994</v>
          </cell>
          <cell r="AP313">
            <v>694.8</v>
          </cell>
          <cell r="AQ313">
            <v>158</v>
          </cell>
          <cell r="AR313">
            <v>241</v>
          </cell>
          <cell r="AS313">
            <v>24</v>
          </cell>
          <cell r="AT313">
            <v>0</v>
          </cell>
        </row>
        <row r="315">
          <cell r="B315">
            <v>2189</v>
          </cell>
          <cell r="C315">
            <v>2042</v>
          </cell>
          <cell r="D315">
            <v>2302</v>
          </cell>
          <cell r="E315">
            <v>2406</v>
          </cell>
          <cell r="F315">
            <v>1604</v>
          </cell>
          <cell r="G315">
            <v>1488</v>
          </cell>
          <cell r="H315">
            <v>3235</v>
          </cell>
          <cell r="I315">
            <v>2744.4982</v>
          </cell>
          <cell r="J315">
            <v>867</v>
          </cell>
          <cell r="K315">
            <v>695.827</v>
          </cell>
          <cell r="L315">
            <v>945.49900000000002</v>
          </cell>
          <cell r="M315">
            <v>646.96299999999997</v>
          </cell>
          <cell r="N315">
            <v>3155.2889999999998</v>
          </cell>
          <cell r="O315">
            <v>871</v>
          </cell>
          <cell r="P315">
            <v>1008</v>
          </cell>
          <cell r="Q315">
            <v>700</v>
          </cell>
          <cell r="R315">
            <v>606</v>
          </cell>
          <cell r="S315">
            <v>3185</v>
          </cell>
          <cell r="T315">
            <v>1346.8899999999999</v>
          </cell>
          <cell r="U315">
            <v>412.62</v>
          </cell>
          <cell r="V315">
            <v>4023.73</v>
          </cell>
          <cell r="W315">
            <v>678.31999999999994</v>
          </cell>
          <cell r="X315">
            <v>6461.5599999999995</v>
          </cell>
          <cell r="Y315">
            <v>1110.4573499999999</v>
          </cell>
          <cell r="Z315">
            <v>1753.4739999999999</v>
          </cell>
          <cell r="AA315">
            <v>618.80600000000004</v>
          </cell>
          <cell r="AB315">
            <v>1398.6979999999999</v>
          </cell>
          <cell r="AC315">
            <v>4881.4353499999997</v>
          </cell>
          <cell r="AD315">
            <v>932</v>
          </cell>
          <cell r="AE315">
            <v>1183</v>
          </cell>
          <cell r="AF315">
            <v>922</v>
          </cell>
          <cell r="AG315">
            <v>1588</v>
          </cell>
          <cell r="AH315">
            <v>4625</v>
          </cell>
          <cell r="AI315">
            <v>932.13</v>
          </cell>
          <cell r="AJ315">
            <v>1182.3800000000001</v>
          </cell>
          <cell r="AK315">
            <v>737.29</v>
          </cell>
          <cell r="AL315">
            <v>1410</v>
          </cell>
          <cell r="AM315">
            <v>4261.8</v>
          </cell>
          <cell r="AN315">
            <v>3506.0819999999999</v>
          </cell>
          <cell r="AO315">
            <v>3506.0819999999999</v>
          </cell>
          <cell r="AP315">
            <v>4065.7451714285717</v>
          </cell>
          <cell r="AQ315">
            <v>4352.4323199999999</v>
          </cell>
          <cell r="AR315">
            <v>5035.7037700000001</v>
          </cell>
          <cell r="AS315">
            <v>5248.6440330999994</v>
          </cell>
          <cell r="AT315">
            <v>6164.6598440930002</v>
          </cell>
        </row>
        <row r="317">
          <cell r="B317">
            <v>2189</v>
          </cell>
          <cell r="C317">
            <v>2042</v>
          </cell>
          <cell r="D317">
            <v>2302</v>
          </cell>
          <cell r="E317">
            <v>2406</v>
          </cell>
          <cell r="F317">
            <v>1709.55663</v>
          </cell>
          <cell r="G317">
            <v>1666.58512</v>
          </cell>
          <cell r="H317">
            <v>3503.1035630000001</v>
          </cell>
          <cell r="I317">
            <v>2945.8195589000002</v>
          </cell>
          <cell r="J317">
            <v>867</v>
          </cell>
          <cell r="K317">
            <v>695.827</v>
          </cell>
          <cell r="L317">
            <v>945.49900000000002</v>
          </cell>
          <cell r="M317">
            <v>646.96299999999997</v>
          </cell>
          <cell r="N317">
            <v>3616.7634339999995</v>
          </cell>
          <cell r="O317">
            <v>912.44894109999996</v>
          </cell>
          <cell r="P317">
            <v>1204.6392318999999</v>
          </cell>
          <cell r="Q317">
            <v>741.0755527</v>
          </cell>
          <cell r="R317">
            <v>802.29928440000003</v>
          </cell>
          <cell r="S317">
            <v>3660.4630101000002</v>
          </cell>
          <cell r="T317">
            <v>1386.2827380087999</v>
          </cell>
          <cell r="U317">
            <v>600.58443382170003</v>
          </cell>
          <cell r="V317">
            <v>4062.2995808380001</v>
          </cell>
          <cell r="W317">
            <v>864.06796831399993</v>
          </cell>
          <cell r="X317">
            <v>6913.6547209173996</v>
          </cell>
          <cell r="Y317">
            <v>1148.7299153639999</v>
          </cell>
          <cell r="Z317">
            <v>1937.590214566</v>
          </cell>
          <cell r="AA317">
            <v>657.10685255200008</v>
          </cell>
          <cell r="AB317">
            <v>1582.9501940449998</v>
          </cell>
          <cell r="AC317">
            <v>5326.2694842359997</v>
          </cell>
          <cell r="AD317">
            <v>970.52230157748772</v>
          </cell>
          <cell r="AE317">
            <v>1365.2293157945098</v>
          </cell>
          <cell r="AF317">
            <v>959.5705321055442</v>
          </cell>
          <cell r="AG317">
            <v>1768.494229286157</v>
          </cell>
          <cell r="AH317">
            <v>5070.6554675710004</v>
          </cell>
          <cell r="AI317">
            <v>970.12558000000001</v>
          </cell>
          <cell r="AJ317">
            <v>1363.7632000000001</v>
          </cell>
          <cell r="AK317">
            <v>775.5346199999999</v>
          </cell>
          <cell r="AL317">
            <v>1598.9924000000001</v>
          </cell>
          <cell r="AM317">
            <v>4707.4554675710006</v>
          </cell>
          <cell r="AN317">
            <v>3971.1948500479998</v>
          </cell>
          <cell r="AO317">
            <v>3971.1948500479998</v>
          </cell>
          <cell r="AP317">
            <v>4606.266350594572</v>
          </cell>
          <cell r="AQ317">
            <v>4571.9603986299999</v>
          </cell>
          <cell r="AR317">
            <v>5035.7037700000001</v>
          </cell>
          <cell r="AS317">
            <v>5248.6440330999994</v>
          </cell>
          <cell r="AT317">
            <v>6164.6598440930002</v>
          </cell>
        </row>
        <row r="318">
          <cell r="B318">
            <v>0.19272497978104539</v>
          </cell>
          <cell r="C318">
            <v>0.1872188977471809</v>
          </cell>
          <cell r="D318">
            <v>0.16392758297495122</v>
          </cell>
          <cell r="E318">
            <v>0.1266849199663016</v>
          </cell>
          <cell r="F318">
            <v>0.10301636818318771</v>
          </cell>
          <cell r="G318">
            <v>0.10730009786247746</v>
          </cell>
          <cell r="H318">
            <v>0.21730063662303828</v>
          </cell>
          <cell r="I318">
            <v>0.16659048571509361</v>
          </cell>
          <cell r="J318">
            <v>0.17780968006562756</v>
          </cell>
          <cell r="K318">
            <v>0.12739417795679239</v>
          </cell>
          <cell r="L318">
            <v>0.18437968018720749</v>
          </cell>
          <cell r="M318">
            <v>0.12232236717716014</v>
          </cell>
          <cell r="N318">
            <v>0.17425986191279208</v>
          </cell>
          <cell r="O318">
            <v>0.16960017492565055</v>
          </cell>
          <cell r="P318">
            <v>0.20239234406922041</v>
          </cell>
          <cell r="Q318">
            <v>0.11584735855869939</v>
          </cell>
          <cell r="R318">
            <v>0.10653290192537512</v>
          </cell>
          <cell r="S318">
            <v>0.14491144141330167</v>
          </cell>
          <cell r="T318">
            <v>0.22722221570378626</v>
          </cell>
          <cell r="U318">
            <v>9.7087687329728431E-2</v>
          </cell>
          <cell r="V318">
            <v>0.62952108799597084</v>
          </cell>
          <cell r="W318">
            <v>0.13534899253038846</v>
          </cell>
          <cell r="X318">
            <v>0.27518128964008121</v>
          </cell>
          <cell r="Y318">
            <v>0.23306577192814448</v>
          </cell>
          <cell r="Z318">
            <v>0.37266194885450488</v>
          </cell>
          <cell r="AA318">
            <v>0.12045471990087731</v>
          </cell>
          <cell r="AB318">
            <v>0.24441890457434406</v>
          </cell>
          <cell r="AC318">
            <v>0.24144790388292045</v>
          </cell>
          <cell r="AD318">
            <v>0.19812307464265824</v>
          </cell>
          <cell r="AE318">
            <v>0.28875974718471936</v>
          </cell>
          <cell r="AF318">
            <v>0.19833584831825923</v>
          </cell>
          <cell r="AG318">
            <v>0.3799228863127283</v>
          </cell>
          <cell r="AH318">
            <v>0.26510491609475784</v>
          </cell>
          <cell r="AM318">
            <v>0.24719491496616572</v>
          </cell>
          <cell r="AN318">
            <v>0.22447325530602635</v>
          </cell>
          <cell r="AP318">
            <v>0.24304765219390118</v>
          </cell>
          <cell r="AQ318">
            <v>0.20765985932214737</v>
          </cell>
          <cell r="AR318">
            <v>0.21188820874442285</v>
          </cell>
          <cell r="AS318">
            <v>0.20625649498266649</v>
          </cell>
          <cell r="AT318">
            <v>0.22978052050739592</v>
          </cell>
        </row>
        <row r="320">
          <cell r="B320">
            <v>1247</v>
          </cell>
          <cell r="C320">
            <v>1316</v>
          </cell>
          <cell r="D320">
            <v>2112</v>
          </cell>
          <cell r="E320">
            <v>2200</v>
          </cell>
          <cell r="F320">
            <v>977</v>
          </cell>
          <cell r="G320">
            <v>881</v>
          </cell>
          <cell r="H320">
            <v>1262</v>
          </cell>
          <cell r="I320">
            <v>1210.4982</v>
          </cell>
          <cell r="J320">
            <v>288</v>
          </cell>
          <cell r="K320">
            <v>250.82700000000003</v>
          </cell>
          <cell r="L320">
            <v>558.49900000000002</v>
          </cell>
          <cell r="M320">
            <v>338.96299999999997</v>
          </cell>
          <cell r="N320">
            <v>1436.289</v>
          </cell>
          <cell r="O320">
            <v>373</v>
          </cell>
          <cell r="P320">
            <v>343</v>
          </cell>
          <cell r="Q320">
            <v>390</v>
          </cell>
          <cell r="R320">
            <v>305</v>
          </cell>
          <cell r="S320">
            <v>1411</v>
          </cell>
          <cell r="T320">
            <v>357.89</v>
          </cell>
          <cell r="U320">
            <v>182.61999999999998</v>
          </cell>
          <cell r="V320">
            <v>3651.73</v>
          </cell>
          <cell r="W320">
            <v>476.32</v>
          </cell>
          <cell r="X320">
            <v>4668.5599999999995</v>
          </cell>
          <cell r="Y320">
            <v>398.45734999999996</v>
          </cell>
          <cell r="Z320">
            <v>675.47399999999993</v>
          </cell>
          <cell r="AA320">
            <v>347.80599999999998</v>
          </cell>
          <cell r="AB320">
            <v>1114.6979999999999</v>
          </cell>
          <cell r="AC320">
            <v>2536.4353499999997</v>
          </cell>
          <cell r="AD320">
            <v>378</v>
          </cell>
          <cell r="AE320">
            <v>628</v>
          </cell>
          <cell r="AF320">
            <v>347</v>
          </cell>
          <cell r="AG320">
            <v>1115</v>
          </cell>
          <cell r="AH320">
            <v>2468</v>
          </cell>
          <cell r="AI320">
            <v>378.13</v>
          </cell>
          <cell r="AJ320">
            <v>627.38</v>
          </cell>
          <cell r="AK320">
            <v>375.28999999999996</v>
          </cell>
          <cell r="AL320">
            <v>984</v>
          </cell>
          <cell r="AM320">
            <v>2364.8000000000002</v>
          </cell>
          <cell r="AN320">
            <v>1831.0819999999999</v>
          </cell>
          <cell r="AO320">
            <v>1831.0819999999999</v>
          </cell>
          <cell r="AP320">
            <v>2121.7451714285717</v>
          </cell>
          <cell r="AQ320">
            <v>1814.4323199999999</v>
          </cell>
          <cell r="AR320">
            <v>1741.7037700000001</v>
          </cell>
          <cell r="AS320">
            <v>2152.6440330999999</v>
          </cell>
          <cell r="AT320">
            <v>2187.6598440930002</v>
          </cell>
        </row>
        <row r="322">
          <cell r="J322">
            <v>150</v>
          </cell>
          <cell r="K322">
            <v>146.755</v>
          </cell>
          <cell r="L322">
            <v>442.73</v>
          </cell>
          <cell r="M322">
            <v>215.92099999999999</v>
          </cell>
          <cell r="N322">
            <v>955.40599999999995</v>
          </cell>
          <cell r="O322">
            <v>275</v>
          </cell>
          <cell r="P322">
            <v>227</v>
          </cell>
          <cell r="Q322">
            <v>289</v>
          </cell>
          <cell r="R322">
            <v>196</v>
          </cell>
          <cell r="S322">
            <v>987</v>
          </cell>
          <cell r="T322">
            <v>273.53999999999996</v>
          </cell>
          <cell r="U322">
            <v>68.55</v>
          </cell>
          <cell r="V322">
            <v>3586.8</v>
          </cell>
          <cell r="W322">
            <v>356.05</v>
          </cell>
          <cell r="X322">
            <v>4284.9399999999996</v>
          </cell>
          <cell r="Y322">
            <v>303.77735000000001</v>
          </cell>
          <cell r="Z322">
            <v>576.37400000000002</v>
          </cell>
          <cell r="AA322">
            <v>303.43600000000004</v>
          </cell>
          <cell r="AB322">
            <v>1060.4379999999999</v>
          </cell>
          <cell r="AC322">
            <v>2244.0253499999999</v>
          </cell>
          <cell r="AD322">
            <v>299</v>
          </cell>
          <cell r="AE322">
            <v>526</v>
          </cell>
          <cell r="AF322">
            <v>302</v>
          </cell>
          <cell r="AG322">
            <v>1060</v>
          </cell>
          <cell r="AH322">
            <v>2187</v>
          </cell>
          <cell r="AI322">
            <v>298.48</v>
          </cell>
          <cell r="AJ322">
            <v>526.53</v>
          </cell>
          <cell r="AK322">
            <v>306.97000000000003</v>
          </cell>
          <cell r="AL322">
            <v>984</v>
          </cell>
          <cell r="AM322">
            <v>2115.98</v>
          </cell>
          <cell r="AN322">
            <v>1571.403</v>
          </cell>
          <cell r="AO322">
            <v>1571.403</v>
          </cell>
          <cell r="AP322">
            <v>1921.674</v>
          </cell>
          <cell r="AQ322">
            <v>1620.1350000000002</v>
          </cell>
          <cell r="AR322">
            <v>1518.1247699999999</v>
          </cell>
          <cell r="AS322">
            <v>1929.0650331000002</v>
          </cell>
          <cell r="AT322">
            <v>1940.080844093</v>
          </cell>
        </row>
        <row r="323">
          <cell r="J323">
            <v>138</v>
          </cell>
          <cell r="K323">
            <v>104.072</v>
          </cell>
          <cell r="L323">
            <v>115.76899999999999</v>
          </cell>
          <cell r="M323">
            <v>123.042</v>
          </cell>
          <cell r="N323">
            <v>480.88300000000004</v>
          </cell>
          <cell r="O323">
            <v>98</v>
          </cell>
          <cell r="P323">
            <v>116</v>
          </cell>
          <cell r="Q323">
            <v>101</v>
          </cell>
          <cell r="R323">
            <v>109</v>
          </cell>
          <cell r="S323">
            <v>424</v>
          </cell>
          <cell r="T323">
            <v>84.35</v>
          </cell>
          <cell r="U323">
            <v>114.07000000000001</v>
          </cell>
          <cell r="V323">
            <v>64.930000000000007</v>
          </cell>
          <cell r="W323">
            <v>120.27</v>
          </cell>
          <cell r="X323">
            <v>383.61999999999995</v>
          </cell>
          <cell r="Y323">
            <v>94.68</v>
          </cell>
          <cell r="Z323">
            <v>99.1</v>
          </cell>
          <cell r="AA323">
            <v>44.37</v>
          </cell>
          <cell r="AB323">
            <v>54.26</v>
          </cell>
          <cell r="AC323">
            <v>292.41000000000003</v>
          </cell>
          <cell r="AD323">
            <v>79</v>
          </cell>
          <cell r="AE323">
            <v>102</v>
          </cell>
          <cell r="AF323">
            <v>45</v>
          </cell>
          <cell r="AG323">
            <v>55</v>
          </cell>
          <cell r="AH323">
            <v>281</v>
          </cell>
          <cell r="AI323">
            <v>79.650000000000006</v>
          </cell>
          <cell r="AJ323">
            <v>100.85</v>
          </cell>
          <cell r="AK323">
            <v>68.319999999999993</v>
          </cell>
          <cell r="AL323">
            <v>0</v>
          </cell>
          <cell r="AM323">
            <v>248.82</v>
          </cell>
          <cell r="AN323">
            <v>259.67899999999997</v>
          </cell>
          <cell r="AO323">
            <v>259.67899999999997</v>
          </cell>
          <cell r="AP323">
            <v>200.07117142857143</v>
          </cell>
          <cell r="AQ323">
            <v>194.29732000000001</v>
          </cell>
          <cell r="AR323">
            <v>223.57900000000001</v>
          </cell>
          <cell r="AS323">
            <v>223.57900000000001</v>
          </cell>
          <cell r="AT323">
            <v>247.57900000000001</v>
          </cell>
        </row>
        <row r="325">
          <cell r="D325">
            <v>39</v>
          </cell>
          <cell r="E325">
            <v>32</v>
          </cell>
          <cell r="F325">
            <v>14</v>
          </cell>
          <cell r="G325">
            <v>19</v>
          </cell>
          <cell r="H325">
            <v>47</v>
          </cell>
          <cell r="I325">
            <v>71.383200000000002</v>
          </cell>
          <cell r="J325">
            <v>86</v>
          </cell>
          <cell r="K325">
            <v>5.5</v>
          </cell>
          <cell r="L325">
            <v>116.97499999999999</v>
          </cell>
          <cell r="M325">
            <v>9.2759999999999998</v>
          </cell>
          <cell r="N325">
            <v>217.751</v>
          </cell>
          <cell r="O325">
            <v>108</v>
          </cell>
          <cell r="P325">
            <v>23</v>
          </cell>
          <cell r="Q325">
            <v>120</v>
          </cell>
          <cell r="R325">
            <v>26</v>
          </cell>
          <cell r="S325">
            <v>277</v>
          </cell>
          <cell r="T325">
            <v>115.71</v>
          </cell>
          <cell r="U325">
            <v>24.73</v>
          </cell>
          <cell r="V325">
            <v>118.07</v>
          </cell>
          <cell r="W325">
            <v>31</v>
          </cell>
          <cell r="X325">
            <v>289.51</v>
          </cell>
          <cell r="Y325">
            <v>125.34099999999999</v>
          </cell>
          <cell r="Z325">
            <v>70.995000000000005</v>
          </cell>
          <cell r="AA325">
            <v>124.00699999999999</v>
          </cell>
          <cell r="AB325">
            <v>62.045000000000002</v>
          </cell>
          <cell r="AC325">
            <v>382.38799999999998</v>
          </cell>
          <cell r="AD325">
            <v>116</v>
          </cell>
          <cell r="AE325">
            <v>40</v>
          </cell>
          <cell r="AF325">
            <v>124</v>
          </cell>
          <cell r="AG325">
            <v>62</v>
          </cell>
          <cell r="AH325">
            <v>342</v>
          </cell>
          <cell r="AI325">
            <v>116.28999999999999</v>
          </cell>
          <cell r="AJ325">
            <v>38.799999999999997</v>
          </cell>
          <cell r="AK325">
            <v>104.66</v>
          </cell>
          <cell r="AL325">
            <v>52</v>
          </cell>
          <cell r="AM325">
            <v>311.75</v>
          </cell>
          <cell r="AN325">
            <v>399.71899999999999</v>
          </cell>
          <cell r="AO325">
            <v>399.71899999999999</v>
          </cell>
          <cell r="AP325">
            <v>308.68857142857144</v>
          </cell>
          <cell r="AQ325">
            <v>480.77400000000006</v>
          </cell>
          <cell r="AR325">
            <v>391.31400000000002</v>
          </cell>
          <cell r="AS325">
            <v>692.68100000000004</v>
          </cell>
          <cell r="AT325">
            <v>732.96635000000003</v>
          </cell>
        </row>
        <row r="326">
          <cell r="J326">
            <v>55</v>
          </cell>
          <cell r="K326">
            <v>4.407</v>
          </cell>
          <cell r="L326">
            <v>81.893000000000001</v>
          </cell>
          <cell r="M326">
            <v>8.2449999999999992</v>
          </cell>
          <cell r="N326">
            <v>149.54500000000002</v>
          </cell>
          <cell r="O326">
            <v>83</v>
          </cell>
          <cell r="P326">
            <v>22</v>
          </cell>
          <cell r="Q326">
            <v>95</v>
          </cell>
          <cell r="R326">
            <v>25</v>
          </cell>
          <cell r="S326">
            <v>225</v>
          </cell>
          <cell r="T326">
            <v>91.44</v>
          </cell>
          <cell r="U326">
            <v>24.73</v>
          </cell>
          <cell r="V326">
            <v>93.47</v>
          </cell>
          <cell r="W326">
            <v>29</v>
          </cell>
          <cell r="X326">
            <v>238.64</v>
          </cell>
          <cell r="Y326">
            <v>104.401</v>
          </cell>
          <cell r="Z326">
            <v>52.994999999999997</v>
          </cell>
          <cell r="AA326">
            <v>103.06699999999999</v>
          </cell>
          <cell r="AB326">
            <v>58.484999999999999</v>
          </cell>
          <cell r="AC326">
            <v>318.94799999999998</v>
          </cell>
          <cell r="AD326">
            <v>92</v>
          </cell>
          <cell r="AE326">
            <v>36</v>
          </cell>
          <cell r="AF326">
            <v>103</v>
          </cell>
          <cell r="AG326">
            <v>58</v>
          </cell>
          <cell r="AH326">
            <v>289</v>
          </cell>
          <cell r="AI326">
            <v>92</v>
          </cell>
          <cell r="AJ326">
            <v>35.799999999999997</v>
          </cell>
          <cell r="AK326">
            <v>83.69</v>
          </cell>
          <cell r="AL326">
            <v>52</v>
          </cell>
          <cell r="AM326">
            <v>263.49</v>
          </cell>
          <cell r="AN326">
            <v>354.63</v>
          </cell>
          <cell r="AO326">
            <v>354.63</v>
          </cell>
          <cell r="AP326">
            <v>252.68100000000001</v>
          </cell>
          <cell r="AQ326">
            <v>417.19500000000005</v>
          </cell>
          <cell r="AR326">
            <v>274.73500000000001</v>
          </cell>
          <cell r="AS326">
            <v>576.10200000000009</v>
          </cell>
          <cell r="AT326">
            <v>616.38735000000008</v>
          </cell>
        </row>
        <row r="327">
          <cell r="J327">
            <v>31</v>
          </cell>
          <cell r="K327">
            <v>1.093</v>
          </cell>
          <cell r="L327">
            <v>35.082000000000001</v>
          </cell>
          <cell r="M327">
            <v>1.0309999999999999</v>
          </cell>
          <cell r="N327">
            <v>68.206000000000017</v>
          </cell>
          <cell r="O327">
            <v>25</v>
          </cell>
          <cell r="P327">
            <v>1</v>
          </cell>
          <cell r="Q327">
            <v>25</v>
          </cell>
          <cell r="R327">
            <v>1</v>
          </cell>
          <cell r="S327">
            <v>52</v>
          </cell>
          <cell r="T327">
            <v>24.27</v>
          </cell>
          <cell r="U327">
            <v>0</v>
          </cell>
          <cell r="V327">
            <v>24.6</v>
          </cell>
          <cell r="W327">
            <v>2</v>
          </cell>
          <cell r="X327">
            <v>50.870000000000005</v>
          </cell>
          <cell r="Y327">
            <v>20.94</v>
          </cell>
          <cell r="Z327">
            <v>18</v>
          </cell>
          <cell r="AA327">
            <v>20.94</v>
          </cell>
          <cell r="AB327">
            <v>3.56</v>
          </cell>
          <cell r="AC327">
            <v>63.44</v>
          </cell>
          <cell r="AD327">
            <v>24</v>
          </cell>
          <cell r="AE327">
            <v>4</v>
          </cell>
          <cell r="AF327">
            <v>21</v>
          </cell>
          <cell r="AG327">
            <v>4</v>
          </cell>
          <cell r="AH327">
            <v>53</v>
          </cell>
          <cell r="AI327">
            <v>24.29</v>
          </cell>
          <cell r="AJ327">
            <v>3</v>
          </cell>
          <cell r="AK327">
            <v>20.97</v>
          </cell>
          <cell r="AL327">
            <v>0</v>
          </cell>
          <cell r="AM327">
            <v>48.26</v>
          </cell>
          <cell r="AN327">
            <v>45.088999999999999</v>
          </cell>
          <cell r="AO327">
            <v>45.088999999999999</v>
          </cell>
          <cell r="AP327">
            <v>56.007571428571424</v>
          </cell>
          <cell r="AQ327">
            <v>63.578999999999994</v>
          </cell>
          <cell r="AR327">
            <v>116.57899999999999</v>
          </cell>
          <cell r="AS327">
            <v>116.57899999999999</v>
          </cell>
          <cell r="AT327">
            <v>116.57899999999999</v>
          </cell>
        </row>
        <row r="328">
          <cell r="D328">
            <v>137</v>
          </cell>
          <cell r="E328">
            <v>183</v>
          </cell>
          <cell r="F328">
            <v>257</v>
          </cell>
          <cell r="G328">
            <v>300</v>
          </cell>
          <cell r="H328">
            <v>267</v>
          </cell>
          <cell r="I328">
            <v>361.88220000000001</v>
          </cell>
          <cell r="J328">
            <v>114</v>
          </cell>
          <cell r="K328">
            <v>99.800000000000011</v>
          </cell>
          <cell r="L328">
            <v>101.39999999999999</v>
          </cell>
          <cell r="M328">
            <v>117.262</v>
          </cell>
          <cell r="N328">
            <v>432.46199999999999</v>
          </cell>
          <cell r="O328">
            <v>101</v>
          </cell>
          <cell r="P328">
            <v>115</v>
          </cell>
          <cell r="Q328">
            <v>106</v>
          </cell>
          <cell r="R328">
            <v>115</v>
          </cell>
          <cell r="S328">
            <v>437</v>
          </cell>
          <cell r="T328">
            <v>97.789999999999992</v>
          </cell>
          <cell r="U328">
            <v>107.94</v>
          </cell>
          <cell r="V328">
            <v>77.86</v>
          </cell>
          <cell r="W328">
            <v>108.32</v>
          </cell>
          <cell r="X328">
            <v>391.90999999999997</v>
          </cell>
          <cell r="Y328">
            <v>121.845</v>
          </cell>
          <cell r="Z328">
            <v>87.334999999999994</v>
          </cell>
          <cell r="AA328">
            <v>74.174999999999997</v>
          </cell>
          <cell r="AB328">
            <v>62.731000000000002</v>
          </cell>
          <cell r="AC328">
            <v>346.08600000000001</v>
          </cell>
          <cell r="AD328">
            <v>98</v>
          </cell>
          <cell r="AE328">
            <v>99</v>
          </cell>
          <cell r="AF328">
            <v>74</v>
          </cell>
          <cell r="AG328">
            <v>63</v>
          </cell>
          <cell r="AH328">
            <v>334</v>
          </cell>
          <cell r="AI328">
            <v>97.52000000000001</v>
          </cell>
          <cell r="AJ328">
            <v>99.4</v>
          </cell>
          <cell r="AK328">
            <v>91.95</v>
          </cell>
          <cell r="AL328">
            <v>92</v>
          </cell>
          <cell r="AM328">
            <v>380.87</v>
          </cell>
          <cell r="AN328">
            <v>375.41199999999998</v>
          </cell>
          <cell r="AO328">
            <v>375.41199999999998</v>
          </cell>
          <cell r="AP328">
            <v>331.84960000000001</v>
          </cell>
          <cell r="AQ328">
            <v>360.71932000000004</v>
          </cell>
          <cell r="AR328">
            <v>377.45077000000003</v>
          </cell>
          <cell r="AS328">
            <v>423.02403310000005</v>
          </cell>
          <cell r="AT328">
            <v>486.75449409300006</v>
          </cell>
        </row>
        <row r="329">
          <cell r="J329">
            <v>19</v>
          </cell>
          <cell r="K329">
            <v>24.427</v>
          </cell>
          <cell r="L329">
            <v>29.946000000000002</v>
          </cell>
          <cell r="M329">
            <v>23.817</v>
          </cell>
          <cell r="N329">
            <v>97.19</v>
          </cell>
          <cell r="O329">
            <v>34</v>
          </cell>
          <cell r="P329">
            <v>26</v>
          </cell>
          <cell r="Q329">
            <v>37</v>
          </cell>
          <cell r="R329">
            <v>28</v>
          </cell>
          <cell r="S329">
            <v>125</v>
          </cell>
          <cell r="T329">
            <v>39.15</v>
          </cell>
          <cell r="U329">
            <v>11.82</v>
          </cell>
          <cell r="V329">
            <v>44.05</v>
          </cell>
          <cell r="W329">
            <v>10.050000000000001</v>
          </cell>
          <cell r="X329">
            <v>105.07</v>
          </cell>
          <cell r="Y329">
            <v>49.695</v>
          </cell>
          <cell r="Z329">
            <v>23.795000000000002</v>
          </cell>
          <cell r="AA329">
            <v>52.015000000000001</v>
          </cell>
          <cell r="AB329">
            <v>29.170999999999999</v>
          </cell>
          <cell r="AC329">
            <v>154.67600000000002</v>
          </cell>
          <cell r="AD329">
            <v>47</v>
          </cell>
          <cell r="AE329">
            <v>16</v>
          </cell>
          <cell r="AF329">
            <v>52</v>
          </cell>
          <cell r="AG329">
            <v>29</v>
          </cell>
          <cell r="AH329">
            <v>144</v>
          </cell>
          <cell r="AI329">
            <v>46.6</v>
          </cell>
          <cell r="AJ329">
            <v>16.399999999999999</v>
          </cell>
          <cell r="AK329">
            <v>47.6</v>
          </cell>
          <cell r="AL329">
            <v>92</v>
          </cell>
          <cell r="AM329">
            <v>202.6</v>
          </cell>
          <cell r="AN329">
            <v>189.63</v>
          </cell>
          <cell r="AO329">
            <v>189.63</v>
          </cell>
          <cell r="AP329">
            <v>206.642</v>
          </cell>
          <cell r="AQ329">
            <v>243.00100000000003</v>
          </cell>
          <cell r="AR329">
            <v>280.45077000000003</v>
          </cell>
          <cell r="AS329">
            <v>319.02403310000005</v>
          </cell>
          <cell r="AT329">
            <v>358.75449409300006</v>
          </cell>
        </row>
        <row r="330">
          <cell r="J330">
            <v>95</v>
          </cell>
          <cell r="K330">
            <v>75.373000000000005</v>
          </cell>
          <cell r="L330">
            <v>71.453999999999994</v>
          </cell>
          <cell r="M330">
            <v>93.444999999999993</v>
          </cell>
          <cell r="N330">
            <v>335.27199999999999</v>
          </cell>
          <cell r="O330">
            <v>67</v>
          </cell>
          <cell r="P330">
            <v>89</v>
          </cell>
          <cell r="Q330">
            <v>69</v>
          </cell>
          <cell r="R330">
            <v>87</v>
          </cell>
          <cell r="S330">
            <v>312</v>
          </cell>
          <cell r="T330">
            <v>58.64</v>
          </cell>
          <cell r="U330">
            <v>96.12</v>
          </cell>
          <cell r="V330">
            <v>33.81</v>
          </cell>
          <cell r="W330">
            <v>98.27</v>
          </cell>
          <cell r="X330">
            <v>286.83999999999997</v>
          </cell>
          <cell r="Y330">
            <v>72.150000000000006</v>
          </cell>
          <cell r="Z330">
            <v>63.54</v>
          </cell>
          <cell r="AA330">
            <v>22.16</v>
          </cell>
          <cell r="AB330">
            <v>33.56</v>
          </cell>
          <cell r="AC330">
            <v>191.41</v>
          </cell>
          <cell r="AD330">
            <v>51</v>
          </cell>
          <cell r="AE330">
            <v>83</v>
          </cell>
          <cell r="AF330">
            <v>22</v>
          </cell>
          <cell r="AG330">
            <v>34</v>
          </cell>
          <cell r="AH330">
            <v>190</v>
          </cell>
          <cell r="AI330">
            <v>50.92</v>
          </cell>
          <cell r="AJ330">
            <v>83</v>
          </cell>
          <cell r="AK330">
            <v>44.35</v>
          </cell>
          <cell r="AL330">
            <v>0</v>
          </cell>
          <cell r="AM330">
            <v>178.27</v>
          </cell>
          <cell r="AN330">
            <v>185.78199999999998</v>
          </cell>
          <cell r="AO330">
            <v>185.78199999999998</v>
          </cell>
          <cell r="AP330">
            <v>125.20760000000001</v>
          </cell>
          <cell r="AQ330">
            <v>117.71832000000001</v>
          </cell>
          <cell r="AR330">
            <v>97</v>
          </cell>
          <cell r="AS330">
            <v>104</v>
          </cell>
          <cell r="AT330">
            <v>128</v>
          </cell>
        </row>
        <row r="331">
          <cell r="D331">
            <v>311</v>
          </cell>
          <cell r="E331">
            <v>397</v>
          </cell>
          <cell r="F331">
            <v>507</v>
          </cell>
          <cell r="G331">
            <v>403</v>
          </cell>
          <cell r="H331">
            <v>401</v>
          </cell>
          <cell r="I331">
            <v>461.4</v>
          </cell>
          <cell r="J331">
            <v>76</v>
          </cell>
          <cell r="K331">
            <v>83.114999999999995</v>
          </cell>
          <cell r="L331">
            <v>33.388999999999996</v>
          </cell>
          <cell r="M331">
            <v>40.471000000000004</v>
          </cell>
          <cell r="N331">
            <v>232.97500000000002</v>
          </cell>
          <cell r="O331">
            <v>9</v>
          </cell>
          <cell r="P331">
            <v>28</v>
          </cell>
          <cell r="Q331">
            <v>8</v>
          </cell>
          <cell r="R331">
            <v>4</v>
          </cell>
          <cell r="S331">
            <v>49</v>
          </cell>
          <cell r="T331">
            <v>1.39</v>
          </cell>
          <cell r="U331">
            <v>24.95</v>
          </cell>
          <cell r="V331">
            <v>24.15</v>
          </cell>
          <cell r="W331">
            <v>20</v>
          </cell>
          <cell r="X331">
            <v>70.489999999999995</v>
          </cell>
          <cell r="Y331">
            <v>3</v>
          </cell>
          <cell r="Z331">
            <v>46.072000000000003</v>
          </cell>
          <cell r="AA331">
            <v>6.2469999999999999</v>
          </cell>
          <cell r="AB331">
            <v>35.443000000000005</v>
          </cell>
          <cell r="AC331">
            <v>90.762</v>
          </cell>
          <cell r="AD331">
            <v>16</v>
          </cell>
          <cell r="AE331">
            <v>28</v>
          </cell>
          <cell r="AF331">
            <v>6</v>
          </cell>
          <cell r="AG331">
            <v>35</v>
          </cell>
          <cell r="AH331">
            <v>85</v>
          </cell>
          <cell r="AI331">
            <v>16.32</v>
          </cell>
          <cell r="AJ331">
            <v>27.580000000000002</v>
          </cell>
          <cell r="AK331">
            <v>25.81</v>
          </cell>
          <cell r="AL331">
            <v>43</v>
          </cell>
          <cell r="AM331">
            <v>112.71</v>
          </cell>
          <cell r="AN331">
            <v>114.27800000000001</v>
          </cell>
          <cell r="AO331">
            <v>114.27800000000001</v>
          </cell>
          <cell r="AP331">
            <v>14.855999999999998</v>
          </cell>
          <cell r="AQ331">
            <v>13</v>
          </cell>
          <cell r="AR331">
            <v>10</v>
          </cell>
          <cell r="AS331">
            <v>3</v>
          </cell>
          <cell r="AT331">
            <v>3</v>
          </cell>
        </row>
        <row r="332">
          <cell r="J332">
            <v>71</v>
          </cell>
          <cell r="K332">
            <v>74.668999999999997</v>
          </cell>
          <cell r="L332">
            <v>28.337</v>
          </cell>
          <cell r="M332">
            <v>31.516999999999999</v>
          </cell>
          <cell r="N332">
            <v>205.52299999999997</v>
          </cell>
          <cell r="O332">
            <v>4</v>
          </cell>
          <cell r="P332">
            <v>19</v>
          </cell>
          <cell r="Q332">
            <v>2</v>
          </cell>
          <cell r="R332">
            <v>1</v>
          </cell>
          <cell r="S332">
            <v>26</v>
          </cell>
          <cell r="T332">
            <v>0.95</v>
          </cell>
          <cell r="U332">
            <v>22</v>
          </cell>
          <cell r="V332">
            <v>24.15</v>
          </cell>
          <cell r="W332">
            <v>17</v>
          </cell>
          <cell r="X332">
            <v>64.099999999999994</v>
          </cell>
          <cell r="Y332">
            <v>1.93</v>
          </cell>
          <cell r="Z332">
            <v>42.981999999999999</v>
          </cell>
          <cell r="AA332">
            <v>5.4969999999999999</v>
          </cell>
          <cell r="AB332">
            <v>32.773000000000003</v>
          </cell>
          <cell r="AC332">
            <v>83.182000000000002</v>
          </cell>
          <cell r="AD332">
            <v>16</v>
          </cell>
          <cell r="AE332">
            <v>25</v>
          </cell>
          <cell r="AF332">
            <v>5</v>
          </cell>
          <cell r="AG332">
            <v>32</v>
          </cell>
          <cell r="AH332">
            <v>78</v>
          </cell>
          <cell r="AI332">
            <v>16.32</v>
          </cell>
          <cell r="AJ332">
            <v>24.73</v>
          </cell>
          <cell r="AK332">
            <v>25.81</v>
          </cell>
          <cell r="AL332">
            <v>43</v>
          </cell>
          <cell r="AM332">
            <v>109.86</v>
          </cell>
          <cell r="AN332">
            <v>100.54</v>
          </cell>
          <cell r="AO332">
            <v>100.54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J333">
            <v>5</v>
          </cell>
          <cell r="K333">
            <v>8.4459999999999997</v>
          </cell>
          <cell r="L333">
            <v>5.0519999999999996</v>
          </cell>
          <cell r="M333">
            <v>8.9540000000000006</v>
          </cell>
          <cell r="N333">
            <v>27.451999999999998</v>
          </cell>
          <cell r="O333">
            <v>5</v>
          </cell>
          <cell r="P333">
            <v>9</v>
          </cell>
          <cell r="Q333">
            <v>6</v>
          </cell>
          <cell r="R333">
            <v>3</v>
          </cell>
          <cell r="S333">
            <v>23</v>
          </cell>
          <cell r="T333">
            <v>0.44</v>
          </cell>
          <cell r="U333">
            <v>2.95</v>
          </cell>
          <cell r="V333">
            <v>0</v>
          </cell>
          <cell r="W333">
            <v>3</v>
          </cell>
          <cell r="X333">
            <v>6.3900000000000006</v>
          </cell>
          <cell r="Y333">
            <v>1.07</v>
          </cell>
          <cell r="Z333">
            <v>3.09</v>
          </cell>
          <cell r="AA333">
            <v>0.75</v>
          </cell>
          <cell r="AB333">
            <v>2.67</v>
          </cell>
          <cell r="AC333">
            <v>7.58</v>
          </cell>
          <cell r="AD333">
            <v>0</v>
          </cell>
          <cell r="AE333">
            <v>3</v>
          </cell>
          <cell r="AF333">
            <v>1</v>
          </cell>
          <cell r="AG333">
            <v>3</v>
          </cell>
          <cell r="AH333">
            <v>7</v>
          </cell>
          <cell r="AI333">
            <v>0</v>
          </cell>
          <cell r="AJ333">
            <v>2.85</v>
          </cell>
          <cell r="AK333">
            <v>0</v>
          </cell>
          <cell r="AL333">
            <v>0</v>
          </cell>
          <cell r="AM333">
            <v>2.85</v>
          </cell>
          <cell r="AN333">
            <v>13.738</v>
          </cell>
          <cell r="AO333">
            <v>13.738</v>
          </cell>
          <cell r="AP333">
            <v>14.855999999999998</v>
          </cell>
          <cell r="AQ333">
            <v>13</v>
          </cell>
          <cell r="AR333">
            <v>10</v>
          </cell>
          <cell r="AS333">
            <v>3</v>
          </cell>
          <cell r="AT333">
            <v>3</v>
          </cell>
        </row>
        <row r="334">
          <cell r="D334">
            <v>1467</v>
          </cell>
          <cell r="E334">
            <v>1382</v>
          </cell>
          <cell r="F334">
            <v>143</v>
          </cell>
          <cell r="G334">
            <v>109</v>
          </cell>
          <cell r="H334">
            <v>115</v>
          </cell>
          <cell r="I334">
            <v>74.5184</v>
          </cell>
          <cell r="J334">
            <v>10</v>
          </cell>
          <cell r="K334">
            <v>24.812000000000001</v>
          </cell>
          <cell r="L334">
            <v>6.7349999999999994</v>
          </cell>
          <cell r="M334">
            <v>25.628</v>
          </cell>
          <cell r="N334">
            <v>67.174999999999997</v>
          </cell>
          <cell r="O334">
            <v>5</v>
          </cell>
          <cell r="P334">
            <v>27</v>
          </cell>
          <cell r="Q334">
            <v>6</v>
          </cell>
          <cell r="R334">
            <v>28</v>
          </cell>
          <cell r="S334">
            <v>66</v>
          </cell>
          <cell r="T334">
            <v>2</v>
          </cell>
          <cell r="U334">
            <v>25</v>
          </cell>
          <cell r="V334">
            <v>10.649999999999999</v>
          </cell>
          <cell r="W334">
            <v>17</v>
          </cell>
          <cell r="X334">
            <v>54.649999999999991</v>
          </cell>
          <cell r="Y334">
            <v>8.2409999999999997</v>
          </cell>
          <cell r="Z334">
            <v>30.807000000000002</v>
          </cell>
          <cell r="AA334">
            <v>3.2229999999999999</v>
          </cell>
          <cell r="AB334">
            <v>37.878</v>
          </cell>
          <cell r="AC334">
            <v>80.149000000000001</v>
          </cell>
          <cell r="AD334">
            <v>8</v>
          </cell>
          <cell r="AE334">
            <v>21</v>
          </cell>
          <cell r="AF334">
            <v>3</v>
          </cell>
          <cell r="AG334">
            <v>38</v>
          </cell>
          <cell r="AH334">
            <v>70</v>
          </cell>
          <cell r="AI334">
            <v>8.24</v>
          </cell>
          <cell r="AJ334">
            <v>22.4</v>
          </cell>
          <cell r="AK334">
            <v>11.89</v>
          </cell>
          <cell r="AL334">
            <v>29</v>
          </cell>
          <cell r="AM334">
            <v>71.53</v>
          </cell>
          <cell r="AN334">
            <v>62.05</v>
          </cell>
          <cell r="AO334">
            <v>62.05</v>
          </cell>
          <cell r="AP334">
            <v>51.412000000000006</v>
          </cell>
          <cell r="AQ334">
            <v>7</v>
          </cell>
          <cell r="AR334">
            <v>0</v>
          </cell>
          <cell r="AS334">
            <v>0</v>
          </cell>
          <cell r="AT334">
            <v>0</v>
          </cell>
        </row>
        <row r="335">
          <cell r="J335">
            <v>3</v>
          </cell>
          <cell r="K335">
            <v>5.6520000000000001</v>
          </cell>
          <cell r="L335">
            <v>2.5539999999999998</v>
          </cell>
          <cell r="M335">
            <v>6.016</v>
          </cell>
          <cell r="N335">
            <v>17.222000000000001</v>
          </cell>
          <cell r="O335">
            <v>4</v>
          </cell>
          <cell r="P335">
            <v>10</v>
          </cell>
          <cell r="Q335">
            <v>5</v>
          </cell>
          <cell r="R335">
            <v>10</v>
          </cell>
          <cell r="S335">
            <v>29</v>
          </cell>
          <cell r="T335">
            <v>1</v>
          </cell>
          <cell r="U335">
            <v>10</v>
          </cell>
          <cell r="V335">
            <v>4.13</v>
          </cell>
          <cell r="W335">
            <v>0</v>
          </cell>
          <cell r="X335">
            <v>15.129999999999999</v>
          </cell>
          <cell r="Y335">
            <v>7.7210000000000001</v>
          </cell>
          <cell r="Z335">
            <v>16.337</v>
          </cell>
          <cell r="AA335">
            <v>2.7029999999999998</v>
          </cell>
          <cell r="AB335">
            <v>23.408000000000001</v>
          </cell>
          <cell r="AC335">
            <v>50.168999999999997</v>
          </cell>
          <cell r="AD335">
            <v>4</v>
          </cell>
          <cell r="AE335">
            <v>9</v>
          </cell>
          <cell r="AF335">
            <v>2</v>
          </cell>
          <cell r="AG335">
            <v>24</v>
          </cell>
          <cell r="AH335">
            <v>39</v>
          </cell>
          <cell r="AI335">
            <v>3.8</v>
          </cell>
          <cell r="AJ335">
            <v>10.4</v>
          </cell>
          <cell r="AK335">
            <v>8.89</v>
          </cell>
          <cell r="AL335">
            <v>29</v>
          </cell>
          <cell r="AM335">
            <v>52.09</v>
          </cell>
          <cell r="AN335">
            <v>46.98</v>
          </cell>
          <cell r="AO335">
            <v>46.98</v>
          </cell>
          <cell r="AP335">
            <v>47.412000000000006</v>
          </cell>
          <cell r="AQ335">
            <v>7</v>
          </cell>
          <cell r="AR335">
            <v>0</v>
          </cell>
          <cell r="AS335">
            <v>0</v>
          </cell>
          <cell r="AT335">
            <v>0</v>
          </cell>
        </row>
        <row r="336">
          <cell r="J336">
            <v>7</v>
          </cell>
          <cell r="K336">
            <v>19.16</v>
          </cell>
          <cell r="L336">
            <v>4.181</v>
          </cell>
          <cell r="M336">
            <v>19.611999999999998</v>
          </cell>
          <cell r="N336">
            <v>49.953000000000003</v>
          </cell>
          <cell r="O336">
            <v>1</v>
          </cell>
          <cell r="P336">
            <v>17</v>
          </cell>
          <cell r="Q336">
            <v>1</v>
          </cell>
          <cell r="R336">
            <v>18</v>
          </cell>
          <cell r="S336">
            <v>37</v>
          </cell>
          <cell r="T336">
            <v>1</v>
          </cell>
          <cell r="U336">
            <v>15</v>
          </cell>
          <cell r="V336">
            <v>6.52</v>
          </cell>
          <cell r="W336">
            <v>17</v>
          </cell>
          <cell r="X336">
            <v>39.519999999999996</v>
          </cell>
          <cell r="Y336">
            <v>0.52</v>
          </cell>
          <cell r="Z336">
            <v>14.47</v>
          </cell>
          <cell r="AA336">
            <v>0.52</v>
          </cell>
          <cell r="AB336">
            <v>14.47</v>
          </cell>
          <cell r="AC336">
            <v>29.98</v>
          </cell>
          <cell r="AD336">
            <v>4</v>
          </cell>
          <cell r="AE336">
            <v>12</v>
          </cell>
          <cell r="AF336">
            <v>1</v>
          </cell>
          <cell r="AG336">
            <v>14</v>
          </cell>
          <cell r="AH336">
            <v>31</v>
          </cell>
          <cell r="AI336">
            <v>4.4400000000000004</v>
          </cell>
          <cell r="AJ336">
            <v>12</v>
          </cell>
          <cell r="AK336">
            <v>3</v>
          </cell>
          <cell r="AL336">
            <v>0</v>
          </cell>
          <cell r="AM336">
            <v>19.440000000000001</v>
          </cell>
          <cell r="AN336">
            <v>15.069999999999999</v>
          </cell>
          <cell r="AO336">
            <v>15.069999999999999</v>
          </cell>
          <cell r="AP336">
            <v>4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</row>
        <row r="337">
          <cell r="T337">
            <v>141</v>
          </cell>
          <cell r="U337">
            <v>0</v>
          </cell>
          <cell r="V337">
            <v>3421</v>
          </cell>
          <cell r="W337">
            <v>300</v>
          </cell>
          <cell r="X337">
            <v>3862</v>
          </cell>
          <cell r="Y337">
            <v>140.03035</v>
          </cell>
          <cell r="Z337">
            <v>299.65800000000002</v>
          </cell>
          <cell r="AA337">
            <v>140.154</v>
          </cell>
          <cell r="AB337">
            <v>299.65699999999998</v>
          </cell>
          <cell r="AC337">
            <v>879.49935000000005</v>
          </cell>
          <cell r="AD337">
            <v>140</v>
          </cell>
          <cell r="AE337">
            <v>300</v>
          </cell>
          <cell r="AF337">
            <v>140</v>
          </cell>
          <cell r="AG337">
            <v>300</v>
          </cell>
          <cell r="AH337">
            <v>880</v>
          </cell>
          <cell r="AI337">
            <v>139.76</v>
          </cell>
          <cell r="AJ337">
            <v>299.7</v>
          </cell>
          <cell r="AK337">
            <v>140.97999999999999</v>
          </cell>
          <cell r="AL337">
            <v>298</v>
          </cell>
          <cell r="AM337">
            <v>878.44</v>
          </cell>
          <cell r="AN337">
            <v>879.62300000000005</v>
          </cell>
          <cell r="AO337">
            <v>879.62300000000005</v>
          </cell>
          <cell r="AP337">
            <v>887.93899999999996</v>
          </cell>
          <cell r="AQ337">
            <v>887.93899999999996</v>
          </cell>
          <cell r="AR337">
            <v>887.93899999999996</v>
          </cell>
          <cell r="AS337">
            <v>887.93899999999996</v>
          </cell>
          <cell r="AT337">
            <v>887.93899999999996</v>
          </cell>
        </row>
        <row r="340">
          <cell r="AC340">
            <v>294.5</v>
          </cell>
          <cell r="AH340">
            <v>294.5</v>
          </cell>
          <cell r="AN340">
            <v>294.5</v>
          </cell>
          <cell r="AP340">
            <v>294.5</v>
          </cell>
          <cell r="AQ340">
            <v>294.5</v>
          </cell>
          <cell r="AR340">
            <v>294.5</v>
          </cell>
          <cell r="AS340">
            <v>294.5</v>
          </cell>
          <cell r="AT340">
            <v>294.5</v>
          </cell>
        </row>
        <row r="341">
          <cell r="AC341">
            <v>575.29999999999995</v>
          </cell>
          <cell r="AH341">
            <v>575.29999999999995</v>
          </cell>
          <cell r="AN341">
            <v>575.29999999999995</v>
          </cell>
          <cell r="AP341">
            <v>575.29999999999995</v>
          </cell>
          <cell r="AQ341">
            <v>575.29999999999995</v>
          </cell>
          <cell r="AR341">
            <v>575.29999999999995</v>
          </cell>
          <cell r="AS341">
            <v>575.29999999999995</v>
          </cell>
          <cell r="AT341">
            <v>575.29999999999995</v>
          </cell>
        </row>
        <row r="342">
          <cell r="AC342">
            <v>9.699350000000095</v>
          </cell>
          <cell r="AH342">
            <v>10.200000000000045</v>
          </cell>
          <cell r="AN342">
            <v>9.8230000000000928</v>
          </cell>
          <cell r="AP342">
            <v>18.13900000000001</v>
          </cell>
          <cell r="AQ342">
            <v>18.13900000000001</v>
          </cell>
          <cell r="AR342">
            <v>18.13900000000001</v>
          </cell>
          <cell r="AS342">
            <v>18.13900000000001</v>
          </cell>
          <cell r="AT342">
            <v>18.13900000000001</v>
          </cell>
        </row>
        <row r="343">
          <cell r="D343">
            <v>158</v>
          </cell>
          <cell r="E343">
            <v>206</v>
          </cell>
          <cell r="F343">
            <v>56</v>
          </cell>
          <cell r="G343">
            <v>50</v>
          </cell>
          <cell r="H343">
            <v>432</v>
          </cell>
          <cell r="I343">
            <v>241.31440000000001</v>
          </cell>
          <cell r="J343">
            <v>2</v>
          </cell>
          <cell r="K343">
            <v>37.6</v>
          </cell>
          <cell r="L343">
            <v>300</v>
          </cell>
          <cell r="M343">
            <v>146.32599999999999</v>
          </cell>
          <cell r="N343">
            <v>485.92600000000004</v>
          </cell>
          <cell r="O343">
            <v>150</v>
          </cell>
          <cell r="P343">
            <v>150</v>
          </cell>
          <cell r="Q343">
            <v>150</v>
          </cell>
          <cell r="R343">
            <v>132</v>
          </cell>
          <cell r="S343">
            <v>582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140.607</v>
          </cell>
          <cell r="AA343">
            <v>0</v>
          </cell>
          <cell r="AB343">
            <v>616.94399999999996</v>
          </cell>
          <cell r="AC343">
            <v>757.55099999999993</v>
          </cell>
          <cell r="AD343">
            <v>0</v>
          </cell>
          <cell r="AE343">
            <v>140</v>
          </cell>
          <cell r="AF343">
            <v>0</v>
          </cell>
          <cell r="AG343">
            <v>617</v>
          </cell>
          <cell r="AH343">
            <v>757</v>
          </cell>
          <cell r="AI343">
            <v>0</v>
          </cell>
          <cell r="AJ343">
            <v>139.5</v>
          </cell>
          <cell r="AK343">
            <v>0</v>
          </cell>
          <cell r="AL343">
            <v>470</v>
          </cell>
          <cell r="AM343">
            <v>609.5</v>
          </cell>
          <cell r="AN343">
            <v>0</v>
          </cell>
          <cell r="AO343">
            <v>0</v>
          </cell>
          <cell r="AP343">
            <v>527</v>
          </cell>
          <cell r="AQ343">
            <v>65</v>
          </cell>
          <cell r="AR343">
            <v>75</v>
          </cell>
          <cell r="AS343">
            <v>146</v>
          </cell>
          <cell r="AT343">
            <v>77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1213</v>
          </cell>
          <cell r="I345">
            <v>713</v>
          </cell>
          <cell r="J345">
            <v>373</v>
          </cell>
          <cell r="K345">
            <v>237</v>
          </cell>
          <cell r="L345">
            <v>163</v>
          </cell>
          <cell r="M345">
            <v>97</v>
          </cell>
          <cell r="N345">
            <v>870</v>
          </cell>
          <cell r="O345">
            <v>271</v>
          </cell>
          <cell r="P345">
            <v>394</v>
          </cell>
          <cell r="Q345">
            <v>77</v>
          </cell>
          <cell r="R345">
            <v>35</v>
          </cell>
          <cell r="S345">
            <v>777</v>
          </cell>
          <cell r="T345">
            <v>643</v>
          </cell>
          <cell r="U345">
            <v>20</v>
          </cell>
          <cell r="V345">
            <v>150</v>
          </cell>
          <cell r="W345">
            <v>60</v>
          </cell>
          <cell r="X345">
            <v>873</v>
          </cell>
          <cell r="Y345">
            <v>458</v>
          </cell>
          <cell r="Z345">
            <v>792</v>
          </cell>
          <cell r="AA345">
            <v>0</v>
          </cell>
          <cell r="AB345">
            <v>0</v>
          </cell>
          <cell r="AC345">
            <v>1250</v>
          </cell>
          <cell r="AD345">
            <v>392</v>
          </cell>
          <cell r="AE345">
            <v>363</v>
          </cell>
          <cell r="AF345">
            <v>304</v>
          </cell>
          <cell r="AG345">
            <v>196</v>
          </cell>
          <cell r="AH345">
            <v>1255</v>
          </cell>
          <cell r="AI345">
            <v>392</v>
          </cell>
          <cell r="AJ345">
            <v>363</v>
          </cell>
          <cell r="AK345">
            <v>304</v>
          </cell>
          <cell r="AL345">
            <v>196</v>
          </cell>
          <cell r="AM345">
            <v>1255</v>
          </cell>
          <cell r="AN345">
            <v>955</v>
          </cell>
          <cell r="AO345">
            <v>955</v>
          </cell>
          <cell r="AP345">
            <v>1266</v>
          </cell>
          <cell r="AQ345">
            <v>1701</v>
          </cell>
          <cell r="AR345">
            <v>1900</v>
          </cell>
          <cell r="AS345">
            <v>1352</v>
          </cell>
          <cell r="AT345">
            <v>2148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32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19</v>
          </cell>
          <cell r="P349">
            <v>61</v>
          </cell>
          <cell r="Q349">
            <v>22</v>
          </cell>
          <cell r="R349">
            <v>40</v>
          </cell>
          <cell r="S349">
            <v>142</v>
          </cell>
          <cell r="T349">
            <v>0</v>
          </cell>
          <cell r="U349">
            <v>0</v>
          </cell>
          <cell r="V349">
            <v>-1</v>
          </cell>
          <cell r="W349">
            <v>-79</v>
          </cell>
          <cell r="X349">
            <v>-80</v>
          </cell>
          <cell r="Y349">
            <v>0</v>
          </cell>
          <cell r="Z349">
            <v>14</v>
          </cell>
          <cell r="AA349">
            <v>0</v>
          </cell>
          <cell r="AB349">
            <v>14</v>
          </cell>
          <cell r="AC349">
            <v>28</v>
          </cell>
          <cell r="AD349">
            <v>0</v>
          </cell>
          <cell r="AE349">
            <v>7</v>
          </cell>
          <cell r="AF349">
            <v>0</v>
          </cell>
          <cell r="AG349">
            <v>7</v>
          </cell>
          <cell r="AH349">
            <v>14</v>
          </cell>
          <cell r="AI349">
            <v>0</v>
          </cell>
          <cell r="AJ349">
            <v>7</v>
          </cell>
          <cell r="AK349">
            <v>0</v>
          </cell>
          <cell r="AL349">
            <v>7</v>
          </cell>
          <cell r="AM349">
            <v>14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</row>
        <row r="351">
          <cell r="B351">
            <v>942</v>
          </cell>
          <cell r="C351">
            <v>726</v>
          </cell>
          <cell r="D351">
            <v>190</v>
          </cell>
          <cell r="E351">
            <v>206</v>
          </cell>
          <cell r="F351">
            <v>627</v>
          </cell>
          <cell r="G351">
            <v>607</v>
          </cell>
          <cell r="H351">
            <v>728</v>
          </cell>
          <cell r="I351">
            <v>821</v>
          </cell>
          <cell r="J351">
            <v>206</v>
          </cell>
          <cell r="K351">
            <v>208</v>
          </cell>
          <cell r="L351">
            <v>224</v>
          </cell>
          <cell r="M351">
            <v>211</v>
          </cell>
          <cell r="N351">
            <v>849</v>
          </cell>
          <cell r="O351">
            <v>208</v>
          </cell>
          <cell r="P351">
            <v>210</v>
          </cell>
          <cell r="Q351">
            <v>211</v>
          </cell>
          <cell r="R351">
            <v>226</v>
          </cell>
          <cell r="S351">
            <v>855</v>
          </cell>
          <cell r="T351">
            <v>346</v>
          </cell>
          <cell r="U351">
            <v>210</v>
          </cell>
          <cell r="V351">
            <v>223</v>
          </cell>
          <cell r="W351">
            <v>221</v>
          </cell>
          <cell r="X351">
            <v>1000</v>
          </cell>
          <cell r="Y351">
            <v>254</v>
          </cell>
          <cell r="Z351">
            <v>272</v>
          </cell>
          <cell r="AA351">
            <v>271</v>
          </cell>
          <cell r="AB351">
            <v>270</v>
          </cell>
          <cell r="AC351">
            <v>1067</v>
          </cell>
          <cell r="AD351">
            <v>162</v>
          </cell>
          <cell r="AE351">
            <v>185</v>
          </cell>
          <cell r="AF351">
            <v>271</v>
          </cell>
          <cell r="AG351">
            <v>270</v>
          </cell>
          <cell r="AH351">
            <v>888</v>
          </cell>
          <cell r="AI351">
            <v>162</v>
          </cell>
          <cell r="AJ351">
            <v>185</v>
          </cell>
          <cell r="AK351">
            <v>58</v>
          </cell>
          <cell r="AL351">
            <v>223</v>
          </cell>
          <cell r="AM351">
            <v>628</v>
          </cell>
          <cell r="AN351">
            <v>720</v>
          </cell>
          <cell r="AO351">
            <v>720</v>
          </cell>
          <cell r="AP351">
            <v>678</v>
          </cell>
          <cell r="AQ351">
            <v>837</v>
          </cell>
          <cell r="AR351">
            <v>1394</v>
          </cell>
          <cell r="AS351">
            <v>1744</v>
          </cell>
          <cell r="AT351">
            <v>1829</v>
          </cell>
        </row>
        <row r="353">
          <cell r="E353">
            <v>18</v>
          </cell>
          <cell r="F353">
            <v>57</v>
          </cell>
          <cell r="G353">
            <v>1</v>
          </cell>
          <cell r="H353">
            <v>8</v>
          </cell>
          <cell r="I353">
            <v>19</v>
          </cell>
          <cell r="J353">
            <v>0</v>
          </cell>
          <cell r="K353">
            <v>0</v>
          </cell>
          <cell r="L353">
            <v>15</v>
          </cell>
          <cell r="M353">
            <v>0</v>
          </cell>
          <cell r="N353">
            <v>15</v>
          </cell>
          <cell r="O353">
            <v>0</v>
          </cell>
          <cell r="P353">
            <v>0</v>
          </cell>
          <cell r="Q353">
            <v>0</v>
          </cell>
          <cell r="R353">
            <v>13</v>
          </cell>
          <cell r="S353">
            <v>13</v>
          </cell>
          <cell r="T353">
            <v>172</v>
          </cell>
          <cell r="U353">
            <v>34</v>
          </cell>
          <cell r="V353">
            <v>46</v>
          </cell>
          <cell r="W353">
            <v>41</v>
          </cell>
          <cell r="X353">
            <v>293</v>
          </cell>
          <cell r="AD353">
            <v>1</v>
          </cell>
          <cell r="AE353">
            <v>20</v>
          </cell>
          <cell r="AF353">
            <v>0</v>
          </cell>
          <cell r="AG353">
            <v>0</v>
          </cell>
          <cell r="AH353">
            <v>21</v>
          </cell>
          <cell r="AI353">
            <v>1</v>
          </cell>
          <cell r="AJ353">
            <v>20</v>
          </cell>
          <cell r="AK353">
            <v>-109</v>
          </cell>
          <cell r="AL353">
            <v>55</v>
          </cell>
          <cell r="AM353">
            <v>-33</v>
          </cell>
        </row>
        <row r="354">
          <cell r="B354">
            <v>942</v>
          </cell>
          <cell r="C354">
            <v>726</v>
          </cell>
          <cell r="D354">
            <v>190</v>
          </cell>
          <cell r="E354">
            <v>188</v>
          </cell>
          <cell r="F354">
            <v>570</v>
          </cell>
          <cell r="G354">
            <v>606</v>
          </cell>
          <cell r="H354">
            <v>720</v>
          </cell>
          <cell r="I354">
            <v>802</v>
          </cell>
          <cell r="J354">
            <v>206</v>
          </cell>
          <cell r="K354">
            <v>208</v>
          </cell>
          <cell r="L354">
            <v>209</v>
          </cell>
          <cell r="M354">
            <v>211</v>
          </cell>
          <cell r="N354">
            <v>834</v>
          </cell>
          <cell r="O354">
            <v>208</v>
          </cell>
          <cell r="P354">
            <v>210</v>
          </cell>
          <cell r="Q354">
            <v>211</v>
          </cell>
          <cell r="R354">
            <v>213</v>
          </cell>
          <cell r="S354">
            <v>842</v>
          </cell>
          <cell r="T354">
            <v>174</v>
          </cell>
          <cell r="U354">
            <v>176</v>
          </cell>
          <cell r="V354">
            <v>177</v>
          </cell>
          <cell r="W354">
            <v>180</v>
          </cell>
          <cell r="X354">
            <v>707</v>
          </cell>
          <cell r="Y354">
            <v>250</v>
          </cell>
          <cell r="Z354">
            <v>250</v>
          </cell>
          <cell r="AA354">
            <v>250</v>
          </cell>
          <cell r="AB354">
            <v>250</v>
          </cell>
          <cell r="AC354">
            <v>1000</v>
          </cell>
          <cell r="AD354">
            <v>161</v>
          </cell>
          <cell r="AE354">
            <v>165</v>
          </cell>
          <cell r="AF354">
            <v>250</v>
          </cell>
          <cell r="AG354">
            <v>250</v>
          </cell>
          <cell r="AH354">
            <v>826</v>
          </cell>
          <cell r="AI354">
            <v>161</v>
          </cell>
          <cell r="AJ354">
            <v>165</v>
          </cell>
          <cell r="AK354">
            <v>167</v>
          </cell>
          <cell r="AL354">
            <v>168</v>
          </cell>
          <cell r="AM354">
            <v>661</v>
          </cell>
          <cell r="AN354">
            <v>720</v>
          </cell>
          <cell r="AO354">
            <v>720</v>
          </cell>
          <cell r="AP354">
            <v>678</v>
          </cell>
          <cell r="AQ354">
            <v>837</v>
          </cell>
          <cell r="AR354">
            <v>1394</v>
          </cell>
          <cell r="AS354">
            <v>1744</v>
          </cell>
          <cell r="AT354">
            <v>1829</v>
          </cell>
        </row>
        <row r="355">
          <cell r="B355">
            <v>942</v>
          </cell>
          <cell r="C355">
            <v>726</v>
          </cell>
          <cell r="D355">
            <v>190</v>
          </cell>
          <cell r="E355">
            <v>188</v>
          </cell>
          <cell r="F355">
            <v>570</v>
          </cell>
          <cell r="G355">
            <v>606</v>
          </cell>
          <cell r="H355">
            <v>720</v>
          </cell>
          <cell r="I355">
            <v>802</v>
          </cell>
          <cell r="Y355">
            <v>250</v>
          </cell>
          <cell r="Z355">
            <v>250</v>
          </cell>
          <cell r="AA355">
            <v>250</v>
          </cell>
          <cell r="AB355">
            <v>250</v>
          </cell>
          <cell r="AC355">
            <v>1000</v>
          </cell>
          <cell r="AD355">
            <v>0</v>
          </cell>
          <cell r="AE355">
            <v>0</v>
          </cell>
          <cell r="AF355">
            <v>250</v>
          </cell>
          <cell r="AG355">
            <v>250</v>
          </cell>
          <cell r="AH355">
            <v>500</v>
          </cell>
          <cell r="AN355">
            <v>702</v>
          </cell>
          <cell r="AO355">
            <v>702</v>
          </cell>
          <cell r="AP355">
            <v>500</v>
          </cell>
          <cell r="AQ355">
            <v>300</v>
          </cell>
          <cell r="AR355">
            <v>300</v>
          </cell>
          <cell r="AS355">
            <v>500</v>
          </cell>
          <cell r="AT355">
            <v>500</v>
          </cell>
        </row>
        <row r="356">
          <cell r="G356">
            <v>0</v>
          </cell>
          <cell r="H356">
            <v>0</v>
          </cell>
          <cell r="I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N356">
            <v>18</v>
          </cell>
          <cell r="AO356">
            <v>18</v>
          </cell>
          <cell r="AP356">
            <v>178</v>
          </cell>
          <cell r="AQ356">
            <v>537</v>
          </cell>
          <cell r="AR356">
            <v>1094</v>
          </cell>
          <cell r="AS356">
            <v>1244</v>
          </cell>
          <cell r="AT356">
            <v>1329</v>
          </cell>
        </row>
        <row r="357">
          <cell r="Y357">
            <v>4</v>
          </cell>
          <cell r="Z357">
            <v>22</v>
          </cell>
          <cell r="AA357">
            <v>21</v>
          </cell>
          <cell r="AB357">
            <v>20</v>
          </cell>
          <cell r="AC357">
            <v>67</v>
          </cell>
          <cell r="AD357">
            <v>0</v>
          </cell>
          <cell r="AE357">
            <v>0</v>
          </cell>
          <cell r="AF357">
            <v>21</v>
          </cell>
          <cell r="AG357">
            <v>20</v>
          </cell>
          <cell r="AH357">
            <v>41</v>
          </cell>
        </row>
        <row r="359">
          <cell r="B359">
            <v>2026</v>
          </cell>
          <cell r="C359">
            <v>1333</v>
          </cell>
          <cell r="D359">
            <v>-1960</v>
          </cell>
          <cell r="E359">
            <v>-4243</v>
          </cell>
          <cell r="F359">
            <v>-1301</v>
          </cell>
          <cell r="G359">
            <v>-380</v>
          </cell>
          <cell r="H359">
            <v>-389.23279999999977</v>
          </cell>
          <cell r="I359">
            <v>-2666.0018</v>
          </cell>
          <cell r="J359">
            <v>-1285.2159999999999</v>
          </cell>
          <cell r="K359">
            <v>-548.03099999999995</v>
          </cell>
          <cell r="L359">
            <v>-390.63100000000009</v>
          </cell>
          <cell r="M359">
            <v>-324.75</v>
          </cell>
          <cell r="N359">
            <v>-2548.6279999999997</v>
          </cell>
          <cell r="O359">
            <v>-1326.8400000000001</v>
          </cell>
          <cell r="P359">
            <v>679.98</v>
          </cell>
          <cell r="Q359">
            <v>-1076.32</v>
          </cell>
          <cell r="R359">
            <v>-498.98</v>
          </cell>
          <cell r="S359">
            <v>-2222.16</v>
          </cell>
          <cell r="T359">
            <v>-1399.5</v>
          </cell>
          <cell r="U359">
            <v>-1678.8</v>
          </cell>
          <cell r="V359">
            <v>-1410.9299999999998</v>
          </cell>
          <cell r="W359">
            <v>-859.75</v>
          </cell>
          <cell r="X359">
            <v>-5348.9800000000005</v>
          </cell>
          <cell r="Y359">
            <v>-2881.1785514869362</v>
          </cell>
          <cell r="Z359">
            <v>-990.16045246314934</v>
          </cell>
          <cell r="AA359">
            <v>819.39258760663836</v>
          </cell>
          <cell r="AB359">
            <v>-163.22317648661567</v>
          </cell>
          <cell r="AC359">
            <v>-3215.1695928300628</v>
          </cell>
          <cell r="AD359">
            <v>-2154.0948463223735</v>
          </cell>
          <cell r="AE359">
            <v>-923.52059291374826</v>
          </cell>
          <cell r="AF359">
            <v>-2671.0366004692401</v>
          </cell>
          <cell r="AG359">
            <v>164.8111819882588</v>
          </cell>
          <cell r="AH359">
            <v>-5585.8408577171031</v>
          </cell>
          <cell r="AI359">
            <v>-2207.79288</v>
          </cell>
          <cell r="AJ359">
            <v>-2012.677297</v>
          </cell>
          <cell r="AK359">
            <v>-2746.1094000000007</v>
          </cell>
          <cell r="AL359">
            <v>297.05319999999983</v>
          </cell>
          <cell r="AM359">
            <v>-6528.5263770000029</v>
          </cell>
          <cell r="AN359">
            <v>-2835.2294377421213</v>
          </cell>
          <cell r="AO359">
            <v>-4004.5503415991661</v>
          </cell>
          <cell r="AP359">
            <v>-2461.9513475713038</v>
          </cell>
          <cell r="AQ359">
            <v>-1952.7550472637113</v>
          </cell>
          <cell r="AR359">
            <v>-1434.793136308444</v>
          </cell>
          <cell r="AS359">
            <v>-1371.2071626717611</v>
          </cell>
          <cell r="AT359">
            <v>-1423.665258470432</v>
          </cell>
        </row>
        <row r="361">
          <cell r="B361">
            <v>706</v>
          </cell>
          <cell r="C361">
            <v>-410</v>
          </cell>
          <cell r="D361">
            <v>180</v>
          </cell>
          <cell r="E361">
            <v>-916</v>
          </cell>
          <cell r="F361">
            <v>718</v>
          </cell>
          <cell r="G361">
            <v>925</v>
          </cell>
          <cell r="H361">
            <v>-921</v>
          </cell>
          <cell r="I361">
            <v>-535</v>
          </cell>
          <cell r="J361">
            <v>-186</v>
          </cell>
          <cell r="K361">
            <v>264</v>
          </cell>
          <cell r="L361">
            <v>85</v>
          </cell>
          <cell r="M361">
            <v>414</v>
          </cell>
          <cell r="N361">
            <v>577</v>
          </cell>
          <cell r="O361">
            <v>-352</v>
          </cell>
          <cell r="P361">
            <v>-47</v>
          </cell>
          <cell r="Q361">
            <v>-645</v>
          </cell>
          <cell r="R361">
            <v>-699</v>
          </cell>
          <cell r="S361">
            <v>-1743</v>
          </cell>
          <cell r="T361">
            <v>554</v>
          </cell>
          <cell r="U361">
            <v>3.1999999999999886</v>
          </cell>
          <cell r="V361">
            <v>-597</v>
          </cell>
          <cell r="W361">
            <v>1291</v>
          </cell>
          <cell r="X361">
            <v>1251.2</v>
          </cell>
          <cell r="Y361">
            <v>-812.30533980582527</v>
          </cell>
          <cell r="Z361">
            <v>-656.86962616822427</v>
          </cell>
          <cell r="AA361">
            <v>550.56410071942446</v>
          </cell>
          <cell r="AB361">
            <v>558.48948096885806</v>
          </cell>
          <cell r="AC361">
            <v>-360.12138428576679</v>
          </cell>
          <cell r="AD361">
            <v>-89</v>
          </cell>
          <cell r="AE361">
            <v>-65</v>
          </cell>
          <cell r="AF361">
            <v>-617</v>
          </cell>
          <cell r="AG361">
            <v>1556</v>
          </cell>
          <cell r="AH361">
            <v>785</v>
          </cell>
          <cell r="AI361">
            <v>61</v>
          </cell>
          <cell r="AJ361">
            <v>-1310</v>
          </cell>
          <cell r="AK361">
            <v>376</v>
          </cell>
          <cell r="AL361">
            <v>1596</v>
          </cell>
          <cell r="AM361">
            <v>723</v>
          </cell>
          <cell r="AN361">
            <v>203.83999999999997</v>
          </cell>
          <cell r="AO361">
            <v>203.83999999999997</v>
          </cell>
          <cell r="AP361">
            <v>300.16794044665016</v>
          </cell>
          <cell r="AQ361">
            <v>-362</v>
          </cell>
          <cell r="AR361">
            <v>-356</v>
          </cell>
          <cell r="AS361">
            <v>-327</v>
          </cell>
          <cell r="AT361">
            <v>-327</v>
          </cell>
        </row>
        <row r="363">
          <cell r="B363">
            <v>278</v>
          </cell>
          <cell r="C363">
            <v>-520</v>
          </cell>
          <cell r="D363">
            <v>247</v>
          </cell>
          <cell r="E363">
            <v>-713</v>
          </cell>
          <cell r="F363">
            <v>124</v>
          </cell>
          <cell r="G363">
            <v>144</v>
          </cell>
          <cell r="H363">
            <v>-24</v>
          </cell>
          <cell r="I363">
            <v>-179</v>
          </cell>
          <cell r="J363">
            <v>1</v>
          </cell>
          <cell r="K363">
            <v>71</v>
          </cell>
          <cell r="L363">
            <v>50</v>
          </cell>
          <cell r="M363">
            <v>70</v>
          </cell>
          <cell r="N363">
            <v>192</v>
          </cell>
          <cell r="O363">
            <v>-16</v>
          </cell>
          <cell r="P363">
            <v>-74</v>
          </cell>
          <cell r="Q363">
            <v>10</v>
          </cell>
          <cell r="R363">
            <v>-596</v>
          </cell>
          <cell r="S363">
            <v>-676</v>
          </cell>
          <cell r="T363">
            <v>21</v>
          </cell>
          <cell r="U363">
            <v>-214</v>
          </cell>
          <cell r="V363">
            <v>-54</v>
          </cell>
          <cell r="W363">
            <v>-43</v>
          </cell>
          <cell r="X363">
            <v>-290</v>
          </cell>
          <cell r="Y363">
            <v>-778.05533980582527</v>
          </cell>
          <cell r="Z363">
            <v>-516.61962616822427</v>
          </cell>
          <cell r="AA363">
            <v>427.37410071942446</v>
          </cell>
          <cell r="AB363">
            <v>-39.150519031141869</v>
          </cell>
          <cell r="AC363">
            <v>-906.45138428576684</v>
          </cell>
          <cell r="AD363">
            <v>-22</v>
          </cell>
          <cell r="AE363">
            <v>2</v>
          </cell>
          <cell r="AF363">
            <v>-701</v>
          </cell>
          <cell r="AG363">
            <v>709</v>
          </cell>
          <cell r="AH363">
            <v>-12</v>
          </cell>
          <cell r="AI363">
            <v>-108</v>
          </cell>
          <cell r="AJ363">
            <v>-1062</v>
          </cell>
          <cell r="AK363">
            <v>307</v>
          </cell>
          <cell r="AL363">
            <v>185</v>
          </cell>
          <cell r="AM363">
            <v>-678</v>
          </cell>
          <cell r="AN363">
            <v>-38</v>
          </cell>
          <cell r="AO363">
            <v>-38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Y364">
            <v>-804</v>
          </cell>
          <cell r="Z364">
            <v>-55</v>
          </cell>
          <cell r="AA364">
            <v>-631</v>
          </cell>
          <cell r="AB364">
            <v>-64</v>
          </cell>
          <cell r="AC364">
            <v>-1554</v>
          </cell>
          <cell r="AD364">
            <v>-804</v>
          </cell>
          <cell r="AE364">
            <v>-55</v>
          </cell>
          <cell r="AF364">
            <v>-631</v>
          </cell>
          <cell r="AG364">
            <v>-64</v>
          </cell>
          <cell r="AH364">
            <v>-1554</v>
          </cell>
        </row>
        <row r="365">
          <cell r="B365">
            <v>428</v>
          </cell>
          <cell r="C365">
            <v>110</v>
          </cell>
          <cell r="D365">
            <v>-67</v>
          </cell>
          <cell r="E365">
            <v>-203</v>
          </cell>
          <cell r="F365">
            <v>594</v>
          </cell>
          <cell r="G365">
            <v>781</v>
          </cell>
          <cell r="H365">
            <v>-897</v>
          </cell>
          <cell r="I365">
            <v>-356</v>
          </cell>
          <cell r="J365">
            <v>-187</v>
          </cell>
          <cell r="K365">
            <v>193</v>
          </cell>
          <cell r="L365">
            <v>35</v>
          </cell>
          <cell r="M365">
            <v>344</v>
          </cell>
          <cell r="N365">
            <v>385</v>
          </cell>
          <cell r="O365">
            <v>-336</v>
          </cell>
          <cell r="P365">
            <v>27</v>
          </cell>
          <cell r="Q365">
            <v>-655</v>
          </cell>
          <cell r="R365">
            <v>-103</v>
          </cell>
          <cell r="S365">
            <v>-1067</v>
          </cell>
          <cell r="T365">
            <v>533</v>
          </cell>
          <cell r="U365">
            <v>217.2</v>
          </cell>
          <cell r="V365">
            <v>-543</v>
          </cell>
          <cell r="W365">
            <v>1334</v>
          </cell>
          <cell r="X365">
            <v>1541.2</v>
          </cell>
          <cell r="Y365">
            <v>-34.25</v>
          </cell>
          <cell r="Z365">
            <v>-140.25</v>
          </cell>
          <cell r="AA365">
            <v>123.19</v>
          </cell>
          <cell r="AB365">
            <v>597.64</v>
          </cell>
          <cell r="AC365">
            <v>546.33000000000004</v>
          </cell>
          <cell r="AD365">
            <v>-67</v>
          </cell>
          <cell r="AE365">
            <v>-67</v>
          </cell>
          <cell r="AF365">
            <v>84</v>
          </cell>
          <cell r="AG365">
            <v>847</v>
          </cell>
          <cell r="AH365">
            <v>797</v>
          </cell>
          <cell r="AI365">
            <v>169</v>
          </cell>
          <cell r="AJ365">
            <v>-248</v>
          </cell>
          <cell r="AK365">
            <v>69</v>
          </cell>
          <cell r="AL365">
            <v>1411</v>
          </cell>
          <cell r="AM365">
            <v>1401</v>
          </cell>
          <cell r="AN365">
            <v>241.83999999999997</v>
          </cell>
          <cell r="AO365">
            <v>241.83999999999997</v>
          </cell>
          <cell r="AP365">
            <v>300.16794044665016</v>
          </cell>
          <cell r="AQ365">
            <v>-362</v>
          </cell>
          <cell r="AR365">
            <v>-356</v>
          </cell>
          <cell r="AS365">
            <v>-327</v>
          </cell>
          <cell r="AT365">
            <v>-327</v>
          </cell>
        </row>
        <row r="366">
          <cell r="B366">
            <v>428</v>
          </cell>
          <cell r="C366">
            <v>-172</v>
          </cell>
          <cell r="D366">
            <v>-26</v>
          </cell>
          <cell r="E366">
            <v>-461</v>
          </cell>
          <cell r="F366">
            <v>166</v>
          </cell>
          <cell r="G366">
            <v>300</v>
          </cell>
          <cell r="H366">
            <v>295</v>
          </cell>
          <cell r="I366">
            <v>-371</v>
          </cell>
          <cell r="J366">
            <v>21</v>
          </cell>
          <cell r="K366">
            <v>73</v>
          </cell>
          <cell r="L366">
            <v>110</v>
          </cell>
          <cell r="M366">
            <v>-201</v>
          </cell>
          <cell r="N366">
            <v>3</v>
          </cell>
          <cell r="O366">
            <v>27</v>
          </cell>
          <cell r="P366">
            <v>62</v>
          </cell>
          <cell r="Q366">
            <v>-390</v>
          </cell>
          <cell r="R366">
            <v>-172</v>
          </cell>
          <cell r="S366">
            <v>-473</v>
          </cell>
          <cell r="T366">
            <v>391</v>
          </cell>
          <cell r="U366">
            <v>93.2</v>
          </cell>
          <cell r="V366">
            <v>-182</v>
          </cell>
          <cell r="W366">
            <v>394</v>
          </cell>
          <cell r="X366">
            <v>696.2</v>
          </cell>
          <cell r="Y366">
            <v>302.39</v>
          </cell>
          <cell r="Z366">
            <v>-201.01</v>
          </cell>
          <cell r="AA366">
            <v>193.38</v>
          </cell>
          <cell r="AB366">
            <v>105.23</v>
          </cell>
          <cell r="AC366">
            <v>399.99</v>
          </cell>
          <cell r="AD366">
            <v>453</v>
          </cell>
          <cell r="AE366">
            <v>-126</v>
          </cell>
          <cell r="AF366">
            <v>155</v>
          </cell>
          <cell r="AG366">
            <v>586</v>
          </cell>
          <cell r="AH366">
            <v>1068</v>
          </cell>
          <cell r="AI366">
            <v>453</v>
          </cell>
          <cell r="AJ366">
            <v>-126</v>
          </cell>
          <cell r="AK366">
            <v>155</v>
          </cell>
          <cell r="AL366">
            <v>622</v>
          </cell>
          <cell r="AM366">
            <v>1104</v>
          </cell>
          <cell r="AN366">
            <v>387.57</v>
          </cell>
          <cell r="AO366">
            <v>387.57</v>
          </cell>
          <cell r="AP366">
            <v>398.62968982630281</v>
          </cell>
          <cell r="AQ366">
            <v>-206</v>
          </cell>
          <cell r="AR366">
            <v>-192</v>
          </cell>
          <cell r="AS366">
            <v>-279</v>
          </cell>
          <cell r="AT366">
            <v>-279</v>
          </cell>
        </row>
        <row r="367">
          <cell r="B367">
            <v>0</v>
          </cell>
          <cell r="C367">
            <v>282</v>
          </cell>
          <cell r="D367">
            <v>-41</v>
          </cell>
          <cell r="E367">
            <v>258</v>
          </cell>
          <cell r="F367">
            <v>428</v>
          </cell>
          <cell r="G367">
            <v>481</v>
          </cell>
          <cell r="H367">
            <v>-1192</v>
          </cell>
          <cell r="I367">
            <v>15</v>
          </cell>
          <cell r="J367">
            <v>-208</v>
          </cell>
          <cell r="K367">
            <v>120</v>
          </cell>
          <cell r="L367">
            <v>-75</v>
          </cell>
          <cell r="M367">
            <v>545</v>
          </cell>
          <cell r="N367">
            <v>382</v>
          </cell>
          <cell r="O367">
            <v>-363</v>
          </cell>
          <cell r="P367">
            <v>-35</v>
          </cell>
          <cell r="Q367">
            <v>-265</v>
          </cell>
          <cell r="R367">
            <v>69</v>
          </cell>
          <cell r="S367">
            <v>-594</v>
          </cell>
          <cell r="T367">
            <v>142</v>
          </cell>
          <cell r="U367">
            <v>123.99999999999999</v>
          </cell>
          <cell r="V367">
            <v>-361</v>
          </cell>
          <cell r="W367">
            <v>940</v>
          </cell>
          <cell r="X367">
            <v>845</v>
          </cell>
          <cell r="Y367">
            <v>-336.64</v>
          </cell>
          <cell r="Z367">
            <v>60.76</v>
          </cell>
          <cell r="AA367">
            <v>-70.19</v>
          </cell>
          <cell r="AB367">
            <v>492.41</v>
          </cell>
          <cell r="AC367">
            <v>146.34</v>
          </cell>
          <cell r="AD367">
            <v>-520</v>
          </cell>
          <cell r="AE367">
            <v>59</v>
          </cell>
          <cell r="AF367">
            <v>-71</v>
          </cell>
          <cell r="AG367">
            <v>261</v>
          </cell>
          <cell r="AH367">
            <v>-271</v>
          </cell>
          <cell r="AI367">
            <v>-284</v>
          </cell>
          <cell r="AJ367">
            <v>-122</v>
          </cell>
          <cell r="AK367">
            <v>-86</v>
          </cell>
          <cell r="AL367">
            <v>789</v>
          </cell>
          <cell r="AM367">
            <v>297</v>
          </cell>
          <cell r="AN367">
            <v>-145.73000000000002</v>
          </cell>
          <cell r="AO367">
            <v>-145.73000000000002</v>
          </cell>
          <cell r="AP367">
            <v>-98.461749379652645</v>
          </cell>
          <cell r="AQ367">
            <v>-156</v>
          </cell>
          <cell r="AR367">
            <v>-164</v>
          </cell>
          <cell r="AS367">
            <v>-48</v>
          </cell>
          <cell r="AT367">
            <v>-48</v>
          </cell>
        </row>
        <row r="368">
          <cell r="G368">
            <v>69</v>
          </cell>
          <cell r="H368">
            <v>-195</v>
          </cell>
          <cell r="I368">
            <v>21</v>
          </cell>
          <cell r="J368">
            <v>-191</v>
          </cell>
          <cell r="K368">
            <v>100</v>
          </cell>
          <cell r="L368">
            <v>-117</v>
          </cell>
          <cell r="M368">
            <v>247</v>
          </cell>
          <cell r="N368">
            <v>39</v>
          </cell>
          <cell r="O368">
            <v>-148</v>
          </cell>
          <cell r="P368">
            <v>32</v>
          </cell>
          <cell r="Q368">
            <v>-213</v>
          </cell>
          <cell r="R368">
            <v>-266</v>
          </cell>
          <cell r="S368">
            <v>-595</v>
          </cell>
          <cell r="T368">
            <v>140</v>
          </cell>
          <cell r="U368">
            <v>193</v>
          </cell>
          <cell r="V368">
            <v>-334</v>
          </cell>
          <cell r="W368">
            <v>726</v>
          </cell>
          <cell r="X368">
            <v>725</v>
          </cell>
          <cell r="Y368">
            <v>-381</v>
          </cell>
          <cell r="Z368">
            <v>14</v>
          </cell>
          <cell r="AA368">
            <v>-128.75</v>
          </cell>
          <cell r="AB368">
            <v>416.65</v>
          </cell>
          <cell r="AC368">
            <v>-79.099999999999994</v>
          </cell>
          <cell r="AD368">
            <v>-422</v>
          </cell>
          <cell r="AE368">
            <v>89</v>
          </cell>
          <cell r="AF368">
            <v>35</v>
          </cell>
          <cell r="AG368">
            <v>141</v>
          </cell>
          <cell r="AH368">
            <v>-157</v>
          </cell>
          <cell r="AI368">
            <v>-422</v>
          </cell>
          <cell r="AJ368">
            <v>89</v>
          </cell>
          <cell r="AK368">
            <v>35</v>
          </cell>
          <cell r="AL368">
            <v>141</v>
          </cell>
          <cell r="AM368">
            <v>-157</v>
          </cell>
          <cell r="AN368">
            <v>-50</v>
          </cell>
          <cell r="AO368">
            <v>-50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</row>
        <row r="369">
          <cell r="J369">
            <v>-56</v>
          </cell>
          <cell r="K369">
            <v>25</v>
          </cell>
          <cell r="L369">
            <v>33</v>
          </cell>
          <cell r="M369">
            <v>146</v>
          </cell>
          <cell r="N369">
            <v>148</v>
          </cell>
          <cell r="O369">
            <v>-18</v>
          </cell>
          <cell r="P369">
            <v>-32</v>
          </cell>
          <cell r="Q369">
            <v>-108</v>
          </cell>
          <cell r="R369">
            <v>298</v>
          </cell>
          <cell r="S369">
            <v>140</v>
          </cell>
          <cell r="T369">
            <v>83</v>
          </cell>
          <cell r="U369">
            <v>-74</v>
          </cell>
          <cell r="V369">
            <v>-28</v>
          </cell>
          <cell r="W369">
            <v>195</v>
          </cell>
          <cell r="X369">
            <v>176</v>
          </cell>
          <cell r="Y369">
            <v>38</v>
          </cell>
          <cell r="Z369">
            <v>40.4</v>
          </cell>
          <cell r="AA369">
            <v>52.2</v>
          </cell>
          <cell r="AB369">
            <v>69.400000000000006</v>
          </cell>
          <cell r="AC369">
            <v>200</v>
          </cell>
          <cell r="AD369">
            <v>-84</v>
          </cell>
          <cell r="AE369">
            <v>13</v>
          </cell>
          <cell r="AF369">
            <v>-137</v>
          </cell>
          <cell r="AG369">
            <v>109</v>
          </cell>
          <cell r="AH369">
            <v>-99</v>
          </cell>
          <cell r="AI369">
            <v>-48</v>
          </cell>
          <cell r="AJ369">
            <v>32</v>
          </cell>
          <cell r="AK369">
            <v>-152</v>
          </cell>
          <cell r="AL369">
            <v>109</v>
          </cell>
          <cell r="AM369">
            <v>-59</v>
          </cell>
          <cell r="AN369">
            <v>216.84</v>
          </cell>
          <cell r="AO369">
            <v>216.84</v>
          </cell>
          <cell r="AP369">
            <v>223.02774193548393</v>
          </cell>
          <cell r="AQ369">
            <v>-155</v>
          </cell>
          <cell r="AR369">
            <v>-169</v>
          </cell>
          <cell r="AS369">
            <v>-56</v>
          </cell>
          <cell r="AT369">
            <v>-56</v>
          </cell>
        </row>
        <row r="370">
          <cell r="J370">
            <v>0</v>
          </cell>
          <cell r="K370">
            <v>0</v>
          </cell>
          <cell r="L370">
            <v>0</v>
          </cell>
          <cell r="M370">
            <v>135</v>
          </cell>
          <cell r="N370">
            <v>135</v>
          </cell>
          <cell r="O370">
            <v>-135</v>
          </cell>
          <cell r="P370">
            <v>0</v>
          </cell>
          <cell r="Q370">
            <v>0</v>
          </cell>
          <cell r="R370">
            <v>0</v>
          </cell>
          <cell r="S370">
            <v>-135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200</v>
          </cell>
          <cell r="AJ370">
            <v>-200</v>
          </cell>
          <cell r="AK370">
            <v>0</v>
          </cell>
          <cell r="AL370">
            <v>528</v>
          </cell>
          <cell r="AM370">
            <v>528</v>
          </cell>
          <cell r="AN370">
            <v>0</v>
          </cell>
          <cell r="AO370">
            <v>0</v>
          </cell>
          <cell r="AP370">
            <v>0</v>
          </cell>
          <cell r="AQ370">
            <v>11</v>
          </cell>
          <cell r="AR370">
            <v>10</v>
          </cell>
          <cell r="AS370">
            <v>9</v>
          </cell>
          <cell r="AT370">
            <v>9</v>
          </cell>
        </row>
        <row r="371">
          <cell r="J371">
            <v>39</v>
          </cell>
          <cell r="K371">
            <v>-5</v>
          </cell>
          <cell r="L371">
            <v>9</v>
          </cell>
          <cell r="M371">
            <v>17</v>
          </cell>
          <cell r="N371">
            <v>60</v>
          </cell>
          <cell r="O371">
            <v>-62</v>
          </cell>
          <cell r="P371">
            <v>-35</v>
          </cell>
          <cell r="Q371">
            <v>56</v>
          </cell>
          <cell r="R371">
            <v>37</v>
          </cell>
          <cell r="S371">
            <v>-4</v>
          </cell>
          <cell r="T371">
            <v>-81</v>
          </cell>
          <cell r="U371">
            <v>5</v>
          </cell>
          <cell r="V371">
            <v>1</v>
          </cell>
          <cell r="W371">
            <v>19</v>
          </cell>
          <cell r="X371">
            <v>-56</v>
          </cell>
          <cell r="Y371">
            <v>6.36</v>
          </cell>
          <cell r="Z371">
            <v>6.36</v>
          </cell>
          <cell r="AA371">
            <v>6.36</v>
          </cell>
          <cell r="AB371">
            <v>6.36</v>
          </cell>
          <cell r="AC371">
            <v>25.44</v>
          </cell>
          <cell r="AD371">
            <v>-14</v>
          </cell>
          <cell r="AE371">
            <v>-43</v>
          </cell>
          <cell r="AF371">
            <v>31</v>
          </cell>
          <cell r="AG371">
            <v>11</v>
          </cell>
          <cell r="AH371">
            <v>-15</v>
          </cell>
          <cell r="AI371">
            <v>-14</v>
          </cell>
          <cell r="AJ371">
            <v>-43</v>
          </cell>
          <cell r="AK371">
            <v>31</v>
          </cell>
          <cell r="AL371">
            <v>11</v>
          </cell>
          <cell r="AM371">
            <v>-15</v>
          </cell>
          <cell r="AN371">
            <v>20.73</v>
          </cell>
          <cell r="AO371">
            <v>20.73</v>
          </cell>
          <cell r="AP371">
            <v>21.321550868486359</v>
          </cell>
          <cell r="AQ371">
            <v>-12</v>
          </cell>
          <cell r="AR371">
            <v>-5</v>
          </cell>
          <cell r="AS371">
            <v>-1</v>
          </cell>
          <cell r="AT371">
            <v>-1</v>
          </cell>
        </row>
        <row r="372"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-333.3</v>
          </cell>
          <cell r="AO372">
            <v>-333.3</v>
          </cell>
          <cell r="AP372">
            <v>-342.81104218362293</v>
          </cell>
        </row>
        <row r="374">
          <cell r="B374">
            <v>1320</v>
          </cell>
          <cell r="C374">
            <v>1743</v>
          </cell>
          <cell r="D374">
            <v>-2140</v>
          </cell>
          <cell r="E374">
            <v>-3327</v>
          </cell>
          <cell r="F374">
            <v>-2019</v>
          </cell>
          <cell r="G374">
            <v>-1305</v>
          </cell>
          <cell r="H374">
            <v>531.76720000000023</v>
          </cell>
          <cell r="I374">
            <v>-2131.0018</v>
          </cell>
          <cell r="J374">
            <v>-1099.2159999999999</v>
          </cell>
          <cell r="K374">
            <v>-812.03099999999995</v>
          </cell>
          <cell r="L374">
            <v>-475.63100000000009</v>
          </cell>
          <cell r="M374">
            <v>-738.75</v>
          </cell>
          <cell r="N374">
            <v>-3125.6279999999997</v>
          </cell>
          <cell r="O374">
            <v>-974.84000000000015</v>
          </cell>
          <cell r="P374">
            <v>726.98</v>
          </cell>
          <cell r="Q374">
            <v>-431.31999999999994</v>
          </cell>
          <cell r="R374">
            <v>200.01999999999998</v>
          </cell>
          <cell r="S374">
            <v>-479.16000000000008</v>
          </cell>
          <cell r="T374">
            <v>-1953.5</v>
          </cell>
          <cell r="U374">
            <v>-1682</v>
          </cell>
          <cell r="V374">
            <v>-813.92999999999984</v>
          </cell>
          <cell r="W374">
            <v>-2150.75</v>
          </cell>
          <cell r="X374">
            <v>-6600.18</v>
          </cell>
          <cell r="Y374">
            <v>-2068.8732116811107</v>
          </cell>
          <cell r="Z374">
            <v>-333.29082629492501</v>
          </cell>
          <cell r="AA374">
            <v>268.8284868872139</v>
          </cell>
          <cell r="AB374">
            <v>-721.71265745547373</v>
          </cell>
          <cell r="AC374">
            <v>-2855.0482085442959</v>
          </cell>
          <cell r="AD374">
            <v>-2065.0948463223735</v>
          </cell>
          <cell r="AE374">
            <v>-858.52059291374826</v>
          </cell>
          <cell r="AF374">
            <v>-2054.0366004692401</v>
          </cell>
          <cell r="AG374">
            <v>-1391.1888180117412</v>
          </cell>
          <cell r="AH374">
            <v>-6370.8408577171031</v>
          </cell>
          <cell r="AI374">
            <v>-2268.79288</v>
          </cell>
          <cell r="AJ374">
            <v>-702.67729699999995</v>
          </cell>
          <cell r="AK374">
            <v>-3122.1094000000007</v>
          </cell>
          <cell r="AL374">
            <v>-1298.9468000000002</v>
          </cell>
          <cell r="AM374">
            <v>-7251.5263770000029</v>
          </cell>
          <cell r="AN374">
            <v>-3039.0694377421214</v>
          </cell>
          <cell r="AO374">
            <v>-4208.3903415991663</v>
          </cell>
          <cell r="AP374">
            <v>-2762.1192880179542</v>
          </cell>
          <cell r="AQ374">
            <v>-1590.7550472637113</v>
          </cell>
          <cell r="AR374">
            <v>-1078.793136308444</v>
          </cell>
          <cell r="AS374">
            <v>-1044.2071626717611</v>
          </cell>
          <cell r="AT374">
            <v>-1096.665258470432</v>
          </cell>
        </row>
        <row r="376">
          <cell r="B376">
            <v>-903</v>
          </cell>
          <cell r="C376">
            <v>-1094</v>
          </cell>
          <cell r="D376">
            <v>-1106</v>
          </cell>
          <cell r="E376">
            <v>-1334</v>
          </cell>
          <cell r="F376">
            <v>-975</v>
          </cell>
          <cell r="G376">
            <v>-681</v>
          </cell>
          <cell r="H376">
            <v>-652</v>
          </cell>
          <cell r="I376">
            <v>-793</v>
          </cell>
          <cell r="J376">
            <v>-214</v>
          </cell>
          <cell r="K376">
            <v>-206</v>
          </cell>
          <cell r="L376">
            <v>-204</v>
          </cell>
          <cell r="M376">
            <v>-205</v>
          </cell>
          <cell r="N376">
            <v>-829</v>
          </cell>
          <cell r="O376">
            <v>-190</v>
          </cell>
          <cell r="P376">
            <v>-195</v>
          </cell>
          <cell r="Q376">
            <v>-201</v>
          </cell>
          <cell r="R376">
            <v>-195</v>
          </cell>
          <cell r="S376">
            <v>-781</v>
          </cell>
          <cell r="T376">
            <v>-184</v>
          </cell>
          <cell r="U376">
            <v>-197</v>
          </cell>
          <cell r="V376">
            <v>-201</v>
          </cell>
          <cell r="W376">
            <v>-208</v>
          </cell>
          <cell r="X376">
            <v>-790</v>
          </cell>
          <cell r="Y376">
            <v>-295.29624999999999</v>
          </cell>
          <cell r="Z376">
            <v>-327.93175859375003</v>
          </cell>
          <cell r="AA376">
            <v>-335.42224698173959</v>
          </cell>
          <cell r="AB376">
            <v>-333.76787024273585</v>
          </cell>
          <cell r="AC376">
            <v>-1292.4181258182255</v>
          </cell>
          <cell r="AD376">
            <v>-241</v>
          </cell>
          <cell r="AE376">
            <v>-247</v>
          </cell>
          <cell r="AF376">
            <v>-308.31937500000004</v>
          </cell>
          <cell r="AG376">
            <v>-336.38481679687504</v>
          </cell>
          <cell r="AH376">
            <v>-1134.704191796875</v>
          </cell>
          <cell r="AI376">
            <v>-204</v>
          </cell>
          <cell r="AJ376">
            <v>-209</v>
          </cell>
          <cell r="AK376">
            <v>-209</v>
          </cell>
          <cell r="AL376">
            <v>-216</v>
          </cell>
          <cell r="AM376">
            <v>-838</v>
          </cell>
          <cell r="AN376">
            <v>-1326.4079999999999</v>
          </cell>
          <cell r="AO376">
            <v>-1326.4079999999999</v>
          </cell>
          <cell r="AP376">
            <v>-1530.4279074215574</v>
          </cell>
          <cell r="AQ376">
            <v>-1701.2790515013487</v>
          </cell>
          <cell r="AR376">
            <v>-1183.9792316265687</v>
          </cell>
          <cell r="AS376">
            <v>-1157.5969408129549</v>
          </cell>
          <cell r="AT376">
            <v>-1219.3384439814606</v>
          </cell>
        </row>
        <row r="377">
          <cell r="B377">
            <v>504</v>
          </cell>
          <cell r="C377">
            <v>-735</v>
          </cell>
          <cell r="D377">
            <v>16</v>
          </cell>
          <cell r="E377">
            <v>775</v>
          </cell>
          <cell r="F377">
            <v>0</v>
          </cell>
          <cell r="G377">
            <v>-9</v>
          </cell>
          <cell r="H377">
            <v>1943</v>
          </cell>
          <cell r="I377">
            <v>-1742</v>
          </cell>
          <cell r="J377">
            <v>-63</v>
          </cell>
          <cell r="K377">
            <v>-335</v>
          </cell>
          <cell r="L377">
            <v>-162</v>
          </cell>
          <cell r="M377">
            <v>150</v>
          </cell>
          <cell r="N377">
            <v>-410</v>
          </cell>
          <cell r="O377">
            <v>-907</v>
          </cell>
          <cell r="P377">
            <v>492</v>
          </cell>
          <cell r="Q377">
            <v>-96</v>
          </cell>
          <cell r="R377">
            <v>1016</v>
          </cell>
          <cell r="S377">
            <v>505</v>
          </cell>
          <cell r="T377">
            <v>-689</v>
          </cell>
          <cell r="U377">
            <v>-803</v>
          </cell>
          <cell r="V377">
            <v>-722</v>
          </cell>
          <cell r="W377">
            <v>-887</v>
          </cell>
          <cell r="X377">
            <v>-3101</v>
          </cell>
          <cell r="Y377">
            <v>-1975</v>
          </cell>
          <cell r="Z377">
            <v>-54.015259701175012</v>
          </cell>
          <cell r="AA377">
            <v>520.07454186895336</v>
          </cell>
          <cell r="AB377">
            <v>-329.04859521273772</v>
          </cell>
          <cell r="AC377">
            <v>-1837.9893130449595</v>
          </cell>
          <cell r="AD377">
            <v>-994</v>
          </cell>
          <cell r="AE377">
            <v>-493</v>
          </cell>
          <cell r="AF377">
            <v>-1830</v>
          </cell>
          <cell r="AG377">
            <v>-970.52122668410607</v>
          </cell>
          <cell r="AH377">
            <v>-4287.5212266841063</v>
          </cell>
          <cell r="AI377">
            <v>-1326</v>
          </cell>
          <cell r="AJ377">
            <v>-641</v>
          </cell>
          <cell r="AK377">
            <v>-1541</v>
          </cell>
          <cell r="AL377">
            <v>-134</v>
          </cell>
          <cell r="AM377">
            <v>-3642</v>
          </cell>
          <cell r="AN377">
            <v>-1504.6614377421215</v>
          </cell>
          <cell r="AO377">
            <v>-2673.9823415991664</v>
          </cell>
          <cell r="AP377">
            <v>-1819.5945255155268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</row>
        <row r="378">
          <cell r="E378">
            <v>-338</v>
          </cell>
          <cell r="F378">
            <v>90</v>
          </cell>
          <cell r="G378">
            <v>-37</v>
          </cell>
          <cell r="H378">
            <v>-363</v>
          </cell>
          <cell r="I378">
            <v>-1055</v>
          </cell>
          <cell r="J378">
            <v>26</v>
          </cell>
          <cell r="K378">
            <v>100</v>
          </cell>
          <cell r="L378">
            <v>71</v>
          </cell>
          <cell r="M378">
            <v>24</v>
          </cell>
          <cell r="N378">
            <v>221</v>
          </cell>
          <cell r="O378">
            <v>-42</v>
          </cell>
          <cell r="P378">
            <v>42</v>
          </cell>
          <cell r="Q378">
            <v>33</v>
          </cell>
          <cell r="R378">
            <v>29</v>
          </cell>
          <cell r="S378">
            <v>62</v>
          </cell>
          <cell r="T378">
            <v>0</v>
          </cell>
          <cell r="U378">
            <v>42</v>
          </cell>
          <cell r="V378">
            <v>-59</v>
          </cell>
          <cell r="W378">
            <v>115</v>
          </cell>
          <cell r="X378">
            <v>98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-168</v>
          </cell>
          <cell r="AE378">
            <v>160</v>
          </cell>
          <cell r="AF378">
            <v>0</v>
          </cell>
          <cell r="AG378">
            <v>0</v>
          </cell>
          <cell r="AH378">
            <v>-8</v>
          </cell>
          <cell r="AI378">
            <v>-166</v>
          </cell>
          <cell r="AJ378">
            <v>174</v>
          </cell>
          <cell r="AK378">
            <v>-195</v>
          </cell>
          <cell r="AL378">
            <v>26</v>
          </cell>
          <cell r="AM378">
            <v>-161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</row>
        <row r="379">
          <cell r="B379">
            <v>2195</v>
          </cell>
          <cell r="C379">
            <v>730</v>
          </cell>
          <cell r="D379">
            <v>-3279</v>
          </cell>
          <cell r="E379">
            <v>-883</v>
          </cell>
          <cell r="F379">
            <v>267</v>
          </cell>
          <cell r="G379">
            <v>-7</v>
          </cell>
          <cell r="H379">
            <v>304</v>
          </cell>
          <cell r="I379">
            <v>959</v>
          </cell>
          <cell r="J379">
            <v>-398</v>
          </cell>
          <cell r="K379">
            <v>-62</v>
          </cell>
          <cell r="L379">
            <v>-293</v>
          </cell>
          <cell r="M379">
            <v>-197</v>
          </cell>
          <cell r="N379">
            <v>-950</v>
          </cell>
          <cell r="O379">
            <v>-367</v>
          </cell>
          <cell r="P379">
            <v>329</v>
          </cell>
          <cell r="Q379">
            <v>2</v>
          </cell>
          <cell r="R379">
            <v>-89</v>
          </cell>
          <cell r="S379">
            <v>-125</v>
          </cell>
          <cell r="T379">
            <v>-97</v>
          </cell>
          <cell r="U379">
            <v>370</v>
          </cell>
          <cell r="V379">
            <v>174</v>
          </cell>
          <cell r="W379">
            <v>-263</v>
          </cell>
          <cell r="X379">
            <v>184</v>
          </cell>
          <cell r="Y379">
            <v>-5.6142719999999144</v>
          </cell>
          <cell r="Z379">
            <v>48.656192000000033</v>
          </cell>
          <cell r="AA379">
            <v>84.176192000000128</v>
          </cell>
          <cell r="AB379">
            <v>-58.896192000000156</v>
          </cell>
          <cell r="AC379">
            <v>68.321920000000091</v>
          </cell>
          <cell r="AD379">
            <v>-135</v>
          </cell>
          <cell r="AE379">
            <v>-25</v>
          </cell>
          <cell r="AF379">
            <v>84.28277453075998</v>
          </cell>
          <cell r="AG379">
            <v>-84.28277453075998</v>
          </cell>
          <cell r="AH379">
            <v>-160</v>
          </cell>
          <cell r="AI379">
            <v>59</v>
          </cell>
          <cell r="AJ379">
            <v>-56</v>
          </cell>
          <cell r="AK379">
            <v>-61</v>
          </cell>
          <cell r="AL379">
            <v>-310</v>
          </cell>
          <cell r="AM379">
            <v>-368</v>
          </cell>
          <cell r="AN379">
            <v>-208</v>
          </cell>
          <cell r="AO379">
            <v>-208</v>
          </cell>
          <cell r="AP379">
            <v>587.90314491913</v>
          </cell>
          <cell r="AQ379">
            <v>110.52400423763743</v>
          </cell>
          <cell r="AR379">
            <v>105.18609531812467</v>
          </cell>
          <cell r="AS379">
            <v>113.3897781411938</v>
          </cell>
          <cell r="AT379">
            <v>122.67318551102858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-132</v>
          </cell>
          <cell r="K380">
            <v>-3</v>
          </cell>
          <cell r="L380">
            <v>-37</v>
          </cell>
          <cell r="M380">
            <v>-54</v>
          </cell>
          <cell r="N380">
            <v>-226</v>
          </cell>
          <cell r="O380">
            <v>-9</v>
          </cell>
          <cell r="P380">
            <v>-103</v>
          </cell>
          <cell r="Q380">
            <v>0</v>
          </cell>
          <cell r="R380">
            <v>0</v>
          </cell>
          <cell r="S380">
            <v>-112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</row>
        <row r="381">
          <cell r="G381">
            <v>0</v>
          </cell>
          <cell r="H381">
            <v>0</v>
          </cell>
          <cell r="I381">
            <v>577</v>
          </cell>
          <cell r="J381">
            <v>73</v>
          </cell>
          <cell r="K381">
            <v>17</v>
          </cell>
          <cell r="L381">
            <v>158</v>
          </cell>
          <cell r="M381">
            <v>22</v>
          </cell>
          <cell r="N381">
            <v>270</v>
          </cell>
          <cell r="O381">
            <v>61</v>
          </cell>
          <cell r="P381">
            <v>212</v>
          </cell>
          <cell r="Q381">
            <v>-8</v>
          </cell>
          <cell r="R381">
            <v>251</v>
          </cell>
          <cell r="S381">
            <v>516</v>
          </cell>
          <cell r="T381">
            <v>-82</v>
          </cell>
          <cell r="U381">
            <v>-1016</v>
          </cell>
          <cell r="V381">
            <v>267</v>
          </cell>
          <cell r="W381">
            <v>262</v>
          </cell>
          <cell r="X381">
            <v>-569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</v>
          </cell>
          <cell r="AE381">
            <v>124</v>
          </cell>
          <cell r="AF381">
            <v>0</v>
          </cell>
          <cell r="AG381">
            <v>0</v>
          </cell>
          <cell r="AH381">
            <v>126</v>
          </cell>
          <cell r="AI381">
            <v>34</v>
          </cell>
          <cell r="AJ381">
            <v>586</v>
          </cell>
          <cell r="AK381">
            <v>102</v>
          </cell>
          <cell r="AL381">
            <v>14</v>
          </cell>
          <cell r="AM381">
            <v>736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</row>
        <row r="382">
          <cell r="B382">
            <v>-476</v>
          </cell>
          <cell r="C382">
            <v>2842</v>
          </cell>
          <cell r="D382">
            <v>2229</v>
          </cell>
          <cell r="E382">
            <v>-1885</v>
          </cell>
          <cell r="F382">
            <v>-1311</v>
          </cell>
          <cell r="G382">
            <v>-608</v>
          </cell>
          <cell r="H382">
            <v>-700.23279999999977</v>
          </cell>
          <cell r="I382">
            <v>-77.001800000000003</v>
          </cell>
          <cell r="J382">
            <v>-391.21599999999989</v>
          </cell>
          <cell r="K382">
            <v>-323.03099999999995</v>
          </cell>
          <cell r="L382">
            <v>-8.6310000000000855</v>
          </cell>
          <cell r="M382">
            <v>-478.75</v>
          </cell>
          <cell r="N382">
            <v>-1201.6279999999999</v>
          </cell>
          <cell r="O382">
            <v>479.15999999999985</v>
          </cell>
          <cell r="P382">
            <v>-50.019999999999982</v>
          </cell>
          <cell r="Q382">
            <v>-161.31999999999994</v>
          </cell>
          <cell r="R382">
            <v>-811.98</v>
          </cell>
          <cell r="S382">
            <v>-544.16000000000008</v>
          </cell>
          <cell r="T382">
            <v>-901.5</v>
          </cell>
          <cell r="U382">
            <v>-78</v>
          </cell>
          <cell r="V382">
            <v>-272.92999999999984</v>
          </cell>
          <cell r="W382">
            <v>-1169.75</v>
          </cell>
          <cell r="X382">
            <v>-2422.1799999999998</v>
          </cell>
          <cell r="Y382">
            <v>207.03731031888901</v>
          </cell>
          <cell r="Z382">
            <v>0</v>
          </cell>
          <cell r="AA382">
            <v>0</v>
          </cell>
          <cell r="AB382">
            <v>0</v>
          </cell>
          <cell r="AC382">
            <v>207.03731031888901</v>
          </cell>
          <cell r="AD382">
            <v>-529.09484632237354</v>
          </cell>
          <cell r="AE382">
            <v>-377.52059291374826</v>
          </cell>
          <cell r="AF382">
            <v>0</v>
          </cell>
          <cell r="AG382">
            <v>0</v>
          </cell>
          <cell r="AH382">
            <v>-906.6154392361218</v>
          </cell>
          <cell r="AI382">
            <v>-665.79287999999997</v>
          </cell>
          <cell r="AJ382">
            <v>-556.67729699999995</v>
          </cell>
          <cell r="AK382">
            <v>-1218.1094000000007</v>
          </cell>
          <cell r="AL382">
            <v>-678.94680000000017</v>
          </cell>
          <cell r="AM382">
            <v>-2978.5263770000029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</row>
        <row r="387">
          <cell r="B387">
            <v>10719</v>
          </cell>
          <cell r="C387">
            <v>5556</v>
          </cell>
          <cell r="D387">
            <v>5623</v>
          </cell>
          <cell r="E387">
            <v>7835</v>
          </cell>
          <cell r="F387">
            <v>11053</v>
          </cell>
          <cell r="G387">
            <v>9908</v>
          </cell>
          <cell r="H387">
            <v>9205</v>
          </cell>
          <cell r="I387">
            <v>8246</v>
          </cell>
          <cell r="J387">
            <v>7681</v>
          </cell>
          <cell r="K387">
            <v>7455</v>
          </cell>
          <cell r="L387">
            <v>6225</v>
          </cell>
          <cell r="M387">
            <v>7100</v>
          </cell>
          <cell r="N387">
            <v>7100</v>
          </cell>
          <cell r="O387">
            <v>7614</v>
          </cell>
          <cell r="P387">
            <v>8680</v>
          </cell>
          <cell r="Q387">
            <v>10040</v>
          </cell>
          <cell r="R387">
            <v>13625</v>
          </cell>
          <cell r="S387">
            <v>13625</v>
          </cell>
          <cell r="T387">
            <v>14681</v>
          </cell>
          <cell r="U387">
            <v>15360</v>
          </cell>
          <cell r="V387">
            <v>16968</v>
          </cell>
          <cell r="W387">
            <v>16881</v>
          </cell>
          <cell r="X387">
            <v>16881</v>
          </cell>
          <cell r="Y387">
            <v>15686</v>
          </cell>
          <cell r="Z387">
            <v>16520</v>
          </cell>
          <cell r="AA387">
            <v>17009</v>
          </cell>
          <cell r="AB387">
            <v>17523</v>
          </cell>
          <cell r="AC387">
            <v>17523</v>
          </cell>
          <cell r="AD387">
            <v>16487</v>
          </cell>
          <cell r="AE387">
            <v>16594</v>
          </cell>
          <cell r="AF387">
            <v>13870.072198626121</v>
          </cell>
          <cell r="AG387">
            <v>13782.561629350095</v>
          </cell>
          <cell r="AH387">
            <v>13782.561629350095</v>
          </cell>
          <cell r="AI387">
            <v>16489</v>
          </cell>
          <cell r="AJ387">
            <v>15433</v>
          </cell>
          <cell r="AK387">
            <v>12839</v>
          </cell>
          <cell r="AL387">
            <v>14169</v>
          </cell>
          <cell r="AM387">
            <v>14169</v>
          </cell>
          <cell r="AN387">
            <v>14940.755326592</v>
          </cell>
          <cell r="AO387">
            <v>13801.755326592</v>
          </cell>
          <cell r="AP387">
            <v>13801.667413839999</v>
          </cell>
          <cell r="AQ387">
            <v>11742.507229204452</v>
          </cell>
          <cell r="AR387">
            <v>9308.1844124789768</v>
          </cell>
          <cell r="AS387">
            <v>4058.5437869220627</v>
          </cell>
          <cell r="AT387">
            <v>-903.81691283608006</v>
          </cell>
        </row>
        <row r="389">
          <cell r="B389">
            <v>9091</v>
          </cell>
          <cell r="C389">
            <v>5413</v>
          </cell>
          <cell r="D389">
            <v>5344</v>
          </cell>
          <cell r="E389">
            <v>7397</v>
          </cell>
          <cell r="F389">
            <v>10264</v>
          </cell>
          <cell r="G389">
            <v>9180</v>
          </cell>
          <cell r="H389">
            <v>8324</v>
          </cell>
          <cell r="I389">
            <v>7262</v>
          </cell>
          <cell r="J389">
            <v>6810</v>
          </cell>
          <cell r="K389">
            <v>6544</v>
          </cell>
          <cell r="L389">
            <v>5399</v>
          </cell>
          <cell r="M389">
            <v>6194</v>
          </cell>
          <cell r="N389">
            <v>6194</v>
          </cell>
          <cell r="O389">
            <v>6561</v>
          </cell>
          <cell r="P389">
            <v>7679</v>
          </cell>
          <cell r="Q389">
            <v>9193</v>
          </cell>
          <cell r="R389">
            <v>12038</v>
          </cell>
          <cell r="S389">
            <v>12038</v>
          </cell>
          <cell r="T389">
            <v>13044</v>
          </cell>
          <cell r="U389">
            <v>14008</v>
          </cell>
          <cell r="V389">
            <v>15795</v>
          </cell>
          <cell r="W389">
            <v>15659</v>
          </cell>
          <cell r="X389">
            <v>15659</v>
          </cell>
          <cell r="Y389">
            <v>13889</v>
          </cell>
          <cell r="Z389">
            <v>14033</v>
          </cell>
          <cell r="AA389">
            <v>14579</v>
          </cell>
          <cell r="AB389">
            <v>15204</v>
          </cell>
          <cell r="AC389">
            <v>15204</v>
          </cell>
          <cell r="AD389">
            <v>13924</v>
          </cell>
          <cell r="AE389">
            <v>14100</v>
          </cell>
          <cell r="AF389">
            <v>11707.072198626121</v>
          </cell>
          <cell r="AG389">
            <v>12205.561629350095</v>
          </cell>
          <cell r="AH389">
            <v>12205.561629350095</v>
          </cell>
          <cell r="AI389">
            <v>13924</v>
          </cell>
          <cell r="AJ389">
            <v>14100</v>
          </cell>
          <cell r="AK389">
            <v>11609</v>
          </cell>
          <cell r="AL389">
            <v>13599</v>
          </cell>
          <cell r="AM389">
            <v>13599</v>
          </cell>
          <cell r="AN389">
            <v>14737.755326592</v>
          </cell>
          <cell r="AO389">
            <v>13598.755326592</v>
          </cell>
          <cell r="AP389">
            <v>13598.667413839999</v>
          </cell>
          <cell r="AQ389">
            <v>11216.507229204452</v>
          </cell>
          <cell r="AR389">
            <v>8439.1844124789768</v>
          </cell>
          <cell r="AS389">
            <v>2825.5437869220627</v>
          </cell>
          <cell r="AT389">
            <v>-2500.8169128360801</v>
          </cell>
        </row>
        <row r="390">
          <cell r="Y390">
            <v>-1767</v>
          </cell>
          <cell r="Z390">
            <v>144</v>
          </cell>
          <cell r="AA390">
            <v>546</v>
          </cell>
          <cell r="AB390">
            <v>625</v>
          </cell>
          <cell r="AC390">
            <v>-452</v>
          </cell>
          <cell r="AD390">
            <v>-1735</v>
          </cell>
          <cell r="AE390">
            <v>176</v>
          </cell>
          <cell r="AF390">
            <v>-2392.9278013738785</v>
          </cell>
          <cell r="AG390">
            <v>498.48943072397378</v>
          </cell>
          <cell r="AH390">
            <v>-3453.4383706499048</v>
          </cell>
          <cell r="AN390">
            <v>1138.7553265919996</v>
          </cell>
          <cell r="AO390">
            <v>-0.24467340800038073</v>
          </cell>
          <cell r="AP390">
            <v>-8.7912752000192995E-2</v>
          </cell>
          <cell r="AQ390">
            <v>-2382.1601846355479</v>
          </cell>
          <cell r="AR390">
            <v>-2777.3228167254747</v>
          </cell>
          <cell r="AS390">
            <v>-5613.6406255569145</v>
          </cell>
          <cell r="AT390">
            <v>-5326.3606997581428</v>
          </cell>
        </row>
        <row r="391">
          <cell r="B391">
            <v>9402</v>
          </cell>
          <cell r="C391">
            <v>6607</v>
          </cell>
          <cell r="D391">
            <v>7546</v>
          </cell>
          <cell r="E391">
            <v>11759</v>
          </cell>
          <cell r="F391">
            <v>14105</v>
          </cell>
          <cell r="G391">
            <v>13001</v>
          </cell>
          <cell r="H391">
            <v>12656</v>
          </cell>
          <cell r="I391">
            <v>11507</v>
          </cell>
          <cell r="J391">
            <v>11188</v>
          </cell>
          <cell r="K391">
            <v>10548</v>
          </cell>
          <cell r="L391">
            <v>9207</v>
          </cell>
          <cell r="M391">
            <v>9723</v>
          </cell>
          <cell r="N391">
            <v>9723</v>
          </cell>
          <cell r="O391">
            <v>9982</v>
          </cell>
          <cell r="P391">
            <v>10708</v>
          </cell>
          <cell r="Q391">
            <v>12684</v>
          </cell>
          <cell r="R391">
            <v>15229</v>
          </cell>
          <cell r="S391">
            <v>15229</v>
          </cell>
          <cell r="T391">
            <v>15976</v>
          </cell>
          <cell r="U391">
            <v>16655</v>
          </cell>
          <cell r="V391">
            <v>18330</v>
          </cell>
          <cell r="W391">
            <v>17818</v>
          </cell>
          <cell r="X391">
            <v>17818</v>
          </cell>
          <cell r="Y391">
            <v>15764</v>
          </cell>
          <cell r="Z391">
            <v>15725.054313912</v>
          </cell>
          <cell r="AA391">
            <v>16232.75346136</v>
          </cell>
          <cell r="AB391">
            <v>16674.507529126</v>
          </cell>
          <cell r="AC391">
            <v>16674.507529126</v>
          </cell>
          <cell r="AD391">
            <v>15796</v>
          </cell>
          <cell r="AE391">
            <v>15499</v>
          </cell>
          <cell r="AF391">
            <v>13064.159296965434</v>
          </cell>
          <cell r="AG391">
            <v>13416.830994935679</v>
          </cell>
          <cell r="AH391">
            <v>13416.830994935679</v>
          </cell>
          <cell r="AI391">
            <v>15796</v>
          </cell>
          <cell r="AJ391">
            <v>15499</v>
          </cell>
          <cell r="AK391">
            <v>13006</v>
          </cell>
          <cell r="AL391">
            <v>14849</v>
          </cell>
          <cell r="AM391">
            <v>14849</v>
          </cell>
          <cell r="AN391">
            <v>15522</v>
          </cell>
          <cell r="AO391">
            <v>14383</v>
          </cell>
          <cell r="AP391">
            <v>13841</v>
          </cell>
          <cell r="AQ391">
            <v>11240.404022925053</v>
          </cell>
          <cell r="AR391">
            <v>8463.0829157836779</v>
          </cell>
          <cell r="AS391">
            <v>2849.4439714920627</v>
          </cell>
          <cell r="AT391">
            <v>-2476.9167282660801</v>
          </cell>
        </row>
        <row r="392">
          <cell r="B392">
            <v>3439</v>
          </cell>
          <cell r="C392">
            <v>3439</v>
          </cell>
          <cell r="D392">
            <v>3439</v>
          </cell>
          <cell r="E392">
            <v>3439</v>
          </cell>
          <cell r="F392">
            <v>3439</v>
          </cell>
          <cell r="G392">
            <v>3440</v>
          </cell>
          <cell r="H392">
            <v>3440</v>
          </cell>
          <cell r="I392">
            <v>3440</v>
          </cell>
          <cell r="J392">
            <v>3440</v>
          </cell>
          <cell r="K392">
            <v>3440</v>
          </cell>
          <cell r="L392">
            <v>3440</v>
          </cell>
          <cell r="M392">
            <v>3440</v>
          </cell>
          <cell r="N392">
            <v>3440</v>
          </cell>
          <cell r="O392">
            <v>3440</v>
          </cell>
          <cell r="P392">
            <v>3440</v>
          </cell>
          <cell r="Q392">
            <v>3440</v>
          </cell>
          <cell r="R392">
            <v>3440</v>
          </cell>
          <cell r="S392">
            <v>3440</v>
          </cell>
          <cell r="T392">
            <v>3440</v>
          </cell>
          <cell r="U392">
            <v>3440</v>
          </cell>
          <cell r="V392">
            <v>3440</v>
          </cell>
          <cell r="W392">
            <v>3440</v>
          </cell>
          <cell r="X392">
            <v>3440</v>
          </cell>
          <cell r="Y392">
            <v>3440</v>
          </cell>
          <cell r="Z392">
            <v>3440</v>
          </cell>
          <cell r="AA392">
            <v>3440</v>
          </cell>
          <cell r="AB392">
            <v>3440</v>
          </cell>
          <cell r="AC392">
            <v>3440</v>
          </cell>
          <cell r="AD392">
            <v>3198</v>
          </cell>
          <cell r="AE392">
            <v>2942</v>
          </cell>
          <cell r="AF392">
            <v>2942</v>
          </cell>
          <cell r="AG392">
            <v>2942</v>
          </cell>
          <cell r="AH392">
            <v>2942</v>
          </cell>
          <cell r="AI392">
            <v>3198</v>
          </cell>
          <cell r="AJ392">
            <v>2942</v>
          </cell>
          <cell r="AK392">
            <v>2942</v>
          </cell>
          <cell r="AL392">
            <v>2942</v>
          </cell>
          <cell r="AM392">
            <v>2942</v>
          </cell>
          <cell r="AN392">
            <v>2942</v>
          </cell>
          <cell r="AO392">
            <v>3198</v>
          </cell>
          <cell r="AP392">
            <v>3198</v>
          </cell>
          <cell r="AQ392">
            <v>3198</v>
          </cell>
          <cell r="AR392">
            <v>3198</v>
          </cell>
          <cell r="AS392">
            <v>3198</v>
          </cell>
          <cell r="AT392">
            <v>3198</v>
          </cell>
        </row>
        <row r="393">
          <cell r="B393">
            <v>757.56443999999999</v>
          </cell>
          <cell r="C393">
            <v>75.900000000000006</v>
          </cell>
          <cell r="D393">
            <v>47.3</v>
          </cell>
          <cell r="E393">
            <v>10</v>
          </cell>
          <cell r="F393">
            <v>269</v>
          </cell>
          <cell r="G393">
            <v>75</v>
          </cell>
          <cell r="H393">
            <v>486</v>
          </cell>
          <cell r="I393">
            <v>463</v>
          </cell>
          <cell r="J393">
            <v>495</v>
          </cell>
          <cell r="K393">
            <v>541</v>
          </cell>
          <cell r="L393">
            <v>540</v>
          </cell>
          <cell r="M393">
            <v>380</v>
          </cell>
          <cell r="N393">
            <v>380</v>
          </cell>
          <cell r="O393">
            <v>459</v>
          </cell>
          <cell r="P393">
            <v>476</v>
          </cell>
          <cell r="Q393">
            <v>628</v>
          </cell>
          <cell r="R393">
            <v>456</v>
          </cell>
          <cell r="S393">
            <v>456</v>
          </cell>
          <cell r="T393">
            <v>445</v>
          </cell>
          <cell r="U393">
            <v>254</v>
          </cell>
          <cell r="V393">
            <v>189</v>
          </cell>
          <cell r="W393">
            <v>183</v>
          </cell>
          <cell r="X393">
            <v>183</v>
          </cell>
          <cell r="Y393">
            <v>183</v>
          </cell>
          <cell r="Z393">
            <v>183</v>
          </cell>
          <cell r="AA393">
            <v>183</v>
          </cell>
          <cell r="AB393">
            <v>183</v>
          </cell>
          <cell r="AC393">
            <v>183</v>
          </cell>
          <cell r="AD393">
            <v>124</v>
          </cell>
          <cell r="AE393">
            <v>42</v>
          </cell>
          <cell r="AF393">
            <v>42</v>
          </cell>
          <cell r="AG393">
            <v>42</v>
          </cell>
          <cell r="AH393">
            <v>42</v>
          </cell>
          <cell r="AI393">
            <v>124</v>
          </cell>
          <cell r="AJ393">
            <v>42</v>
          </cell>
          <cell r="AK393">
            <v>42</v>
          </cell>
          <cell r="AL393">
            <v>42</v>
          </cell>
          <cell r="AM393">
            <v>42</v>
          </cell>
          <cell r="AN393">
            <v>42</v>
          </cell>
          <cell r="AO393">
            <v>124</v>
          </cell>
          <cell r="AP393">
            <v>124</v>
          </cell>
          <cell r="AQ393">
            <v>124</v>
          </cell>
          <cell r="AR393">
            <v>124</v>
          </cell>
          <cell r="AS393">
            <v>124</v>
          </cell>
          <cell r="AT393">
            <v>124</v>
          </cell>
        </row>
        <row r="394">
          <cell r="B394">
            <v>671.02618000000007</v>
          </cell>
          <cell r="C394">
            <v>40.9</v>
          </cell>
          <cell r="G394">
            <v>199</v>
          </cell>
          <cell r="H394">
            <v>199</v>
          </cell>
          <cell r="I394">
            <v>212</v>
          </cell>
          <cell r="J394">
            <v>226</v>
          </cell>
          <cell r="K394">
            <v>227</v>
          </cell>
          <cell r="L394">
            <v>218</v>
          </cell>
          <cell r="M394">
            <v>215</v>
          </cell>
          <cell r="N394">
            <v>215</v>
          </cell>
          <cell r="O394">
            <v>212</v>
          </cell>
          <cell r="P394">
            <v>209</v>
          </cell>
          <cell r="Q394">
            <v>209</v>
          </cell>
          <cell r="R394">
            <v>208</v>
          </cell>
          <cell r="S394">
            <v>208</v>
          </cell>
          <cell r="T394">
            <v>201</v>
          </cell>
          <cell r="U394">
            <v>201</v>
          </cell>
          <cell r="V394">
            <v>198</v>
          </cell>
          <cell r="W394">
            <v>196</v>
          </cell>
          <cell r="X394">
            <v>196</v>
          </cell>
          <cell r="Y394">
            <v>196</v>
          </cell>
          <cell r="Z394">
            <v>196</v>
          </cell>
          <cell r="AA394">
            <v>196</v>
          </cell>
          <cell r="AB394">
            <v>196</v>
          </cell>
          <cell r="AC394">
            <v>196</v>
          </cell>
          <cell r="AD394">
            <v>197</v>
          </cell>
          <cell r="AE394">
            <v>193</v>
          </cell>
          <cell r="AF394">
            <v>193</v>
          </cell>
          <cell r="AG394">
            <v>193</v>
          </cell>
          <cell r="AH394">
            <v>193</v>
          </cell>
          <cell r="AI394">
            <v>197</v>
          </cell>
          <cell r="AJ394">
            <v>193</v>
          </cell>
          <cell r="AK394">
            <v>193</v>
          </cell>
          <cell r="AL394">
            <v>193</v>
          </cell>
          <cell r="AM394">
            <v>193</v>
          </cell>
          <cell r="AN394">
            <v>193</v>
          </cell>
          <cell r="AO394">
            <v>197</v>
          </cell>
          <cell r="AP394">
            <v>197</v>
          </cell>
          <cell r="AQ394">
            <v>197</v>
          </cell>
          <cell r="AR394">
            <v>197</v>
          </cell>
          <cell r="AS394">
            <v>197</v>
          </cell>
          <cell r="AT394">
            <v>197</v>
          </cell>
        </row>
        <row r="395">
          <cell r="B395">
            <v>4534.4093800000001</v>
          </cell>
          <cell r="C395">
            <v>3051.2</v>
          </cell>
          <cell r="D395">
            <v>4059.7</v>
          </cell>
          <cell r="E395">
            <v>8310</v>
          </cell>
          <cell r="F395">
            <v>10397</v>
          </cell>
          <cell r="G395">
            <v>9287</v>
          </cell>
          <cell r="H395">
            <v>8531</v>
          </cell>
          <cell r="I395">
            <v>7392</v>
          </cell>
          <cell r="J395">
            <v>7027</v>
          </cell>
          <cell r="K395">
            <v>6340</v>
          </cell>
          <cell r="L395">
            <v>5009</v>
          </cell>
          <cell r="M395">
            <v>5688</v>
          </cell>
          <cell r="N395">
            <v>5688</v>
          </cell>
          <cell r="O395">
            <v>5871</v>
          </cell>
          <cell r="P395">
            <v>6583</v>
          </cell>
          <cell r="Q395">
            <v>8407</v>
          </cell>
          <cell r="R395">
            <v>11125</v>
          </cell>
          <cell r="S395">
            <v>11125</v>
          </cell>
          <cell r="T395">
            <v>11890</v>
          </cell>
          <cell r="U395">
            <v>12760</v>
          </cell>
          <cell r="V395">
            <v>14503</v>
          </cell>
          <cell r="W395">
            <v>13999</v>
          </cell>
          <cell r="X395">
            <v>13999</v>
          </cell>
          <cell r="Y395">
            <v>11945</v>
          </cell>
          <cell r="Z395">
            <v>11906.054313912</v>
          </cell>
          <cell r="AA395">
            <v>12413.75346136</v>
          </cell>
          <cell r="AB395">
            <v>12855.507529126</v>
          </cell>
          <cell r="AC395">
            <v>12855.507529126</v>
          </cell>
          <cell r="AD395">
            <v>12277</v>
          </cell>
          <cell r="AE395">
            <v>12322</v>
          </cell>
          <cell r="AF395">
            <v>9887.1592969654339</v>
          </cell>
          <cell r="AG395">
            <v>10239.830994935679</v>
          </cell>
          <cell r="AH395">
            <v>10239.830994935679</v>
          </cell>
          <cell r="AI395">
            <v>12277</v>
          </cell>
          <cell r="AJ395">
            <v>12322</v>
          </cell>
          <cell r="AK395">
            <v>9829</v>
          </cell>
          <cell r="AL395">
            <v>11672</v>
          </cell>
          <cell r="AM395">
            <v>11672</v>
          </cell>
          <cell r="AN395">
            <v>12345</v>
          </cell>
          <cell r="AO395">
            <v>10864</v>
          </cell>
          <cell r="AP395">
            <v>10322</v>
          </cell>
          <cell r="AQ395">
            <v>7721.4040229250531</v>
          </cell>
          <cell r="AR395">
            <v>4944.0829157836779</v>
          </cell>
          <cell r="AS395">
            <v>-669.5560285079373</v>
          </cell>
          <cell r="AT395">
            <v>-5995.9167282660801</v>
          </cell>
        </row>
        <row r="396">
          <cell r="C396">
            <v>2044.3</v>
          </cell>
          <cell r="D396">
            <v>3184</v>
          </cell>
          <cell r="E396">
            <v>7360</v>
          </cell>
          <cell r="F396">
            <v>9743</v>
          </cell>
          <cell r="G396">
            <v>8613</v>
          </cell>
          <cell r="H396">
            <v>8324</v>
          </cell>
          <cell r="I396">
            <v>7230</v>
          </cell>
          <cell r="J396">
            <v>6983</v>
          </cell>
          <cell r="K396">
            <v>6261</v>
          </cell>
          <cell r="L396">
            <v>4934</v>
          </cell>
          <cell r="M396">
            <v>5464</v>
          </cell>
          <cell r="N396">
            <v>5464</v>
          </cell>
          <cell r="O396">
            <v>5752</v>
          </cell>
          <cell r="P396">
            <v>6451</v>
          </cell>
          <cell r="Q396">
            <v>8427</v>
          </cell>
          <cell r="R396">
            <v>10965</v>
          </cell>
          <cell r="S396">
            <v>10965</v>
          </cell>
          <cell r="T396">
            <v>11722</v>
          </cell>
          <cell r="U396">
            <v>12404</v>
          </cell>
          <cell r="V396">
            <v>14082</v>
          </cell>
          <cell r="W396">
            <v>13720</v>
          </cell>
          <cell r="X396">
            <v>13720</v>
          </cell>
          <cell r="Y396">
            <v>11777</v>
          </cell>
          <cell r="Z396">
            <v>11738.054313912</v>
          </cell>
          <cell r="AA396">
            <v>12245.75346136</v>
          </cell>
          <cell r="AB396">
            <v>12687.507529126</v>
          </cell>
          <cell r="AC396">
            <v>12687.507529126</v>
          </cell>
          <cell r="AD396">
            <v>11956</v>
          </cell>
          <cell r="AE396">
            <v>11908</v>
          </cell>
          <cell r="AF396">
            <v>9473.1592969654339</v>
          </cell>
          <cell r="AG396">
            <v>9825.830994935679</v>
          </cell>
          <cell r="AH396">
            <v>9960.830994935679</v>
          </cell>
          <cell r="AI396">
            <v>11956</v>
          </cell>
          <cell r="AJ396">
            <v>11908</v>
          </cell>
          <cell r="AK396">
            <v>9415</v>
          </cell>
          <cell r="AL396">
            <v>11258</v>
          </cell>
          <cell r="AM396">
            <v>11504</v>
          </cell>
          <cell r="AN396">
            <v>12177</v>
          </cell>
          <cell r="AO396">
            <v>10696</v>
          </cell>
          <cell r="AP396">
            <v>8673</v>
          </cell>
          <cell r="AQ396">
            <v>6072.4040229250531</v>
          </cell>
          <cell r="AR396">
            <v>3295.0829157836779</v>
          </cell>
          <cell r="AS396">
            <v>-2318.5560285079373</v>
          </cell>
          <cell r="AT396">
            <v>-7644.9167282660801</v>
          </cell>
        </row>
        <row r="398">
          <cell r="B398">
            <v>311</v>
          </cell>
          <cell r="C398">
            <v>1194</v>
          </cell>
          <cell r="D398">
            <v>2202</v>
          </cell>
          <cell r="E398">
            <v>4362</v>
          </cell>
          <cell r="F398">
            <v>3841</v>
          </cell>
          <cell r="G398">
            <v>3821</v>
          </cell>
          <cell r="H398">
            <v>4332</v>
          </cell>
          <cell r="I398">
            <v>4245</v>
          </cell>
          <cell r="J398">
            <v>4378</v>
          </cell>
          <cell r="K398">
            <v>4004</v>
          </cell>
          <cell r="L398">
            <v>3808</v>
          </cell>
          <cell r="M398">
            <v>3529</v>
          </cell>
          <cell r="N398">
            <v>3529</v>
          </cell>
          <cell r="O398">
            <v>3421</v>
          </cell>
          <cell r="P398">
            <v>3029</v>
          </cell>
          <cell r="Q398">
            <v>3491</v>
          </cell>
          <cell r="R398">
            <v>3191</v>
          </cell>
          <cell r="S398">
            <v>3191</v>
          </cell>
          <cell r="T398">
            <v>2932</v>
          </cell>
          <cell r="U398">
            <v>2647</v>
          </cell>
          <cell r="V398">
            <v>2535</v>
          </cell>
          <cell r="W398">
            <v>2159</v>
          </cell>
          <cell r="X398">
            <v>2159</v>
          </cell>
          <cell r="Y398">
            <v>1875</v>
          </cell>
          <cell r="Z398">
            <v>1692.0543139120002</v>
          </cell>
          <cell r="AA398">
            <v>1653.7534613600001</v>
          </cell>
          <cell r="AB398">
            <v>1470.507529126</v>
          </cell>
          <cell r="AC398">
            <v>1470.5075291260002</v>
          </cell>
          <cell r="AD398">
            <v>1872</v>
          </cell>
          <cell r="AE398">
            <v>1399</v>
          </cell>
          <cell r="AF398">
            <v>1357.0870983393127</v>
          </cell>
          <cell r="AG398">
            <v>1211.2693655855844</v>
          </cell>
          <cell r="AH398">
            <v>1211.2693655855844</v>
          </cell>
          <cell r="AI398">
            <v>1872</v>
          </cell>
          <cell r="AJ398">
            <v>1399</v>
          </cell>
          <cell r="AK398">
            <v>1397</v>
          </cell>
          <cell r="AL398">
            <v>1250</v>
          </cell>
          <cell r="AM398">
            <v>1250</v>
          </cell>
          <cell r="AN398">
            <v>784.24467340799993</v>
          </cell>
          <cell r="AO398">
            <v>784.24467340799993</v>
          </cell>
          <cell r="AP398">
            <v>242.33258616000001</v>
          </cell>
          <cell r="AQ398">
            <v>23.89679372060241</v>
          </cell>
          <cell r="AR398">
            <v>23.89850330470026</v>
          </cell>
          <cell r="AS398">
            <v>23.900184570000022</v>
          </cell>
          <cell r="AT398">
            <v>23.900184570000022</v>
          </cell>
        </row>
        <row r="399">
          <cell r="D399">
            <v>998.10451999999998</v>
          </cell>
          <cell r="E399">
            <v>3011.7427668</v>
          </cell>
          <cell r="F399">
            <v>3248.9785719000001</v>
          </cell>
          <cell r="G399">
            <v>2946.28125</v>
          </cell>
          <cell r="H399">
            <v>2679.4815199999998</v>
          </cell>
          <cell r="I399">
            <v>2642.4189999999999</v>
          </cell>
          <cell r="J399">
            <v>2780.8110000000001</v>
          </cell>
          <cell r="K399">
            <v>2601.0704000000001</v>
          </cell>
          <cell r="L399">
            <v>2455.2689999999998</v>
          </cell>
          <cell r="M399">
            <v>2238.6689999999999</v>
          </cell>
          <cell r="N399">
            <v>2238.6689999999999</v>
          </cell>
          <cell r="O399">
            <v>2159.6536000000001</v>
          </cell>
          <cell r="P399">
            <v>1936.9086</v>
          </cell>
          <cell r="Q399">
            <v>2393.7222000000002</v>
          </cell>
          <cell r="R399">
            <v>2195.826</v>
          </cell>
          <cell r="S399">
            <v>2195.826</v>
          </cell>
          <cell r="T399">
            <v>2078.9630999999999</v>
          </cell>
          <cell r="U399">
            <v>1891.9802999999999</v>
          </cell>
          <cell r="V399">
            <v>1822.5419999999999</v>
          </cell>
          <cell r="W399">
            <v>1617.8107</v>
          </cell>
          <cell r="X399">
            <v>1617.8107</v>
          </cell>
          <cell r="Y399">
            <v>1583.7250307339998</v>
          </cell>
          <cell r="Z399">
            <v>1400.779344646</v>
          </cell>
          <cell r="AA399">
            <v>1362.4784920939999</v>
          </cell>
          <cell r="AB399">
            <v>1179.2325598599998</v>
          </cell>
          <cell r="AC399">
            <v>1179.23255986</v>
          </cell>
          <cell r="AD399">
            <v>1591</v>
          </cell>
          <cell r="AE399">
            <v>1378</v>
          </cell>
          <cell r="AF399">
            <v>1336.0870983393127</v>
          </cell>
          <cell r="AG399">
            <v>1190.2693655855844</v>
          </cell>
          <cell r="AH399">
            <v>1190.2693655855844</v>
          </cell>
          <cell r="AI399">
            <v>1591</v>
          </cell>
          <cell r="AJ399">
            <v>1378</v>
          </cell>
          <cell r="AK399">
            <v>1380</v>
          </cell>
          <cell r="AL399">
            <v>1226</v>
          </cell>
          <cell r="AM399">
            <v>1226</v>
          </cell>
          <cell r="AN399">
            <v>760.24467340799993</v>
          </cell>
          <cell r="AO399">
            <v>760.24467340799993</v>
          </cell>
          <cell r="AP399">
            <v>218.33258616000001</v>
          </cell>
          <cell r="AQ399">
            <v>-0.10320627939758796</v>
          </cell>
          <cell r="AR399">
            <v>-0.10149669529973945</v>
          </cell>
          <cell r="AS399">
            <v>-9.9815429999978389E-2</v>
          </cell>
          <cell r="AT399">
            <v>-9.9815429999978389E-2</v>
          </cell>
        </row>
        <row r="400">
          <cell r="B400">
            <v>311</v>
          </cell>
          <cell r="C400">
            <v>1194</v>
          </cell>
          <cell r="D400">
            <v>1203.8954800000001</v>
          </cell>
          <cell r="E400">
            <v>1350.2572332</v>
          </cell>
          <cell r="F400">
            <v>592.02142809999987</v>
          </cell>
          <cell r="G400">
            <v>874.71875</v>
          </cell>
          <cell r="H400">
            <v>1652.5184800000002</v>
          </cell>
          <cell r="I400">
            <v>1602.5810000000001</v>
          </cell>
          <cell r="J400">
            <v>1597.1889999999999</v>
          </cell>
          <cell r="K400">
            <v>1402.9295999999999</v>
          </cell>
          <cell r="L400">
            <v>1352.7310000000002</v>
          </cell>
          <cell r="M400">
            <v>1290.3310000000001</v>
          </cell>
          <cell r="N400">
            <v>1290.3310000000001</v>
          </cell>
          <cell r="O400">
            <v>1261.3463999999999</v>
          </cell>
          <cell r="P400">
            <v>1092.0914</v>
          </cell>
          <cell r="Q400">
            <v>1097.2777999999998</v>
          </cell>
          <cell r="R400">
            <v>995.17399999999998</v>
          </cell>
          <cell r="S400">
            <v>995.17399999999998</v>
          </cell>
          <cell r="T400">
            <v>853.03690000000006</v>
          </cell>
          <cell r="U400">
            <v>755.01970000000006</v>
          </cell>
          <cell r="V400">
            <v>712.45800000000008</v>
          </cell>
          <cell r="W400">
            <v>541.1893</v>
          </cell>
          <cell r="X400">
            <v>541.1893</v>
          </cell>
          <cell r="Y400">
            <v>291.2749692660002</v>
          </cell>
          <cell r="Z400">
            <v>291.2749692660002</v>
          </cell>
          <cell r="AA400">
            <v>291.2749692660002</v>
          </cell>
          <cell r="AB400">
            <v>291.2749692660002</v>
          </cell>
          <cell r="AC400">
            <v>291.2749692660002</v>
          </cell>
          <cell r="AD400">
            <v>281</v>
          </cell>
          <cell r="AE400">
            <v>21</v>
          </cell>
          <cell r="AF400">
            <v>21</v>
          </cell>
          <cell r="AG400">
            <v>21</v>
          </cell>
          <cell r="AH400">
            <v>21</v>
          </cell>
          <cell r="AI400">
            <v>281</v>
          </cell>
          <cell r="AJ400">
            <v>21</v>
          </cell>
          <cell r="AK400">
            <v>17</v>
          </cell>
          <cell r="AL400">
            <v>24</v>
          </cell>
          <cell r="AM400">
            <v>24</v>
          </cell>
          <cell r="AN400">
            <v>24</v>
          </cell>
          <cell r="AO400">
            <v>24</v>
          </cell>
          <cell r="AP400">
            <v>24</v>
          </cell>
          <cell r="AQ400">
            <v>24</v>
          </cell>
          <cell r="AR400">
            <v>24</v>
          </cell>
          <cell r="AS400">
            <v>24</v>
          </cell>
          <cell r="AT400">
            <v>24</v>
          </cell>
        </row>
        <row r="401">
          <cell r="G401" t="str">
            <v xml:space="preserve"> </v>
          </cell>
        </row>
        <row r="402">
          <cell r="B402">
            <v>1628</v>
          </cell>
          <cell r="C402">
            <v>143</v>
          </cell>
          <cell r="D402">
            <v>279</v>
          </cell>
          <cell r="E402">
            <v>438</v>
          </cell>
          <cell r="F402">
            <v>789</v>
          </cell>
          <cell r="G402">
            <v>728</v>
          </cell>
          <cell r="H402">
            <v>881</v>
          </cell>
          <cell r="I402">
            <v>984</v>
          </cell>
          <cell r="J402">
            <v>871</v>
          </cell>
          <cell r="K402">
            <v>911</v>
          </cell>
          <cell r="L402">
            <v>826</v>
          </cell>
          <cell r="M402">
            <v>906</v>
          </cell>
          <cell r="N402">
            <v>906</v>
          </cell>
          <cell r="O402">
            <v>1053</v>
          </cell>
          <cell r="P402">
            <v>1001</v>
          </cell>
          <cell r="Q402">
            <v>847</v>
          </cell>
          <cell r="R402">
            <v>1587</v>
          </cell>
          <cell r="S402">
            <v>1587</v>
          </cell>
          <cell r="T402">
            <v>1637</v>
          </cell>
          <cell r="U402">
            <v>1352</v>
          </cell>
          <cell r="V402">
            <v>1173</v>
          </cell>
          <cell r="W402">
            <v>1222</v>
          </cell>
          <cell r="X402">
            <v>1222</v>
          </cell>
          <cell r="Y402">
            <v>1797</v>
          </cell>
          <cell r="Z402">
            <v>2487</v>
          </cell>
          <cell r="AA402">
            <v>2430</v>
          </cell>
          <cell r="AB402">
            <v>2319</v>
          </cell>
          <cell r="AC402">
            <v>2319</v>
          </cell>
          <cell r="AD402">
            <v>2563</v>
          </cell>
          <cell r="AE402">
            <v>2494</v>
          </cell>
          <cell r="AF402">
            <v>2163</v>
          </cell>
          <cell r="AG402">
            <v>1577</v>
          </cell>
          <cell r="AH402">
            <v>1577</v>
          </cell>
          <cell r="AI402">
            <v>2565</v>
          </cell>
          <cell r="AJ402">
            <v>1333</v>
          </cell>
          <cell r="AK402">
            <v>1230</v>
          </cell>
          <cell r="AL402">
            <v>570</v>
          </cell>
          <cell r="AM402">
            <v>570</v>
          </cell>
          <cell r="AN402">
            <v>203</v>
          </cell>
          <cell r="AO402">
            <v>203</v>
          </cell>
          <cell r="AP402">
            <v>203</v>
          </cell>
          <cell r="AQ402">
            <v>526</v>
          </cell>
          <cell r="AR402">
            <v>869</v>
          </cell>
          <cell r="AS402">
            <v>1233</v>
          </cell>
          <cell r="AT402">
            <v>1597</v>
          </cell>
        </row>
        <row r="403">
          <cell r="Y403">
            <v>578</v>
          </cell>
          <cell r="Z403">
            <v>690</v>
          </cell>
          <cell r="AA403">
            <v>-57</v>
          </cell>
          <cell r="AB403">
            <v>-111</v>
          </cell>
          <cell r="AC403">
            <v>1100</v>
          </cell>
          <cell r="AD403">
            <v>1341</v>
          </cell>
          <cell r="AE403">
            <v>-69</v>
          </cell>
          <cell r="AF403">
            <v>-331</v>
          </cell>
          <cell r="AG403">
            <v>-586</v>
          </cell>
          <cell r="AH403">
            <v>355</v>
          </cell>
        </row>
        <row r="404">
          <cell r="Y404">
            <v>515</v>
          </cell>
          <cell r="Z404">
            <v>0</v>
          </cell>
          <cell r="AA404">
            <v>736</v>
          </cell>
          <cell r="AB404">
            <v>-151</v>
          </cell>
          <cell r="AC404">
            <v>1100</v>
          </cell>
        </row>
        <row r="405">
          <cell r="D405">
            <v>998.06263115000002</v>
          </cell>
          <cell r="E405">
            <v>1930.6908190050001</v>
          </cell>
          <cell r="F405">
            <v>225.50298321875002</v>
          </cell>
          <cell r="G405">
            <v>-178.58512000000002</v>
          </cell>
          <cell r="H405">
            <v>-268.10356300000001</v>
          </cell>
          <cell r="I405">
            <v>-201.32135889999998</v>
          </cell>
          <cell r="N405">
            <v>-461.47443399999997</v>
          </cell>
          <cell r="O405">
            <v>-41.448941099999999</v>
          </cell>
          <cell r="P405">
            <v>-196.6392319</v>
          </cell>
          <cell r="Q405">
            <v>462.71444730000002</v>
          </cell>
          <cell r="R405">
            <v>-196.2992844</v>
          </cell>
          <cell r="S405">
            <v>28.326989900000001</v>
          </cell>
          <cell r="T405">
            <v>-39.392738008800002</v>
          </cell>
          <cell r="U405">
            <v>-187.9644338217</v>
          </cell>
          <cell r="V405">
            <v>-38.569580838</v>
          </cell>
          <cell r="W405">
            <v>-185.74796831400002</v>
          </cell>
          <cell r="X405">
            <v>-452.09472091739997</v>
          </cell>
          <cell r="Y405">
            <v>-38.272565364000002</v>
          </cell>
          <cell r="Z405">
            <v>-184.116214566</v>
          </cell>
          <cell r="AA405">
            <v>-38.300852552000002</v>
          </cell>
          <cell r="AB405">
            <v>-184.25219404499998</v>
          </cell>
          <cell r="AC405">
            <v>-444.83413423600001</v>
          </cell>
          <cell r="AD405">
            <v>-38.522301577487774</v>
          </cell>
          <cell r="AE405">
            <v>-182.22931579450974</v>
          </cell>
          <cell r="AF405">
            <v>-37.570532105544245</v>
          </cell>
          <cell r="AG405">
            <v>-180.49422928615706</v>
          </cell>
          <cell r="AH405">
            <v>-445.65546757099997</v>
          </cell>
          <cell r="AI405">
            <v>-37.995580000000004</v>
          </cell>
          <cell r="AJ405">
            <v>-181.38319999999999</v>
          </cell>
          <cell r="AK405">
            <v>-38.244619999999998</v>
          </cell>
          <cell r="AL405">
            <v>-188.9924</v>
          </cell>
          <cell r="AM405">
            <v>-445.65546757099997</v>
          </cell>
          <cell r="AN405">
            <v>-465.11285004799993</v>
          </cell>
          <cell r="AO405">
            <v>-465.11285004799993</v>
          </cell>
          <cell r="AP405">
            <v>-540.52117916600002</v>
          </cell>
          <cell r="AQ405">
            <v>-219.52807862999998</v>
          </cell>
          <cell r="AR405">
            <v>0</v>
          </cell>
          <cell r="AS405">
            <v>0</v>
          </cell>
          <cell r="AT405">
            <v>0</v>
          </cell>
        </row>
        <row r="407">
          <cell r="D407">
            <v>998.06263115000002</v>
          </cell>
          <cell r="E407">
            <v>1930.6908190050001</v>
          </cell>
          <cell r="F407">
            <v>331.05961321875003</v>
          </cell>
          <cell r="G407">
            <v>0</v>
          </cell>
          <cell r="H407">
            <v>0</v>
          </cell>
          <cell r="I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503.79</v>
          </cell>
          <cell r="R407">
            <v>0</v>
          </cell>
          <cell r="S407">
            <v>503.79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</row>
        <row r="409">
          <cell r="F409">
            <v>105.55663000000001</v>
          </cell>
          <cell r="G409">
            <v>178.58512000000002</v>
          </cell>
          <cell r="H409">
            <v>268.10356300000001</v>
          </cell>
          <cell r="I409">
            <v>201.32135889999998</v>
          </cell>
          <cell r="N409">
            <v>461.47443399999997</v>
          </cell>
          <cell r="O409">
            <v>41.448941099999999</v>
          </cell>
          <cell r="P409">
            <v>196.6392319</v>
          </cell>
          <cell r="Q409">
            <v>41.075552699999996</v>
          </cell>
          <cell r="R409">
            <v>196.2992844</v>
          </cell>
          <cell r="S409">
            <v>475.46301010000002</v>
          </cell>
          <cell r="T409">
            <v>39.392738008800002</v>
          </cell>
          <cell r="U409">
            <v>187.9644338217</v>
          </cell>
          <cell r="V409">
            <v>38.569580838</v>
          </cell>
          <cell r="W409">
            <v>185.74796831400002</v>
          </cell>
          <cell r="X409">
            <v>452.09472091739997</v>
          </cell>
          <cell r="Y409">
            <v>38.272565364000002</v>
          </cell>
          <cell r="Z409">
            <v>184.116214566</v>
          </cell>
          <cell r="AA409">
            <v>38.300852552000002</v>
          </cell>
          <cell r="AB409">
            <v>184.25219404499998</v>
          </cell>
          <cell r="AC409">
            <v>444.83413423600001</v>
          </cell>
          <cell r="AD409">
            <v>38.522301577487774</v>
          </cell>
          <cell r="AE409">
            <v>182.22931579450974</v>
          </cell>
          <cell r="AF409">
            <v>37.570532105544245</v>
          </cell>
          <cell r="AG409">
            <v>180.49422928615706</v>
          </cell>
          <cell r="AH409">
            <v>445.65546757099997</v>
          </cell>
          <cell r="AI409">
            <v>37.995580000000004</v>
          </cell>
          <cell r="AJ409">
            <v>181.38319999999999</v>
          </cell>
          <cell r="AK409">
            <v>38.244619999999998</v>
          </cell>
          <cell r="AL409">
            <v>188.9924</v>
          </cell>
          <cell r="AM409">
            <v>445.65546757099997</v>
          </cell>
          <cell r="AN409">
            <v>465.11285004799993</v>
          </cell>
          <cell r="AO409">
            <v>465.11285004799993</v>
          </cell>
          <cell r="AP409">
            <v>540.52117916600002</v>
          </cell>
          <cell r="AQ409">
            <v>219.52807862999998</v>
          </cell>
          <cell r="AR409">
            <v>0</v>
          </cell>
          <cell r="AS409">
            <v>0</v>
          </cell>
          <cell r="AT409">
            <v>0</v>
          </cell>
        </row>
        <row r="411">
          <cell r="H411">
            <v>1950.7</v>
          </cell>
          <cell r="I411">
            <v>1810.0830000000001</v>
          </cell>
          <cell r="N411">
            <v>1505.8810000000001</v>
          </cell>
          <cell r="O411">
            <v>1477.5940000000001</v>
          </cell>
          <cell r="P411">
            <v>1341.615</v>
          </cell>
          <cell r="Q411">
            <v>1663.328</v>
          </cell>
          <cell r="R411">
            <v>1527.3489999999999</v>
          </cell>
          <cell r="S411">
            <v>1527.3489999999999</v>
          </cell>
          <cell r="T411">
            <v>1499.0618119999999</v>
          </cell>
          <cell r="U411">
            <v>1363.0823329999998</v>
          </cell>
          <cell r="V411">
            <v>1334.7951449999998</v>
          </cell>
          <cell r="W411">
            <v>1198.8156659999997</v>
          </cell>
          <cell r="X411">
            <v>1198.815666</v>
          </cell>
          <cell r="Y411">
            <v>1170.528478</v>
          </cell>
          <cell r="Z411">
            <v>1034.5489989999999</v>
          </cell>
          <cell r="AA411">
            <v>1006.2618109999999</v>
          </cell>
          <cell r="AB411">
            <v>870.28233199999988</v>
          </cell>
          <cell r="AC411">
            <v>870.282332</v>
          </cell>
          <cell r="AD411">
            <v>1170.528478</v>
          </cell>
          <cell r="AE411">
            <v>1034.5489989999999</v>
          </cell>
          <cell r="AF411">
            <v>1006.2618109999999</v>
          </cell>
          <cell r="AG411">
            <v>870.28233199999988</v>
          </cell>
          <cell r="AH411">
            <v>870.282332</v>
          </cell>
          <cell r="AI411">
            <v>1170.515666</v>
          </cell>
          <cell r="AJ411">
            <v>1034.528478</v>
          </cell>
          <cell r="AK411">
            <v>1006.2489989999999</v>
          </cell>
          <cell r="AL411">
            <v>870.26181099999985</v>
          </cell>
          <cell r="AM411">
            <v>870.26181099999985</v>
          </cell>
          <cell r="AN411">
            <v>539.94650100000001</v>
          </cell>
          <cell r="AO411">
            <v>539.94650100000001</v>
          </cell>
          <cell r="AP411">
            <v>155.50754000000001</v>
          </cell>
          <cell r="AQ411">
            <v>-7.5789999999983593E-2</v>
          </cell>
          <cell r="AR411">
            <v>-7.5789999999983593E-2</v>
          </cell>
          <cell r="AS411">
            <v>-7.5789999999983593E-2</v>
          </cell>
          <cell r="AT411">
            <v>-7.5789999999983593E-2</v>
          </cell>
        </row>
        <row r="414">
          <cell r="B414">
            <v>12950.154</v>
          </cell>
          <cell r="C414">
            <v>12647.018599999999</v>
          </cell>
          <cell r="D414">
            <v>15821.7862</v>
          </cell>
          <cell r="E414">
            <v>22081</v>
          </cell>
          <cell r="F414">
            <v>19114</v>
          </cell>
          <cell r="G414">
            <v>17657</v>
          </cell>
          <cell r="H414">
            <v>18170</v>
          </cell>
          <cell r="I414">
            <v>19913</v>
          </cell>
          <cell r="J414">
            <v>5493</v>
          </cell>
          <cell r="K414">
            <v>5983</v>
          </cell>
          <cell r="L414">
            <v>5717</v>
          </cell>
          <cell r="M414">
            <v>5838</v>
          </cell>
          <cell r="N414">
            <v>23031</v>
          </cell>
          <cell r="O414">
            <v>5827</v>
          </cell>
          <cell r="P414">
            <v>6446</v>
          </cell>
          <cell r="Q414">
            <v>6955</v>
          </cell>
          <cell r="R414">
            <v>8112</v>
          </cell>
          <cell r="S414">
            <v>27340.06</v>
          </cell>
          <cell r="T414">
            <v>6617</v>
          </cell>
          <cell r="U414">
            <v>6843</v>
          </cell>
          <cell r="V414">
            <v>7144</v>
          </cell>
          <cell r="W414">
            <v>7084</v>
          </cell>
          <cell r="X414">
            <v>27688</v>
          </cell>
          <cell r="Y414">
            <v>5604.1368750000001</v>
          </cell>
          <cell r="Z414">
            <v>5879.7352898437503</v>
          </cell>
          <cell r="AA414">
            <v>6153.2933018866152</v>
          </cell>
          <cell r="AB414">
            <v>7179.8442993264862</v>
          </cell>
          <cell r="AC414">
            <v>24817.009766056854</v>
          </cell>
          <cell r="AD414">
            <v>5582.5828799999999</v>
          </cell>
          <cell r="AE414">
            <v>5446.9072969999997</v>
          </cell>
          <cell r="AF414">
            <v>5617.4184000000005</v>
          </cell>
          <cell r="AG414">
            <v>5479.4922816907547</v>
          </cell>
          <cell r="AH414">
            <v>22133.900858690751</v>
          </cell>
          <cell r="AM414">
            <v>21647.496377000003</v>
          </cell>
          <cell r="AN414">
            <v>20335.241470000001</v>
          </cell>
          <cell r="AO414">
            <v>19788.866050000001</v>
          </cell>
          <cell r="AP414">
            <v>21772.964641321472</v>
          </cell>
          <cell r="AQ414">
            <v>24967.784542168076</v>
          </cell>
          <cell r="AR414">
            <v>26097.620908624245</v>
          </cell>
          <cell r="AS414">
            <v>27642.670770449797</v>
          </cell>
          <cell r="AT414">
            <v>28830.491075393365</v>
          </cell>
        </row>
        <row r="415">
          <cell r="B415">
            <v>11358.154</v>
          </cell>
          <cell r="C415">
            <v>10907.018599999999</v>
          </cell>
          <cell r="D415">
            <v>14042.7862</v>
          </cell>
          <cell r="E415">
            <v>18992</v>
          </cell>
          <cell r="F415">
            <v>16595</v>
          </cell>
          <cell r="G415">
            <v>15532</v>
          </cell>
          <cell r="H415">
            <v>16121</v>
          </cell>
          <cell r="I415">
            <v>17683</v>
          </cell>
          <cell r="J415">
            <v>4876</v>
          </cell>
          <cell r="K415">
            <v>5462</v>
          </cell>
          <cell r="L415">
            <v>5128</v>
          </cell>
          <cell r="M415">
            <v>5289</v>
          </cell>
          <cell r="N415">
            <v>20755</v>
          </cell>
          <cell r="O415">
            <v>5380</v>
          </cell>
          <cell r="P415">
            <v>5952</v>
          </cell>
          <cell r="Q415">
            <v>6397</v>
          </cell>
          <cell r="R415">
            <v>7531</v>
          </cell>
          <cell r="S415">
            <v>25260</v>
          </cell>
          <cell r="T415">
            <v>6101</v>
          </cell>
          <cell r="U415">
            <v>6186</v>
          </cell>
          <cell r="V415">
            <v>6453</v>
          </cell>
          <cell r="W415">
            <v>6384</v>
          </cell>
          <cell r="X415">
            <v>25124</v>
          </cell>
          <cell r="Y415">
            <v>4928.78</v>
          </cell>
          <cell r="Z415">
            <v>5199.3240000000005</v>
          </cell>
          <cell r="AA415">
            <v>5455.2188000000006</v>
          </cell>
          <cell r="AB415">
            <v>6476.3820000000005</v>
          </cell>
          <cell r="AC415">
            <v>22059.704800000003</v>
          </cell>
          <cell r="AD415">
            <v>4898.5828799999999</v>
          </cell>
          <cell r="AE415">
            <v>4727.9072969999997</v>
          </cell>
          <cell r="AF415">
            <v>4838.1094000000003</v>
          </cell>
          <cell r="AG415">
            <v>4654.8768000000009</v>
          </cell>
          <cell r="AH415">
            <v>19126.976376999999</v>
          </cell>
          <cell r="AM415">
            <v>19043.496377000003</v>
          </cell>
          <cell r="AN415">
            <v>17691.171470000001</v>
          </cell>
          <cell r="AO415">
            <v>17144.796050000001</v>
          </cell>
          <cell r="AP415">
            <v>18952.112102361454</v>
          </cell>
          <cell r="AQ415">
            <v>22016.582374436726</v>
          </cell>
          <cell r="AR415">
            <v>23765.851813273897</v>
          </cell>
          <cell r="AS415">
            <v>25447.169717206183</v>
          </cell>
          <cell r="AT415">
            <v>26828.470187465602</v>
          </cell>
        </row>
        <row r="416">
          <cell r="B416">
            <v>0.23649229322228604</v>
          </cell>
          <cell r="C416">
            <v>0.19371104830642388</v>
          </cell>
          <cell r="D416">
            <v>0.31555360409692795</v>
          </cell>
          <cell r="E416">
            <v>0.39245522748212169</v>
          </cell>
          <cell r="F416">
            <v>0.31076779026217227</v>
          </cell>
          <cell r="G416">
            <v>0.25711267457357784</v>
          </cell>
          <cell r="H416">
            <v>0.269258697692838</v>
          </cell>
          <cell r="I416">
            <v>0.30310802305475504</v>
          </cell>
          <cell r="N416">
            <v>0.2688884741222195</v>
          </cell>
          <cell r="S416">
            <v>0.35808085971724579</v>
          </cell>
          <cell r="X416">
            <v>0.28409853142645558</v>
          </cell>
          <cell r="AC416">
            <v>0.23110999479924238</v>
          </cell>
          <cell r="AH416">
            <v>0.2013056364413838</v>
          </cell>
          <cell r="AM416">
            <v>0.20042703471161258</v>
          </cell>
          <cell r="AN416">
            <v>0.18266547673772485</v>
          </cell>
          <cell r="AO416">
            <v>0.1790585087875512</v>
          </cell>
          <cell r="AP416">
            <v>0.18899302227077908</v>
          </cell>
          <cell r="AQ416">
            <v>0.20507479492930861</v>
          </cell>
          <cell r="AR416">
            <v>0.2129249965737629</v>
          </cell>
          <cell r="AS416">
            <v>0.21945873055050427</v>
          </cell>
          <cell r="AT416">
            <v>0.22268149030057369</v>
          </cell>
        </row>
        <row r="417">
          <cell r="I417">
            <v>7.6116017035061795E-2</v>
          </cell>
          <cell r="N417">
            <v>6.5717114878347804E-2</v>
          </cell>
          <cell r="S417">
            <v>6.3288417948054801E-2</v>
          </cell>
          <cell r="X417">
            <v>7.8795615391831733E-2</v>
          </cell>
          <cell r="AC417">
            <v>2.5189859831099396E-2</v>
          </cell>
          <cell r="AH417">
            <v>3.2914742909524286E-2</v>
          </cell>
          <cell r="AM417">
            <v>1.832901445824239E-2</v>
          </cell>
          <cell r="AN417">
            <v>5.0779198614457614E-2</v>
          </cell>
          <cell r="AO417">
            <v>3.3396162582237682E-2</v>
          </cell>
          <cell r="AP417">
            <v>-2.4982297033268056E-2</v>
          </cell>
          <cell r="AQ417">
            <v>9.9255344646580576E-2</v>
          </cell>
          <cell r="AR417">
            <v>6.7902871883240054E-2</v>
          </cell>
          <cell r="AS417">
            <v>5.9425384884800418E-2</v>
          </cell>
          <cell r="AT417">
            <v>4.3259011511616999E-2</v>
          </cell>
        </row>
        <row r="418">
          <cell r="B418">
            <v>2085.154</v>
          </cell>
          <cell r="C418">
            <v>2567.0185999999999</v>
          </cell>
          <cell r="D418">
            <v>3763.7862</v>
          </cell>
          <cell r="E418">
            <v>4457</v>
          </cell>
          <cell r="F418">
            <v>3883</v>
          </cell>
          <cell r="G418">
            <v>3952</v>
          </cell>
          <cell r="H418">
            <v>4796</v>
          </cell>
          <cell r="I418">
            <v>5835</v>
          </cell>
          <cell r="J418">
            <v>1716</v>
          </cell>
          <cell r="K418">
            <v>1683</v>
          </cell>
          <cell r="L418">
            <v>1665</v>
          </cell>
          <cell r="M418">
            <v>1548</v>
          </cell>
          <cell r="N418">
            <v>6612</v>
          </cell>
          <cell r="O418">
            <v>1535</v>
          </cell>
          <cell r="P418">
            <v>1499</v>
          </cell>
          <cell r="Q418">
            <v>1611</v>
          </cell>
          <cell r="R418">
            <v>1767</v>
          </cell>
          <cell r="S418">
            <v>6412</v>
          </cell>
          <cell r="T418">
            <v>1515</v>
          </cell>
          <cell r="U418">
            <v>1700</v>
          </cell>
          <cell r="V418">
            <v>1688</v>
          </cell>
          <cell r="W418">
            <v>1717</v>
          </cell>
          <cell r="X418">
            <v>6620</v>
          </cell>
          <cell r="Y418">
            <v>1700.22</v>
          </cell>
          <cell r="Z418">
            <v>1777.62</v>
          </cell>
          <cell r="AA418">
            <v>1794.39</v>
          </cell>
          <cell r="AB418">
            <v>2002.08</v>
          </cell>
          <cell r="AC418">
            <v>7274.31</v>
          </cell>
          <cell r="AD418">
            <v>1561</v>
          </cell>
          <cell r="AE418">
            <v>1576</v>
          </cell>
          <cell r="AF418">
            <v>1809.1599999999999</v>
          </cell>
          <cell r="AG418">
            <v>1882.3200000000002</v>
          </cell>
          <cell r="AH418">
            <v>6828.48</v>
          </cell>
          <cell r="AM418">
            <v>6463.74</v>
          </cell>
          <cell r="AN418">
            <v>7895.0554200000006</v>
          </cell>
          <cell r="AO418">
            <v>6826.68</v>
          </cell>
          <cell r="AP418">
            <v>6963.2136</v>
          </cell>
          <cell r="AQ418">
            <v>7381.0064160000011</v>
          </cell>
          <cell r="AR418">
            <v>7823.8668009600005</v>
          </cell>
          <cell r="AS418">
            <v>8293.2988090176004</v>
          </cell>
          <cell r="AT418">
            <v>8790.8967375586581</v>
          </cell>
        </row>
        <row r="419">
          <cell r="B419">
            <v>5.0483775254633496E-2</v>
          </cell>
          <cell r="C419">
            <v>5.2229382770562771E-2</v>
          </cell>
          <cell r="D419">
            <v>0.10806438002537855</v>
          </cell>
          <cell r="E419">
            <v>0.12833151974569018</v>
          </cell>
          <cell r="F419">
            <v>9.3146163575042143E-2</v>
          </cell>
          <cell r="G419">
            <v>8.0788045427375971E-2</v>
          </cell>
          <cell r="H419">
            <v>9.7438804638715418E-2</v>
          </cell>
          <cell r="I419">
            <v>0.12389543351610691</v>
          </cell>
          <cell r="N419">
            <v>0.10361342529061275</v>
          </cell>
          <cell r="S419">
            <v>0.12383924578605367</v>
          </cell>
          <cell r="X419">
            <v>9.4580968392737053E-2</v>
          </cell>
          <cell r="AC419">
            <v>9.0003386596606366E-2</v>
          </cell>
          <cell r="AH419">
            <v>8.3069170658017513E-2</v>
          </cell>
          <cell r="AM419">
            <v>7.8632070555827091E-2</v>
          </cell>
          <cell r="AN419">
            <v>9.1765829221584383E-2</v>
          </cell>
          <cell r="AO419">
            <v>8.0376171067695831E-2</v>
          </cell>
          <cell r="AP419">
            <v>7.928358542436445E-2</v>
          </cell>
          <cell r="AQ419">
            <v>7.8613524909074972E-2</v>
          </cell>
          <cell r="AR419">
            <v>8.033727105241735E-2</v>
          </cell>
          <cell r="AS419">
            <v>8.2171853884281776E-2</v>
          </cell>
          <cell r="AT419">
            <v>8.4037104025993375E-2</v>
          </cell>
        </row>
        <row r="420">
          <cell r="B420">
            <v>1510</v>
          </cell>
          <cell r="C420">
            <v>2059</v>
          </cell>
          <cell r="D420">
            <v>3053</v>
          </cell>
          <cell r="E420">
            <v>3532</v>
          </cell>
          <cell r="F420">
            <v>2849</v>
          </cell>
          <cell r="G420">
            <v>2974</v>
          </cell>
          <cell r="H420">
            <v>3731</v>
          </cell>
          <cell r="I420">
            <v>4554</v>
          </cell>
          <cell r="J420">
            <v>1341</v>
          </cell>
          <cell r="K420">
            <v>1394</v>
          </cell>
          <cell r="L420">
            <v>1279</v>
          </cell>
          <cell r="M420">
            <v>1198</v>
          </cell>
          <cell r="N420">
            <v>5212</v>
          </cell>
          <cell r="O420">
            <v>1114</v>
          </cell>
          <cell r="P420">
            <v>1210</v>
          </cell>
          <cell r="Q420">
            <v>1255</v>
          </cell>
          <cell r="R420">
            <v>1436</v>
          </cell>
          <cell r="S420">
            <v>5015</v>
          </cell>
          <cell r="T420">
            <v>1216</v>
          </cell>
          <cell r="U420">
            <v>1447</v>
          </cell>
          <cell r="V420">
            <v>1346</v>
          </cell>
          <cell r="W420">
            <v>1395</v>
          </cell>
          <cell r="X420">
            <v>5404</v>
          </cell>
          <cell r="Y420">
            <v>1318</v>
          </cell>
          <cell r="Z420">
            <v>1378</v>
          </cell>
          <cell r="AA420">
            <v>1391</v>
          </cell>
          <cell r="AB420">
            <v>1552</v>
          </cell>
          <cell r="AC420">
            <v>5639</v>
          </cell>
          <cell r="AD420">
            <v>1297</v>
          </cell>
          <cell r="AE420">
            <v>1309</v>
          </cell>
          <cell r="AF420">
            <v>1459</v>
          </cell>
          <cell r="AG420">
            <v>1518</v>
          </cell>
          <cell r="AH420">
            <v>5583</v>
          </cell>
          <cell r="AM420">
            <v>5292</v>
          </cell>
          <cell r="AN420">
            <v>6120.1980000000003</v>
          </cell>
          <cell r="AO420">
            <v>5292</v>
          </cell>
          <cell r="AP420">
            <v>5397.84</v>
          </cell>
          <cell r="AQ420">
            <v>5721.7104000000008</v>
          </cell>
          <cell r="AR420">
            <v>6065.0130240000008</v>
          </cell>
          <cell r="AS420">
            <v>6428.9138054400009</v>
          </cell>
          <cell r="AT420">
            <v>6814.648633766401</v>
          </cell>
        </row>
        <row r="421">
          <cell r="B421">
            <v>3.1440264215967836E-2</v>
          </cell>
          <cell r="C421">
            <v>3.6568292682926828E-2</v>
          </cell>
          <cell r="D421">
            <v>6.8603561970338983E-2</v>
          </cell>
          <cell r="E421">
            <v>7.2986092221296012E-2</v>
          </cell>
          <cell r="F421">
            <v>5.3352059925093634E-2</v>
          </cell>
          <cell r="G421">
            <v>4.9230819867487799E-2</v>
          </cell>
          <cell r="H421">
            <v>6.231649408175538E-2</v>
          </cell>
          <cell r="I421">
            <v>7.80610720461095E-2</v>
          </cell>
          <cell r="N421">
            <v>6.7523330625150965E-2</v>
          </cell>
          <cell r="S421">
            <v>7.1091667121218838E-2</v>
          </cell>
          <cell r="X421">
            <v>6.1107644635749324E-2</v>
          </cell>
          <cell r="AC421">
            <v>5.9077366287917307E-2</v>
          </cell>
          <cell r="AH421">
            <v>5.8759384970209494E-2</v>
          </cell>
          <cell r="AM421">
            <v>5.5696698058812222E-2</v>
          </cell>
          <cell r="AN421">
            <v>6.3192473562027493E-2</v>
          </cell>
          <cell r="AO421">
            <v>5.5269110565110559E-2</v>
          </cell>
          <cell r="AP421">
            <v>5.3827989715562616E-2</v>
          </cell>
          <cell r="AQ421">
            <v>5.3295219347363046E-2</v>
          </cell>
          <cell r="AR421">
            <v>5.4338169214441887E-2</v>
          </cell>
          <cell r="AS421">
            <v>5.5443543554727914E-2</v>
          </cell>
          <cell r="AT421">
            <v>5.6562901389392399E-2</v>
          </cell>
        </row>
        <row r="422">
          <cell r="B422">
            <v>0.14293828095418401</v>
          </cell>
          <cell r="C422">
            <v>0.20196174595389896</v>
          </cell>
          <cell r="D422">
            <v>0.23387467442929372</v>
          </cell>
          <cell r="E422">
            <v>0.2004881648407788</v>
          </cell>
          <cell r="F422">
            <v>0.18797835840591184</v>
          </cell>
          <cell r="G422">
            <v>0.21261080926508436</v>
          </cell>
          <cell r="H422">
            <v>0.25579322638146168</v>
          </cell>
          <cell r="I422">
            <v>0.28632505501414651</v>
          </cell>
          <cell r="N422">
            <v>0.27661607048084069</v>
          </cell>
          <cell r="S422">
            <v>0.2143162393162393</v>
          </cell>
          <cell r="X422">
            <v>0.23049690765621667</v>
          </cell>
          <cell r="AC422">
            <v>0.28184209810558231</v>
          </cell>
          <cell r="AH422">
            <v>0.32039039072944286</v>
          </cell>
          <cell r="AM422">
            <v>0.30393711634058934</v>
          </cell>
          <cell r="AN422">
            <v>0.39160013233990093</v>
          </cell>
          <cell r="AO422">
            <v>0.34561005809343992</v>
          </cell>
          <cell r="AP422">
            <v>0.31675722163482345</v>
          </cell>
          <cell r="AQ422">
            <v>0.28733156691075201</v>
          </cell>
          <cell r="AR422">
            <v>0.28206889951716874</v>
          </cell>
          <cell r="AS422">
            <v>0.27903426386202124</v>
          </cell>
          <cell r="AT422">
            <v>0.28087007201886455</v>
          </cell>
        </row>
        <row r="423">
          <cell r="B423">
            <v>15872</v>
          </cell>
          <cell r="C423">
            <v>18601</v>
          </cell>
          <cell r="D423">
            <v>13646</v>
          </cell>
          <cell r="E423">
            <v>13629</v>
          </cell>
          <cell r="F423">
            <v>17190</v>
          </cell>
          <cell r="G423">
            <v>21410</v>
          </cell>
          <cell r="H423">
            <v>20162.767200000002</v>
          </cell>
          <cell r="I423">
            <v>17372</v>
          </cell>
          <cell r="J423">
            <v>4435.4139999999998</v>
          </cell>
          <cell r="K423">
            <v>5474.3119999999999</v>
          </cell>
          <cell r="L423">
            <v>5830.8</v>
          </cell>
          <cell r="M423">
            <v>5272.2669999999998</v>
          </cell>
          <cell r="N423">
            <v>21012.793000000001</v>
          </cell>
          <cell r="O423">
            <v>3884.84</v>
          </cell>
          <cell r="P423">
            <v>5256.95</v>
          </cell>
          <cell r="Q423">
            <v>4579</v>
          </cell>
          <cell r="R423">
            <v>4795</v>
          </cell>
          <cell r="S423">
            <v>18515.79</v>
          </cell>
          <cell r="T423">
            <v>4592.63</v>
          </cell>
          <cell r="U423">
            <v>5740.46</v>
          </cell>
          <cell r="V423">
            <v>6594.37</v>
          </cell>
          <cell r="W423">
            <v>6075.84</v>
          </cell>
          <cell r="X423">
            <v>23003.3</v>
          </cell>
          <cell r="Y423">
            <v>5359.3709735130633</v>
          </cell>
          <cell r="Z423">
            <v>5990.7908373806022</v>
          </cell>
          <cell r="AA423">
            <v>6617.6398894932536</v>
          </cell>
          <cell r="AB423">
            <v>6678.5131228398714</v>
          </cell>
          <cell r="AC423">
            <v>24646.314823226789</v>
          </cell>
          <cell r="AD423">
            <v>5283.1480336776258</v>
          </cell>
          <cell r="AE423">
            <v>5726.3867040862515</v>
          </cell>
          <cell r="AF423">
            <v>5956.322100904641</v>
          </cell>
          <cell r="AG423">
            <v>5958.8265329550395</v>
          </cell>
          <cell r="AH423">
            <v>22924.683371623556</v>
          </cell>
          <cell r="AM423">
            <v>23130.67</v>
          </cell>
          <cell r="AN423">
            <v>23454.354705665879</v>
          </cell>
          <cell r="AO423">
            <v>24211.658381808833</v>
          </cell>
          <cell r="AP423">
            <v>26354.720997852753</v>
          </cell>
          <cell r="AQ423">
            <v>31876.01761476379</v>
          </cell>
          <cell r="AR423">
            <v>33980.511258331484</v>
          </cell>
          <cell r="AS423">
            <v>36780.093086977504</v>
          </cell>
          <cell r="AT423">
            <v>39022.042878748223</v>
          </cell>
        </row>
        <row r="424">
          <cell r="B424">
            <v>11115</v>
          </cell>
          <cell r="C424">
            <v>14951</v>
          </cell>
          <cell r="D424">
            <v>9312</v>
          </cell>
          <cell r="E424">
            <v>9492</v>
          </cell>
          <cell r="F424">
            <v>13730</v>
          </cell>
          <cell r="G424">
            <v>17187</v>
          </cell>
          <cell r="H424">
            <v>16077</v>
          </cell>
          <cell r="I424">
            <v>13230</v>
          </cell>
          <cell r="J424">
            <v>3588</v>
          </cell>
          <cell r="K424">
            <v>4334</v>
          </cell>
          <cell r="L424">
            <v>4998</v>
          </cell>
          <cell r="M424">
            <v>4100</v>
          </cell>
          <cell r="N424">
            <v>17020</v>
          </cell>
          <cell r="O424">
            <v>3225</v>
          </cell>
          <cell r="P424">
            <v>4099</v>
          </cell>
          <cell r="Q424">
            <v>3898</v>
          </cell>
          <cell r="R424">
            <v>3714</v>
          </cell>
          <cell r="S424">
            <v>14936</v>
          </cell>
          <cell r="T424">
            <v>3607</v>
          </cell>
          <cell r="U424">
            <v>4458</v>
          </cell>
          <cell r="V424">
            <v>5429</v>
          </cell>
          <cell r="W424">
            <v>4888</v>
          </cell>
          <cell r="X424">
            <v>18382</v>
          </cell>
          <cell r="Y424">
            <v>4493.2589472073805</v>
          </cell>
          <cell r="Z424">
            <v>4989.0600797966599</v>
          </cell>
          <cell r="AA424">
            <v>5689.4554984877686</v>
          </cell>
          <cell r="AB424">
            <v>5565.4396131556296</v>
          </cell>
          <cell r="AC424">
            <v>20737.214138647436</v>
          </cell>
          <cell r="AD424">
            <v>4328.1480336776258</v>
          </cell>
          <cell r="AE424">
            <v>4564.3867040862515</v>
          </cell>
          <cell r="AF424">
            <v>4998.9664036956092</v>
          </cell>
          <cell r="AG424">
            <v>4834.0603669960083</v>
          </cell>
          <cell r="AH424">
            <v>18725.561508455496</v>
          </cell>
          <cell r="AM424">
            <v>19088</v>
          </cell>
          <cell r="AN424">
            <v>19295.000000000004</v>
          </cell>
          <cell r="AO424">
            <v>20052.343676142958</v>
          </cell>
          <cell r="AP424">
            <v>21374.809678210655</v>
          </cell>
          <cell r="AQ424">
            <v>26723.44332972377</v>
          </cell>
          <cell r="AR424">
            <v>28220.644567558335</v>
          </cell>
          <cell r="AS424">
            <v>30424.798713207885</v>
          </cell>
          <cell r="AT424">
            <v>32179.388244313144</v>
          </cell>
        </row>
        <row r="425">
          <cell r="B425">
            <v>0.23142949454336589</v>
          </cell>
          <cell r="C425">
            <v>0.26553304706286496</v>
          </cell>
          <cell r="D425">
            <v>0.2092487288135593</v>
          </cell>
          <cell r="E425">
            <v>0.19614495678497784</v>
          </cell>
          <cell r="F425">
            <v>0.25711610486891384</v>
          </cell>
          <cell r="G425">
            <v>0.28450911266392498</v>
          </cell>
          <cell r="H425">
            <v>0.26852379398348464</v>
          </cell>
          <cell r="I425">
            <v>0.22677821325648412</v>
          </cell>
          <cell r="N425">
            <v>0.22050020860323663</v>
          </cell>
          <cell r="S425">
            <v>0.21172983850897797</v>
          </cell>
          <cell r="X425">
            <v>0.20786097773766543</v>
          </cell>
          <cell r="AC425">
            <v>0.21725483161196171</v>
          </cell>
          <cell r="AH425">
            <v>0.19708086646223774</v>
          </cell>
          <cell r="AM425">
            <v>0.20089542187199694</v>
          </cell>
          <cell r="AN425">
            <v>0.19922538084214281</v>
          </cell>
          <cell r="AO425">
            <v>0.20942464091578622</v>
          </cell>
          <cell r="AP425">
            <v>0.21315248979792498</v>
          </cell>
          <cell r="AQ425">
            <v>0.24891713743052324</v>
          </cell>
          <cell r="AR425">
            <v>0.25283674639848636</v>
          </cell>
          <cell r="AS425">
            <v>0.26238626051763048</v>
          </cell>
          <cell r="AT425">
            <v>0.26709514486414099</v>
          </cell>
        </row>
        <row r="426">
          <cell r="C426">
            <v>0.32211920827710305</v>
          </cell>
          <cell r="D426">
            <v>-0.40016540699618752</v>
          </cell>
          <cell r="E426">
            <v>-3.6701030927835734E-3</v>
          </cell>
          <cell r="F426">
            <v>0.42348124736620318</v>
          </cell>
          <cell r="G426">
            <v>0.22878441369264393</v>
          </cell>
          <cell r="H426">
            <v>-8.7583696980275766E-2</v>
          </cell>
          <cell r="I426">
            <v>-0.20008527710393728</v>
          </cell>
          <cell r="N426">
            <v>0.26337014361300082</v>
          </cell>
          <cell r="S426">
            <v>-0.1434441833137485</v>
          </cell>
          <cell r="X426">
            <v>0.21014525956437424</v>
          </cell>
          <cell r="AC426">
            <v>0.12944289087957153</v>
          </cell>
          <cell r="AH426">
            <v>6.6107756027600217E-3</v>
          </cell>
          <cell r="AM426">
            <v>2.6094009305374088E-2</v>
          </cell>
          <cell r="AN426">
            <v>-4.0940791728428794E-3</v>
          </cell>
          <cell r="AO426">
            <v>3.4995998628233549E-2</v>
          </cell>
          <cell r="AP426">
            <v>4.7102843823505269E-2</v>
          </cell>
          <cell r="AQ426">
            <v>0.22691923745299003</v>
          </cell>
          <cell r="AR426">
            <v>3.5319373116555974E-2</v>
          </cell>
          <cell r="AS426">
            <v>5.6965015846819345E-2</v>
          </cell>
          <cell r="AT426">
            <v>3.6931095082977761E-2</v>
          </cell>
        </row>
        <row r="427">
          <cell r="B427">
            <v>8426</v>
          </cell>
          <cell r="C427">
            <v>11621</v>
          </cell>
          <cell r="D427">
            <v>6739</v>
          </cell>
          <cell r="E427">
            <v>5868</v>
          </cell>
          <cell r="F427">
            <v>8918</v>
          </cell>
          <cell r="G427">
            <v>11778</v>
          </cell>
          <cell r="H427">
            <v>10674</v>
          </cell>
          <cell r="I427">
            <v>7497</v>
          </cell>
          <cell r="J427">
            <v>2080</v>
          </cell>
          <cell r="K427">
            <v>2612</v>
          </cell>
          <cell r="L427">
            <v>3181</v>
          </cell>
          <cell r="M427">
            <v>2338</v>
          </cell>
          <cell r="N427">
            <v>10211</v>
          </cell>
          <cell r="O427">
            <v>1479</v>
          </cell>
          <cell r="P427">
            <v>2291</v>
          </cell>
          <cell r="Q427">
            <v>2053</v>
          </cell>
          <cell r="R427">
            <v>1799</v>
          </cell>
          <cell r="S427">
            <v>7622</v>
          </cell>
          <cell r="X427">
            <v>10922</v>
          </cell>
          <cell r="AC427">
            <v>11043.887275278339</v>
          </cell>
          <cell r="AH427">
            <v>11023.346816345005</v>
          </cell>
          <cell r="AM427">
            <v>11867</v>
          </cell>
          <cell r="AN427">
            <v>10803.077531204382</v>
          </cell>
          <cell r="AO427">
            <v>11355.883134228437</v>
          </cell>
          <cell r="AP427">
            <v>11955.001434174064</v>
          </cell>
          <cell r="AQ427">
            <v>12997.462531713978</v>
          </cell>
          <cell r="AR427">
            <v>15362.576535614042</v>
          </cell>
          <cell r="AS427">
            <v>16645.067578634211</v>
          </cell>
          <cell r="AT427">
            <v>17801.1196098978</v>
          </cell>
        </row>
        <row r="428">
          <cell r="B428">
            <v>0.20400233761896813</v>
          </cell>
          <cell r="C428">
            <v>0.23644458874458876</v>
          </cell>
          <cell r="D428">
            <v>0.19348757296337027</v>
          </cell>
          <cell r="E428">
            <v>0.16895879691893873</v>
          </cell>
          <cell r="F428">
            <v>0.21392672849915681</v>
          </cell>
          <cell r="G428">
            <v>0.24076963538553497</v>
          </cell>
          <cell r="H428">
            <v>0.21686025869759143</v>
          </cell>
          <cell r="I428">
            <v>0.15918492974640161</v>
          </cell>
          <cell r="N428">
            <v>0.16001159794955336</v>
          </cell>
          <cell r="S428">
            <v>0.14720878530587977</v>
          </cell>
          <cell r="X428">
            <v>0.1560443106926698</v>
          </cell>
          <cell r="AC428">
            <v>0.1366435106513495</v>
          </cell>
          <cell r="AH428">
            <v>0.13410016254122109</v>
          </cell>
          <cell r="AM428">
            <v>0.14436329142044699</v>
          </cell>
          <cell r="AN428">
            <v>0.12556635958307646</v>
          </cell>
          <cell r="AO428">
            <v>0.13370223965697922</v>
          </cell>
          <cell r="AP428">
            <v>0.13612039381568575</v>
          </cell>
          <cell r="AQ428">
            <v>0.1384332009625048</v>
          </cell>
          <cell r="AR428">
            <v>0.15774648349760956</v>
          </cell>
          <cell r="AS428">
            <v>0.16492304117612597</v>
          </cell>
          <cell r="AT428">
            <v>0.17017086937726644</v>
          </cell>
        </row>
        <row r="429">
          <cell r="B429">
            <v>1694</v>
          </cell>
          <cell r="C429">
            <v>-1885</v>
          </cell>
          <cell r="D429">
            <v>5771</v>
          </cell>
          <cell r="E429">
            <v>10810</v>
          </cell>
          <cell r="F429">
            <v>5025</v>
          </cell>
          <cell r="G429">
            <v>1274</v>
          </cell>
          <cell r="H429">
            <v>3196</v>
          </cell>
          <cell r="I429">
            <v>7559</v>
          </cell>
          <cell r="J429">
            <v>2026</v>
          </cell>
          <cell r="K429">
            <v>2066</v>
          </cell>
          <cell r="L429">
            <v>1010</v>
          </cell>
          <cell r="M429">
            <v>1803</v>
          </cell>
          <cell r="N429">
            <v>6905</v>
          </cell>
          <cell r="O429">
            <v>2871</v>
          </cell>
          <cell r="P429">
            <v>2623</v>
          </cell>
          <cell r="Q429">
            <v>3381</v>
          </cell>
          <cell r="R429">
            <v>4715</v>
          </cell>
          <cell r="S429">
            <v>13590</v>
          </cell>
          <cell r="X429">
            <v>10550</v>
          </cell>
          <cell r="AC429">
            <v>5118.332628721666</v>
          </cell>
          <cell r="AH429">
            <v>3425.9694366549938</v>
          </cell>
          <cell r="AM429">
            <v>3452.4963770000031</v>
          </cell>
          <cell r="AN429">
            <v>1641.2148377956182</v>
          </cell>
          <cell r="AO429">
            <v>771.77123477156238</v>
          </cell>
          <cell r="AP429">
            <v>1507.5762120804429</v>
          </cell>
          <cell r="AQ429">
            <v>1001.3349823002827</v>
          </cell>
          <cell r="AR429">
            <v>1700.0322900505889</v>
          </cell>
          <cell r="AS429">
            <v>1650.1106869798568</v>
          </cell>
          <cell r="AT429">
            <v>1716.8234749266594</v>
          </cell>
        </row>
        <row r="430">
          <cell r="B430">
            <v>3.5271395749569216E-2</v>
          </cell>
          <cell r="C430">
            <v>-3.3478014428031604E-2</v>
          </cell>
          <cell r="D430">
            <v>0.12967938294491524</v>
          </cell>
          <cell r="E430">
            <v>0.22338042381432893</v>
          </cell>
          <cell r="F430">
            <v>9.4101123595505612E-2</v>
          </cell>
          <cell r="G430">
            <v>2.1089463520907688E-2</v>
          </cell>
          <cell r="H430">
            <v>5.3380733070300238E-2</v>
          </cell>
          <cell r="I430">
            <v>0.12957040922190199</v>
          </cell>
          <cell r="N430">
            <v>8.9456753255308399E-2</v>
          </cell>
          <cell r="S430">
            <v>0.192649203624599</v>
          </cell>
          <cell r="X430">
            <v>0.11929786286216791</v>
          </cell>
          <cell r="AC430">
            <v>5.3622559228655525E-2</v>
          </cell>
          <cell r="AH430">
            <v>3.6057291245671239E-2</v>
          </cell>
          <cell r="AM430">
            <v>3.6336479262833017E-2</v>
          </cell>
          <cell r="AN430">
            <v>1.6945926463001172E-2</v>
          </cell>
          <cell r="AO430">
            <v>8.0603003978763008E-3</v>
          </cell>
          <cell r="AP430">
            <v>1.5033753656887371E-2</v>
          </cell>
          <cell r="AQ430">
            <v>9.3269955644524512E-3</v>
          </cell>
          <cell r="AR430">
            <v>1.5231070713490365E-2</v>
          </cell>
          <cell r="AS430">
            <v>1.4230706230074922E-2</v>
          </cell>
          <cell r="AT430">
            <v>1.4249966819140246E-2</v>
          </cell>
        </row>
        <row r="431">
          <cell r="B431">
            <v>-0.15324526134405514</v>
          </cell>
          <cell r="C431">
            <v>-0.17797516317416695</v>
          </cell>
          <cell r="D431">
            <v>-9.5051774364406774E-2</v>
          </cell>
          <cell r="E431">
            <v>-6.7675382792962743E-2</v>
          </cell>
          <cell r="F431">
            <v>-0.13636704119850188</v>
          </cell>
          <cell r="G431">
            <v>-0.16123341812687667</v>
          </cell>
          <cell r="H431">
            <v>-0.12792335249856995</v>
          </cell>
          <cell r="I431">
            <v>-6.4999469740634003E-2</v>
          </cell>
          <cell r="N431">
            <v>-8.712478865198392E-2</v>
          </cell>
          <cell r="S431">
            <v>-6.7972989799849309E-2</v>
          </cell>
          <cell r="X431">
            <v>-8.4707136559289076E-2</v>
          </cell>
          <cell r="AC431">
            <v>-9.6911650202630165E-2</v>
          </cell>
          <cell r="AH431">
            <v>-8.8582659939083708E-2</v>
          </cell>
          <cell r="AM431">
            <v>-9.121755141264655E-2</v>
          </cell>
          <cell r="AN431">
            <v>-8.1231498356869006E-2</v>
          </cell>
          <cell r="AO431">
            <v>-9.6588129834300596E-2</v>
          </cell>
          <cell r="AP431">
            <v>-0.10107278704725019</v>
          </cell>
          <cell r="AQ431">
            <v>-0.12286112727841822</v>
          </cell>
          <cell r="AR431">
            <v>-0.12307223634774088</v>
          </cell>
          <cell r="AS431">
            <v>-0.12902372654022662</v>
          </cell>
          <cell r="AT431">
            <v>-0.13057171144007218</v>
          </cell>
        </row>
        <row r="432">
          <cell r="B432">
            <v>243.15400000000045</v>
          </cell>
          <cell r="C432">
            <v>-4043.9814000000006</v>
          </cell>
          <cell r="D432">
            <v>4730.7862000000005</v>
          </cell>
          <cell r="E432">
            <v>9500</v>
          </cell>
          <cell r="F432">
            <v>2865</v>
          </cell>
          <cell r="G432">
            <v>-1655</v>
          </cell>
          <cell r="H432">
            <v>44</v>
          </cell>
          <cell r="I432">
            <v>4453</v>
          </cell>
          <cell r="J432">
            <v>1288</v>
          </cell>
          <cell r="K432">
            <v>1128</v>
          </cell>
          <cell r="L432">
            <v>130</v>
          </cell>
          <cell r="M432">
            <v>1189</v>
          </cell>
          <cell r="N432">
            <v>3735</v>
          </cell>
          <cell r="O432">
            <v>2155</v>
          </cell>
          <cell r="P432">
            <v>1853</v>
          </cell>
          <cell r="Q432">
            <v>2499</v>
          </cell>
          <cell r="R432">
            <v>3817</v>
          </cell>
          <cell r="S432">
            <v>10324</v>
          </cell>
          <cell r="T432">
            <v>2494</v>
          </cell>
          <cell r="U432">
            <v>1728</v>
          </cell>
          <cell r="V432">
            <v>1024</v>
          </cell>
          <cell r="W432">
            <v>1496</v>
          </cell>
          <cell r="X432">
            <v>6742</v>
          </cell>
          <cell r="Y432">
            <v>435.52105279261923</v>
          </cell>
          <cell r="Z432">
            <v>210.2639202033406</v>
          </cell>
          <cell r="AA432">
            <v>-234.23669848776808</v>
          </cell>
          <cell r="AB432">
            <v>910.94238684437096</v>
          </cell>
          <cell r="AC432">
            <v>1322.4906613525673</v>
          </cell>
          <cell r="AD432">
            <v>570.43484632237414</v>
          </cell>
          <cell r="AE432">
            <v>163.52059291374826</v>
          </cell>
          <cell r="AF432">
            <v>-160.85700369560891</v>
          </cell>
          <cell r="AG432">
            <v>-179.18356699600736</v>
          </cell>
          <cell r="AH432">
            <v>401.41486854450341</v>
          </cell>
          <cell r="AM432">
            <v>-44.503622999996878</v>
          </cell>
          <cell r="AN432">
            <v>-1603.8285300000025</v>
          </cell>
          <cell r="AO432">
            <v>-2907.5476261429576</v>
          </cell>
          <cell r="AP432">
            <v>-2422.6975758492008</v>
          </cell>
          <cell r="AQ432">
            <v>-4706.8609552870439</v>
          </cell>
          <cell r="AR432">
            <v>-4454.7927542844373</v>
          </cell>
          <cell r="AS432">
            <v>-4977.628996001702</v>
          </cell>
          <cell r="AT432">
            <v>-5350.9180568475422</v>
          </cell>
        </row>
        <row r="433">
          <cell r="B433">
            <v>5.0627986789201704E-3</v>
          </cell>
          <cell r="C433">
            <v>-7.1821998756441088E-2</v>
          </cell>
          <cell r="D433">
            <v>0.10630487528336865</v>
          </cell>
          <cell r="E433">
            <v>0.19631027069714385</v>
          </cell>
          <cell r="F433">
            <v>5.365168539325843E-2</v>
          </cell>
          <cell r="G433">
            <v>-2.739643809034711E-2</v>
          </cell>
          <cell r="H433">
            <v>7.3490370935331997E-4</v>
          </cell>
          <cell r="I433">
            <v>7.6329809798270892E-2</v>
          </cell>
          <cell r="N433">
            <v>4.8388265518982891E-2</v>
          </cell>
          <cell r="S433">
            <v>0.14635102120826785</v>
          </cell>
          <cell r="X433">
            <v>7.6237553688790149E-2</v>
          </cell>
          <cell r="AC433">
            <v>1.3855163187280656E-2</v>
          </cell>
          <cell r="AH433">
            <v>4.2247699791460713E-3</v>
          </cell>
          <cell r="AM433">
            <v>-4.6838716038436075E-4</v>
          </cell>
          <cell r="AN433">
            <v>-1.6559904104417957E-2</v>
          </cell>
          <cell r="AO433">
            <v>-3.0366132128235048E-2</v>
          </cell>
          <cell r="AP433">
            <v>-2.4159467527145907E-2</v>
          </cell>
          <cell r="AQ433">
            <v>-4.3842342501214625E-2</v>
          </cell>
          <cell r="AR433">
            <v>-3.9911749824723432E-2</v>
          </cell>
          <cell r="AS433">
            <v>-4.2927529967126198E-2</v>
          </cell>
          <cell r="AT433">
            <v>-4.4413654563567294E-2</v>
          </cell>
        </row>
        <row r="434">
          <cell r="B434">
            <v>-4174.8459999999995</v>
          </cell>
          <cell r="C434">
            <v>-7249.9814000000006</v>
          </cell>
          <cell r="D434">
            <v>1005.7862000000005</v>
          </cell>
          <cell r="E434">
            <v>6302</v>
          </cell>
          <cell r="F434">
            <v>335</v>
          </cell>
          <cell r="G434">
            <v>-4498</v>
          </cell>
          <cell r="H434">
            <v>-2692.7672000000002</v>
          </cell>
          <cell r="I434">
            <v>1623</v>
          </cell>
          <cell r="J434">
            <v>665.58600000000001</v>
          </cell>
          <cell r="K434">
            <v>156.68799999999999</v>
          </cell>
          <cell r="L434">
            <v>-433.79999999999995</v>
          </cell>
          <cell r="M434">
            <v>190.73299999999995</v>
          </cell>
          <cell r="N434">
            <v>579.20699999999988</v>
          </cell>
          <cell r="O434">
            <v>1716.16</v>
          </cell>
          <cell r="P434">
            <v>947.05</v>
          </cell>
          <cell r="Q434">
            <v>2036</v>
          </cell>
          <cell r="R434">
            <v>2922</v>
          </cell>
          <cell r="S434">
            <v>7621.2100000000009</v>
          </cell>
          <cell r="T434">
            <v>2050.37</v>
          </cell>
          <cell r="U434">
            <v>957.54</v>
          </cell>
          <cell r="V434">
            <v>457.63</v>
          </cell>
          <cell r="W434">
            <v>721.15999999999985</v>
          </cell>
          <cell r="X434">
            <v>4186.7</v>
          </cell>
          <cell r="Y434">
            <v>-104.81623841505345</v>
          </cell>
          <cell r="Z434">
            <v>-433.55685955433205</v>
          </cell>
          <cell r="AA434">
            <v>-786.6757184554416</v>
          </cell>
          <cell r="AB434">
            <v>171.39163562669734</v>
          </cell>
          <cell r="AC434">
            <v>-1153.6571807981259</v>
          </cell>
          <cell r="AD434">
            <v>22.434846322373687</v>
          </cell>
          <cell r="AE434">
            <v>-458.47940708625174</v>
          </cell>
          <cell r="AF434">
            <v>-760.38613840463984</v>
          </cell>
          <cell r="AG434">
            <v>-943.78567045503894</v>
          </cell>
          <cell r="AH434">
            <v>-2132.7163696235575</v>
          </cell>
          <cell r="AM434">
            <v>-2523.173622999997</v>
          </cell>
          <cell r="AN434">
            <v>-4076.9932356658787</v>
          </cell>
          <cell r="AO434">
            <v>-5380.6723318088334</v>
          </cell>
          <cell r="AP434">
            <v>-5653.3516654913001</v>
          </cell>
          <cell r="AQ434">
            <v>-7929.1990309570683</v>
          </cell>
          <cell r="AR434">
            <v>-7943.6614303001916</v>
          </cell>
          <cell r="AS434">
            <v>-8877.9083135187739</v>
          </cell>
          <cell r="AT434">
            <v>-9538.2602527050276</v>
          </cell>
        </row>
        <row r="435">
          <cell r="B435">
            <v>-8.6926000861573802E-2</v>
          </cell>
          <cell r="C435">
            <v>-0.12876126361387841</v>
          </cell>
          <cell r="D435">
            <v>2.2600889584216112E-2</v>
          </cell>
          <cell r="E435">
            <v>0.13022603430877899</v>
          </cell>
          <cell r="F435">
            <v>6.2734082397003744E-3</v>
          </cell>
          <cell r="G435">
            <v>-7.4458718145245503E-2</v>
          </cell>
          <cell r="H435">
            <v>-4.4975559175112576E-2</v>
          </cell>
          <cell r="I435">
            <v>2.7820184438040345E-2</v>
          </cell>
          <cell r="N435">
            <v>7.5038345666542218E-3</v>
          </cell>
          <cell r="S435">
            <v>0.10803679449270275</v>
          </cell>
          <cell r="X435">
            <v>4.7342593596686099E-2</v>
          </cell>
          <cell r="AC435">
            <v>-1.2086367767458223E-2</v>
          </cell>
          <cell r="AH435">
            <v>-2.244619419576898E-2</v>
          </cell>
          <cell r="AM435">
            <v>-2.6555638592250592E-2</v>
          </cell>
          <cell r="AN435">
            <v>-4.2095907233292283E-2</v>
          </cell>
          <cell r="AO435">
            <v>-5.6195195393305683E-2</v>
          </cell>
          <cell r="AP435">
            <v>-5.637598656287042E-2</v>
          </cell>
          <cell r="AQ435">
            <v>-7.3857006395107908E-2</v>
          </cell>
          <cell r="AR435">
            <v>-7.116951229516226E-2</v>
          </cell>
          <cell r="AS435">
            <v>-7.6563897285253923E-2</v>
          </cell>
          <cell r="AT435">
            <v>-7.9169404483578162E-2</v>
          </cell>
        </row>
        <row r="436">
          <cell r="B436">
            <v>-11331.846</v>
          </cell>
          <cell r="C436">
            <v>-13428.981400000001</v>
          </cell>
          <cell r="D436">
            <v>-7373.2137999999995</v>
          </cell>
          <cell r="E436">
            <v>-5578</v>
          </cell>
          <cell r="F436">
            <v>-9191</v>
          </cell>
          <cell r="G436">
            <v>-13477</v>
          </cell>
          <cell r="H436">
            <v>-11790.7672</v>
          </cell>
          <cell r="I436">
            <v>-6946</v>
          </cell>
          <cell r="J436">
            <v>-1331.414</v>
          </cell>
          <cell r="K436">
            <v>-2467.3119999999999</v>
          </cell>
          <cell r="L436">
            <v>-2678.8</v>
          </cell>
          <cell r="M436">
            <v>-1959.2670000000001</v>
          </cell>
          <cell r="N436">
            <v>-8436.7929999999997</v>
          </cell>
          <cell r="O436">
            <v>-867.83999999999992</v>
          </cell>
          <cell r="P436">
            <v>-2240.9499999999998</v>
          </cell>
          <cell r="Q436">
            <v>-1592</v>
          </cell>
          <cell r="R436">
            <v>-1594</v>
          </cell>
          <cell r="S436">
            <v>-6294.7899999999991</v>
          </cell>
          <cell r="T436">
            <v>-1543.63</v>
          </cell>
          <cell r="U436">
            <v>-2885.46</v>
          </cell>
          <cell r="V436">
            <v>-3422.37</v>
          </cell>
          <cell r="W436">
            <v>-2654.84</v>
          </cell>
          <cell r="X436">
            <v>-10609.3</v>
          </cell>
          <cell r="Y436">
            <v>-2474.1064985130638</v>
          </cell>
          <cell r="Z436">
            <v>-2743.1864275368516</v>
          </cell>
          <cell r="AA436">
            <v>-3087.9997636066387</v>
          </cell>
          <cell r="AB436">
            <v>-2736.7150635133848</v>
          </cell>
          <cell r="AC436">
            <v>-9446.7798371192439</v>
          </cell>
          <cell r="AD436">
            <v>-2350.1480336776267</v>
          </cell>
          <cell r="AE436">
            <v>-2776.3867040862519</v>
          </cell>
          <cell r="AF436">
            <v>-2834.2470889046399</v>
          </cell>
          <cell r="AG436">
            <v>-2731.877187264286</v>
          </cell>
          <cell r="AH436">
            <v>-9726.9816555454254</v>
          </cell>
          <cell r="AM436">
            <v>-11278.929999999998</v>
          </cell>
          <cell r="AN436">
            <v>-8429.0418579887428</v>
          </cell>
          <cell r="AO436">
            <v>-10265.200954131698</v>
          </cell>
          <cell r="AP436">
            <v>-11244.058406570688</v>
          </cell>
          <cell r="AQ436">
            <v>-12431.513229464341</v>
          </cell>
          <cell r="AR436">
            <v>-14275.681934142523</v>
          </cell>
          <cell r="AS436">
            <v>-15820.101165268123</v>
          </cell>
          <cell r="AT436">
            <v>-17474.605744648008</v>
          </cell>
        </row>
        <row r="437">
          <cell r="B437">
            <v>-0.23594452469844915</v>
          </cell>
          <cell r="C437">
            <v>-0.23850166210237031</v>
          </cell>
          <cell r="D437">
            <v>-0.16568251878442794</v>
          </cell>
          <cell r="E437">
            <v>-0.11526512525775456</v>
          </cell>
          <cell r="F437">
            <v>-0.17211610486891385</v>
          </cell>
          <cell r="G437">
            <v>-0.22309474087227071</v>
          </cell>
          <cell r="H437">
            <v>-0.19693360344094221</v>
          </cell>
          <cell r="I437">
            <v>-0.11906284726224785</v>
          </cell>
          <cell r="N437">
            <v>-0.10930168134208734</v>
          </cell>
          <cell r="S437">
            <v>-8.9233721889925635E-2</v>
          </cell>
          <cell r="X437">
            <v>-0.11996841862214198</v>
          </cell>
          <cell r="AC437">
            <v>-9.8969830232098849E-2</v>
          </cell>
          <cell r="AH437">
            <v>-0.10237353747024171</v>
          </cell>
          <cell r="AM437">
            <v>-0.1187073240053815</v>
          </cell>
          <cell r="AN437">
            <v>-8.703182556580305E-2</v>
          </cell>
          <cell r="AO437">
            <v>-0.10720871627116087</v>
          </cell>
          <cell r="AP437">
            <v>-0.11212726947632244</v>
          </cell>
          <cell r="AQ437">
            <v>-0.1157940856957646</v>
          </cell>
          <cell r="AR437">
            <v>-0.1278998771345404</v>
          </cell>
          <cell r="AS437">
            <v>-0.13643400651204002</v>
          </cell>
          <cell r="AT437">
            <v>-0.14504260669515201</v>
          </cell>
        </row>
        <row r="438">
          <cell r="B438">
            <v>-0.27435593087326765</v>
          </cell>
          <cell r="C438">
            <v>-0.27323035748917751</v>
          </cell>
          <cell r="D438">
            <v>-0.21169687536756615</v>
          </cell>
          <cell r="E438">
            <v>-0.16060875412642131</v>
          </cell>
          <cell r="F438">
            <v>-0.22047550590219223</v>
          </cell>
          <cell r="G438">
            <v>-0.27550113568439927</v>
          </cell>
          <cell r="H438">
            <v>-0.23954926224799286</v>
          </cell>
          <cell r="I438">
            <v>-0.14748546378798261</v>
          </cell>
          <cell r="N438">
            <v>-0.13220886587989483</v>
          </cell>
          <cell r="S438">
            <v>-0.12157549063967447</v>
          </cell>
          <cell r="X438">
            <v>-0.15157671721587088</v>
          </cell>
          <cell r="AC438">
            <v>-0.11688286281080534</v>
          </cell>
          <cell r="AH438">
            <v>-0.11832974529205748</v>
          </cell>
          <cell r="AM438">
            <v>-0.13720935859954678</v>
          </cell>
          <cell r="AN438">
            <v>-9.7972461812279615E-2</v>
          </cell>
          <cell r="AO438">
            <v>-0.12086073287946175</v>
          </cell>
          <cell r="AP438">
            <v>-0.12802555205169786</v>
          </cell>
          <cell r="AQ438">
            <v>-0.13240539566575957</v>
          </cell>
          <cell r="AR438">
            <v>-0.14658599873665831</v>
          </cell>
          <cell r="AS438">
            <v>-0.15674908999703077</v>
          </cell>
          <cell r="AT438">
            <v>-0.1670495405209402</v>
          </cell>
        </row>
        <row r="439">
          <cell r="B439">
            <v>8410</v>
          </cell>
          <cell r="C439">
            <v>7475</v>
          </cell>
          <cell r="D439">
            <v>9549</v>
          </cell>
          <cell r="E439">
            <v>14030</v>
          </cell>
          <cell r="F439">
            <v>11115</v>
          </cell>
          <cell r="G439">
            <v>9724</v>
          </cell>
          <cell r="H439">
            <v>9798</v>
          </cell>
          <cell r="I439">
            <v>9487</v>
          </cell>
          <cell r="J439">
            <v>2389</v>
          </cell>
          <cell r="K439">
            <v>2976</v>
          </cell>
          <cell r="L439">
            <v>2565</v>
          </cell>
          <cell r="M439">
            <v>2525</v>
          </cell>
          <cell r="N439">
            <v>10455</v>
          </cell>
          <cell r="O439">
            <v>2810</v>
          </cell>
          <cell r="P439">
            <v>3430</v>
          </cell>
          <cell r="Q439">
            <v>3968</v>
          </cell>
          <cell r="R439">
            <v>4911</v>
          </cell>
          <cell r="S439">
            <v>15119.06</v>
          </cell>
          <cell r="T439">
            <v>3568</v>
          </cell>
          <cell r="U439">
            <v>3988</v>
          </cell>
          <cell r="V439">
            <v>3972</v>
          </cell>
          <cell r="W439">
            <v>3663</v>
          </cell>
          <cell r="X439">
            <v>15191</v>
          </cell>
          <cell r="Y439">
            <v>2718.8724000000002</v>
          </cell>
          <cell r="Z439">
            <v>2632.1308800000006</v>
          </cell>
          <cell r="AA439">
            <v>2623.6531760000003</v>
          </cell>
          <cell r="AB439">
            <v>3238.0462400000006</v>
          </cell>
          <cell r="AC439">
            <v>11212.702696000004</v>
          </cell>
          <cell r="AD439">
            <v>2649.5828800000004</v>
          </cell>
          <cell r="AE439">
            <v>2496.9072970000002</v>
          </cell>
          <cell r="AF439">
            <v>2495.3433880000002</v>
          </cell>
          <cell r="AG439">
            <v>2252.5429360000003</v>
          </cell>
          <cell r="AH439">
            <v>9894.3765010000006</v>
          </cell>
          <cell r="AM439">
            <v>9697.7563770000015</v>
          </cell>
          <cell r="AN439">
            <v>6203.365730999999</v>
          </cell>
          <cell r="AO439">
            <v>6735.8457309999994</v>
          </cell>
          <cell r="AP439">
            <v>8076.8975820498745</v>
          </cell>
          <cell r="AQ439">
            <v>7804.4310655457566</v>
          </cell>
          <cell r="AR439">
            <v>7895.3497431124124</v>
          </cell>
          <cell r="AS439">
            <v>8269.4288487404156</v>
          </cell>
          <cell r="AT439">
            <v>9119.7289412931441</v>
          </cell>
        </row>
        <row r="440">
          <cell r="X440">
            <v>103</v>
          </cell>
          <cell r="AC440">
            <v>-1595.2279160506928</v>
          </cell>
          <cell r="AH440">
            <v>-958.17735838738076</v>
          </cell>
          <cell r="AM440">
            <v>98</v>
          </cell>
          <cell r="AN440">
            <v>-893.43710867713469</v>
          </cell>
          <cell r="AO440">
            <v>-893.43710867713469</v>
          </cell>
          <cell r="AP440">
            <v>-1414.5955320104681</v>
          </cell>
          <cell r="AQ440">
            <v>-2281.1509086771348</v>
          </cell>
          <cell r="AR440">
            <v>-1502.558158677135</v>
          </cell>
          <cell r="AS440">
            <v>-1586.75</v>
          </cell>
          <cell r="AT440">
            <v>-1836.6750000000002</v>
          </cell>
        </row>
        <row r="441">
          <cell r="B441">
            <v>-3074</v>
          </cell>
          <cell r="C441">
            <v>-1763</v>
          </cell>
          <cell r="D441">
            <v>-2368</v>
          </cell>
          <cell r="E441">
            <v>-765</v>
          </cell>
          <cell r="F441">
            <v>-592</v>
          </cell>
          <cell r="G441">
            <v>-1745</v>
          </cell>
          <cell r="H441">
            <v>-1713.7672000000002</v>
          </cell>
          <cell r="I441">
            <v>-1895</v>
          </cell>
          <cell r="J441">
            <v>-303.41399999999999</v>
          </cell>
          <cell r="K441">
            <v>-656.31200000000001</v>
          </cell>
          <cell r="L441">
            <v>-305.79999999999995</v>
          </cell>
          <cell r="M441">
            <v>-645.26700000000005</v>
          </cell>
          <cell r="N441">
            <v>-1910.7930000000001</v>
          </cell>
          <cell r="O441">
            <v>-226.83999999999997</v>
          </cell>
          <cell r="P441">
            <v>-719.95</v>
          </cell>
          <cell r="Q441">
            <v>-189</v>
          </cell>
          <cell r="R441">
            <v>-589</v>
          </cell>
          <cell r="S441">
            <v>-1724.73</v>
          </cell>
          <cell r="T441">
            <v>-481.63</v>
          </cell>
          <cell r="U441">
            <v>-619.46</v>
          </cell>
          <cell r="V441">
            <v>-435.37</v>
          </cell>
          <cell r="W441">
            <v>-469.84000000000003</v>
          </cell>
          <cell r="X441">
            <v>-2006.3000000000002</v>
          </cell>
          <cell r="Y441">
            <v>-162.01822870767325</v>
          </cell>
          <cell r="Z441">
            <v>-288.15136491392332</v>
          </cell>
          <cell r="AA441">
            <v>-195.14701808105872</v>
          </cell>
          <cell r="AB441">
            <v>-377.23345189118737</v>
          </cell>
          <cell r="AC441">
            <v>-1022.5500635938424</v>
          </cell>
          <cell r="AD441">
            <v>-280</v>
          </cell>
          <cell r="AE441">
            <v>-475</v>
          </cell>
          <cell r="AF441">
            <v>-148.04669720903149</v>
          </cell>
          <cell r="AG441">
            <v>-268.15068426827833</v>
          </cell>
          <cell r="AH441">
            <v>-1171.1973814773098</v>
          </cell>
          <cell r="AM441">
            <v>-1468.67</v>
          </cell>
          <cell r="AN441">
            <v>-1545.5097056658749</v>
          </cell>
          <cell r="AO441">
            <v>-1545.4697056658749</v>
          </cell>
          <cell r="AP441">
            <v>-2189.5578306820817</v>
          </cell>
          <cell r="AQ441">
            <v>-2245.1656492586735</v>
          </cell>
          <cell r="AR441">
            <v>-3472.2069980118058</v>
          </cell>
          <cell r="AS441">
            <v>-4204.2249111667825</v>
          </cell>
          <cell r="AT441">
            <v>-4885.3939689609197</v>
          </cell>
        </row>
        <row r="442">
          <cell r="B442">
            <v>1380</v>
          </cell>
          <cell r="C442">
            <v>3648</v>
          </cell>
          <cell r="D442">
            <v>-3403</v>
          </cell>
          <cell r="E442">
            <v>-10045</v>
          </cell>
          <cell r="F442">
            <v>-4433</v>
          </cell>
          <cell r="G442">
            <v>471</v>
          </cell>
          <cell r="H442">
            <v>-1482.2327999999998</v>
          </cell>
          <cell r="I442">
            <v>-5664</v>
          </cell>
          <cell r="J442">
            <v>-1722.5860000000002</v>
          </cell>
          <cell r="K442">
            <v>-1409.6880000000001</v>
          </cell>
          <cell r="L442">
            <v>-704.19999999999982</v>
          </cell>
          <cell r="M442">
            <v>-1157.7330000000002</v>
          </cell>
          <cell r="N442">
            <v>-4994.2069999999985</v>
          </cell>
          <cell r="O442">
            <v>-2644.16</v>
          </cell>
          <cell r="P442">
            <v>-1903.0500000000002</v>
          </cell>
          <cell r="Q442">
            <v>-3192</v>
          </cell>
          <cell r="R442">
            <v>-4126</v>
          </cell>
          <cell r="S442">
            <v>-11865.27</v>
          </cell>
          <cell r="T442">
            <v>-2794.37</v>
          </cell>
          <cell r="U442">
            <v>-1951.54</v>
          </cell>
          <cell r="V442">
            <v>-1706.63</v>
          </cell>
          <cell r="W442">
            <v>-2091.16</v>
          </cell>
          <cell r="X442">
            <v>-8543.7000000000007</v>
          </cell>
          <cell r="Y442">
            <v>-1050.2955606477908</v>
          </cell>
          <cell r="Z442">
            <v>-810.58791782533081</v>
          </cell>
          <cell r="AA442">
            <v>-656.49095420995127</v>
          </cell>
          <cell r="AB442">
            <v>-1578.4081324447466</v>
          </cell>
          <cell r="AC442">
            <v>-4095.7825651278217</v>
          </cell>
          <cell r="AD442">
            <v>-1027.4348463223737</v>
          </cell>
          <cell r="AE442">
            <v>-365.52059291374826</v>
          </cell>
          <cell r="AF442">
            <v>-478.78334029609232</v>
          </cell>
          <cell r="AG442">
            <v>-383.03327564547089</v>
          </cell>
          <cell r="AH442">
            <v>-2254.7720551776838</v>
          </cell>
          <cell r="AM442">
            <v>-1983.826377000003</v>
          </cell>
          <cell r="AN442">
            <v>-95.705132129744015</v>
          </cell>
          <cell r="AO442">
            <v>773.69847089431278</v>
          </cell>
          <cell r="AP442">
            <v>681.98161860163964</v>
          </cell>
          <cell r="AQ442">
            <v>1243.8306669583908</v>
          </cell>
          <cell r="AR442">
            <v>1772.1747079612178</v>
          </cell>
          <cell r="AS442" t="e">
            <v>#REF!</v>
          </cell>
          <cell r="AT442" t="e">
            <v>#REF!</v>
          </cell>
        </row>
        <row r="443">
          <cell r="B443">
            <v>-3074</v>
          </cell>
          <cell r="C443">
            <v>-1763</v>
          </cell>
          <cell r="D443">
            <v>-2368</v>
          </cell>
          <cell r="E443">
            <v>-765</v>
          </cell>
          <cell r="F443">
            <v>-592</v>
          </cell>
          <cell r="G443">
            <v>-1745</v>
          </cell>
          <cell r="H443">
            <v>-1713.7672000000002</v>
          </cell>
          <cell r="I443">
            <v>-1895</v>
          </cell>
          <cell r="J443">
            <v>-303.41399999999999</v>
          </cell>
          <cell r="K443">
            <v>-656.31200000000001</v>
          </cell>
          <cell r="L443">
            <v>-305.79999999999995</v>
          </cell>
          <cell r="M443">
            <v>-645.26700000000005</v>
          </cell>
          <cell r="N443">
            <v>-1910.7930000000001</v>
          </cell>
          <cell r="O443">
            <v>-226.83999999999997</v>
          </cell>
          <cell r="P443">
            <v>-719.95</v>
          </cell>
          <cell r="Q443">
            <v>-189</v>
          </cell>
          <cell r="R443">
            <v>-589</v>
          </cell>
          <cell r="S443">
            <v>-1724.73</v>
          </cell>
          <cell r="T443">
            <v>-481.63</v>
          </cell>
          <cell r="U443">
            <v>-619.46</v>
          </cell>
          <cell r="V443">
            <v>-435.37</v>
          </cell>
          <cell r="W443">
            <v>-469.84000000000003</v>
          </cell>
          <cell r="X443">
            <v>-2006.3000000000002</v>
          </cell>
          <cell r="Y443">
            <v>-162.01822870767325</v>
          </cell>
          <cell r="Z443">
            <v>-288.15136491392332</v>
          </cell>
          <cell r="AA443">
            <v>-195.14701808105872</v>
          </cell>
          <cell r="AB443">
            <v>-377.23345189118737</v>
          </cell>
          <cell r="AC443">
            <v>-1022.5500635938424</v>
          </cell>
          <cell r="AD443">
            <v>-280</v>
          </cell>
          <cell r="AE443">
            <v>-475</v>
          </cell>
          <cell r="AF443">
            <v>-148.04669720903149</v>
          </cell>
          <cell r="AG443">
            <v>-268.15068426827833</v>
          </cell>
          <cell r="AH443">
            <v>-1171.1973814773098</v>
          </cell>
          <cell r="AM443">
            <v>-1468.67</v>
          </cell>
          <cell r="AN443">
            <v>-1545.5097056658749</v>
          </cell>
          <cell r="AO443">
            <v>-1545.4697056658749</v>
          </cell>
          <cell r="AP443">
            <v>-2189.5578306820817</v>
          </cell>
          <cell r="AQ443">
            <v>-2245.1656492586735</v>
          </cell>
          <cell r="AR443">
            <v>-3472.2069980118058</v>
          </cell>
          <cell r="AS443">
            <v>-4204.2249111667825</v>
          </cell>
          <cell r="AT443">
            <v>-4885.3939689609197</v>
          </cell>
        </row>
        <row r="444">
          <cell r="B444">
            <v>9402</v>
          </cell>
          <cell r="C444">
            <v>6607</v>
          </cell>
          <cell r="D444">
            <v>7546</v>
          </cell>
          <cell r="E444">
            <v>11759</v>
          </cell>
          <cell r="F444">
            <v>14105</v>
          </cell>
          <cell r="G444">
            <v>13001</v>
          </cell>
          <cell r="H444">
            <v>12656</v>
          </cell>
          <cell r="I444">
            <v>11507</v>
          </cell>
          <cell r="J444">
            <v>11188</v>
          </cell>
          <cell r="K444">
            <v>10548</v>
          </cell>
          <cell r="L444">
            <v>9207</v>
          </cell>
          <cell r="M444">
            <v>9723</v>
          </cell>
          <cell r="N444">
            <v>9723</v>
          </cell>
          <cell r="O444">
            <v>9982</v>
          </cell>
          <cell r="P444">
            <v>10708</v>
          </cell>
          <cell r="Q444">
            <v>12684</v>
          </cell>
          <cell r="R444">
            <v>15229</v>
          </cell>
          <cell r="S444">
            <v>15229</v>
          </cell>
          <cell r="T444">
            <v>15976</v>
          </cell>
          <cell r="U444">
            <v>16655</v>
          </cell>
          <cell r="V444">
            <v>18330</v>
          </cell>
          <cell r="W444">
            <v>17818</v>
          </cell>
          <cell r="X444">
            <v>17818</v>
          </cell>
          <cell r="Y444">
            <v>15764</v>
          </cell>
          <cell r="Z444">
            <v>15725.054313912</v>
          </cell>
          <cell r="AA444">
            <v>16232.75346136</v>
          </cell>
          <cell r="AB444">
            <v>16674.507529126</v>
          </cell>
          <cell r="AC444">
            <v>16674.507529126</v>
          </cell>
          <cell r="AD444">
            <v>15796</v>
          </cell>
          <cell r="AE444">
            <v>15499</v>
          </cell>
          <cell r="AF444">
            <v>13064.159296965434</v>
          </cell>
          <cell r="AG444">
            <v>13416.830994935679</v>
          </cell>
          <cell r="AH444">
            <v>13416.830994935679</v>
          </cell>
          <cell r="AM444">
            <v>14849</v>
          </cell>
          <cell r="AN444">
            <v>15522</v>
          </cell>
          <cell r="AO444">
            <v>14383</v>
          </cell>
          <cell r="AP444">
            <v>13841</v>
          </cell>
          <cell r="AQ444">
            <v>11240.404022925053</v>
          </cell>
          <cell r="AR444">
            <v>8463.0829157836779</v>
          </cell>
          <cell r="AS444">
            <v>2849.4439714920627</v>
          </cell>
          <cell r="AT444">
            <v>-2476.9167282660801</v>
          </cell>
        </row>
        <row r="445">
          <cell r="B445">
            <v>10.150607287449393</v>
          </cell>
          <cell r="C445">
            <v>5.3029228814126146</v>
          </cell>
          <cell r="D445">
            <v>9.7242268041237114</v>
          </cell>
          <cell r="E445">
            <v>14.865992414664982</v>
          </cell>
          <cell r="F445">
            <v>12.32774945375091</v>
          </cell>
          <cell r="G445">
            <v>9.0773258858439512</v>
          </cell>
          <cell r="H445">
            <v>9.4465385333084537</v>
          </cell>
          <cell r="I445">
            <v>10.43718820861678</v>
          </cell>
          <cell r="J445">
            <v>9.3545150501672243</v>
          </cell>
          <cell r="K445">
            <v>7.3013382556529764</v>
          </cell>
          <cell r="L445">
            <v>5.5264105642256904</v>
          </cell>
          <cell r="M445">
            <v>7.1143902439024389</v>
          </cell>
          <cell r="N445">
            <v>6.8552291421856646</v>
          </cell>
          <cell r="O445">
            <v>9.2855813953488369</v>
          </cell>
          <cell r="P445">
            <v>7.8370334227860461</v>
          </cell>
          <cell r="Q445">
            <v>9.7619291944586966</v>
          </cell>
          <cell r="R445">
            <v>12.301292407108239</v>
          </cell>
          <cell r="S445">
            <v>12.235404392072843</v>
          </cell>
          <cell r="T445">
            <v>13.287496534516219</v>
          </cell>
          <cell r="U445">
            <v>11.207940780619111</v>
          </cell>
          <cell r="V445">
            <v>10.128937189169276</v>
          </cell>
          <cell r="W445">
            <v>10.935761047463176</v>
          </cell>
          <cell r="X445">
            <v>11.631813730823632</v>
          </cell>
          <cell r="Y445">
            <v>10.525100056695507</v>
          </cell>
          <cell r="Z445">
            <v>9.4557215562051766</v>
          </cell>
          <cell r="AA445">
            <v>8.5593885736559105</v>
          </cell>
          <cell r="AB445">
            <v>8.9882428099897105</v>
          </cell>
          <cell r="AC445">
            <v>9.6490342922486185</v>
          </cell>
          <cell r="AD445">
            <v>10.948793717606382</v>
          </cell>
          <cell r="AE445">
            <v>10.186910753721572</v>
          </cell>
          <cell r="AF445">
            <v>7.8401162812221141</v>
          </cell>
          <cell r="AG445">
            <v>8.3264357349801941</v>
          </cell>
          <cell r="AH445">
            <v>8.5979783231882241</v>
          </cell>
          <cell r="AM445">
            <v>9.3350796311818947</v>
          </cell>
          <cell r="AN445">
            <v>9.6534853589012677</v>
          </cell>
          <cell r="AO445">
            <v>8.6072731839991388</v>
          </cell>
          <cell r="AP445">
            <v>7.7704551526048498</v>
          </cell>
          <cell r="AQ445">
            <v>5.0474351905494093</v>
          </cell>
          <cell r="AR445">
            <v>3.5986773706136828</v>
          </cell>
          <cell r="AS445">
            <v>1.123863726436451</v>
          </cell>
          <cell r="AT445">
            <v>-0.92366581096971967</v>
          </cell>
        </row>
        <row r="446">
          <cell r="B446">
            <v>7.108366935483871</v>
          </cell>
          <cell r="C446">
            <v>4.262351486479222</v>
          </cell>
          <cell r="D446">
            <v>6.6357907078997505</v>
          </cell>
          <cell r="E446">
            <v>10.353510895883778</v>
          </cell>
          <cell r="F446">
            <v>9.8464223385689351</v>
          </cell>
          <cell r="G446">
            <v>7.2868752919196638</v>
          </cell>
          <cell r="H446">
            <v>7.5322994355655704</v>
          </cell>
          <cell r="I446">
            <v>7.948653004835367</v>
          </cell>
          <cell r="J446">
            <v>7.5672755688645985</v>
          </cell>
          <cell r="K446">
            <v>5.7804524111888398</v>
          </cell>
          <cell r="L446">
            <v>4.7370858201275983</v>
          </cell>
          <cell r="M446">
            <v>5.5325346762597576</v>
          </cell>
          <cell r="N446">
            <v>5.5526173983629876</v>
          </cell>
          <cell r="O446">
            <v>7.7084255722243382</v>
          </cell>
          <cell r="P446">
            <v>6.110767650443699</v>
          </cell>
          <cell r="Q446">
            <v>8.3101113780301379</v>
          </cell>
          <cell r="R446">
            <v>9.5280500521376439</v>
          </cell>
          <cell r="S446">
            <v>9.8698462231425168</v>
          </cell>
          <cell r="T446">
            <v>10.435850482185588</v>
          </cell>
          <cell r="U446">
            <v>8.7040062991467586</v>
          </cell>
          <cell r="V446">
            <v>8.338931543119358</v>
          </cell>
          <cell r="W446">
            <v>8.7977958603254862</v>
          </cell>
          <cell r="X446">
            <v>9.2950141936156996</v>
          </cell>
          <cell r="Y446">
            <v>8.8241698948860279</v>
          </cell>
          <cell r="Z446">
            <v>7.8746135898082441</v>
          </cell>
          <cell r="AA446">
            <v>7.3588562081472029</v>
          </cell>
          <cell r="AB446">
            <v>7.4902185063172784</v>
          </cell>
          <cell r="AC446">
            <v>8.1186210508413428</v>
          </cell>
          <cell r="AD446">
            <v>8.9696521274670733</v>
          </cell>
          <cell r="AE446">
            <v>8.1197799594673796</v>
          </cell>
          <cell r="AF446">
            <v>6.5799795959563339</v>
          </cell>
          <cell r="AG446">
            <v>6.7547683696115968</v>
          </cell>
          <cell r="AH446">
            <v>7.0230837795787524</v>
          </cell>
          <cell r="AM446">
            <v>7.7035382027412096</v>
          </cell>
          <cell r="AN446">
            <v>7.941552958393868</v>
          </cell>
          <cell r="AO446">
            <v>7.1286318879204966</v>
          </cell>
          <cell r="AP446">
            <v>6.3021725790051937</v>
          </cell>
          <cell r="AQ446">
            <v>4.2315464216780638</v>
          </cell>
          <cell r="AR446">
            <v>2.9886835491477184</v>
          </cell>
          <cell r="AS446">
            <v>0.92966941592682828</v>
          </cell>
          <cell r="AT446">
            <v>-0.76169771099760619</v>
          </cell>
        </row>
        <row r="447">
          <cell r="B447">
            <v>6.2468301865898903</v>
          </cell>
          <cell r="C447">
            <v>3.8407208254614154</v>
          </cell>
          <cell r="D447">
            <v>5.6779533483822426</v>
          </cell>
          <cell r="E447">
            <v>8.8000000000000007</v>
          </cell>
          <cell r="F447">
            <v>8.9557656464452204</v>
          </cell>
          <cell r="G447">
            <v>6.7606190079132471</v>
          </cell>
          <cell r="H447">
            <v>6.4173425740768284</v>
          </cell>
          <cell r="I447">
            <v>6.7962017085398232</v>
          </cell>
          <cell r="J447">
            <v>6.3299470769351478</v>
          </cell>
          <cell r="K447">
            <v>5.128571657785991</v>
          </cell>
          <cell r="L447">
            <v>4.0761188371410411</v>
          </cell>
          <cell r="M447">
            <v>4.9278368977046005</v>
          </cell>
          <cell r="N447">
            <v>4.737235130996269</v>
          </cell>
          <cell r="O447">
            <v>6.242275661872787</v>
          </cell>
          <cell r="P447">
            <v>4.9715323656613943</v>
          </cell>
          <cell r="Q447">
            <v>7.1525300013245428</v>
          </cell>
          <cell r="R447">
            <v>8.1623293089458944</v>
          </cell>
          <cell r="S447">
            <v>8.2407068460469333</v>
          </cell>
          <cell r="T447">
            <v>8.0161731907065441</v>
          </cell>
          <cell r="U447">
            <v>7.8796167605289069</v>
          </cell>
          <cell r="V447">
            <v>5.1601487296630433</v>
          </cell>
          <cell r="W447">
            <v>7.7024076175157488</v>
          </cell>
          <cell r="X447">
            <v>7.1469841096662048</v>
          </cell>
          <cell r="Y447">
            <v>7.2666359676178862</v>
          </cell>
          <cell r="Z447">
            <v>5.9501634233578358</v>
          </cell>
          <cell r="AA447">
            <v>6.6941519905597104</v>
          </cell>
          <cell r="AB447">
            <v>6.0550438425526103</v>
          </cell>
          <cell r="AC447">
            <v>6.6759038292100543</v>
          </cell>
          <cell r="AD447">
            <v>7.5776300091883311</v>
          </cell>
          <cell r="AE447">
            <v>6.5566155682498168</v>
          </cell>
          <cell r="AF447">
            <v>5.6670165328806643</v>
          </cell>
          <cell r="AG447">
            <v>5.2088549476925001</v>
          </cell>
          <cell r="AH447">
            <v>5.7510278001643327</v>
          </cell>
          <cell r="AN447">
            <v>6.7916232497588549</v>
          </cell>
          <cell r="AO447">
            <v>6.1241492683538512</v>
          </cell>
          <cell r="AP447">
            <v>5.3645576005291513</v>
          </cell>
          <cell r="AQ447">
            <v>3.7007498255605173</v>
          </cell>
          <cell r="AR447">
            <v>2.6029432869297775</v>
          </cell>
          <cell r="AS447">
            <v>0.81357019032509292</v>
          </cell>
          <cell r="AT447">
            <v>-0.6577820232094167</v>
          </cell>
        </row>
        <row r="448">
          <cell r="B448">
            <v>5446</v>
          </cell>
          <cell r="C448">
            <v>2044.3</v>
          </cell>
          <cell r="D448">
            <v>3184</v>
          </cell>
          <cell r="E448">
            <v>7360</v>
          </cell>
          <cell r="F448">
            <v>9743</v>
          </cell>
          <cell r="G448">
            <v>8613</v>
          </cell>
          <cell r="H448">
            <v>8324</v>
          </cell>
          <cell r="I448">
            <v>7230</v>
          </cell>
          <cell r="J448">
            <v>6983</v>
          </cell>
          <cell r="K448">
            <v>6261</v>
          </cell>
          <cell r="L448">
            <v>4934</v>
          </cell>
          <cell r="M448">
            <v>5464</v>
          </cell>
          <cell r="N448">
            <v>5464</v>
          </cell>
          <cell r="O448">
            <v>5752</v>
          </cell>
          <cell r="P448">
            <v>6451</v>
          </cell>
          <cell r="Q448">
            <v>8427</v>
          </cell>
          <cell r="R448">
            <v>10965</v>
          </cell>
          <cell r="S448">
            <v>10965</v>
          </cell>
          <cell r="T448">
            <v>11722</v>
          </cell>
          <cell r="U448">
            <v>12404</v>
          </cell>
          <cell r="V448">
            <v>14082</v>
          </cell>
          <cell r="W448">
            <v>13720</v>
          </cell>
          <cell r="X448">
            <v>13720</v>
          </cell>
          <cell r="Y448">
            <v>11777</v>
          </cell>
          <cell r="Z448">
            <v>11738.054313912</v>
          </cell>
          <cell r="AA448">
            <v>12245.75346136</v>
          </cell>
          <cell r="AB448">
            <v>12687.507529126</v>
          </cell>
          <cell r="AC448">
            <v>12687.507529126</v>
          </cell>
          <cell r="AD448">
            <v>11956</v>
          </cell>
          <cell r="AE448">
            <v>11908</v>
          </cell>
          <cell r="AF448">
            <v>9473.1592969654339</v>
          </cell>
          <cell r="AG448">
            <v>9825.830994935679</v>
          </cell>
          <cell r="AH448">
            <v>9318.830994935679</v>
          </cell>
          <cell r="AM448">
            <v>10751</v>
          </cell>
          <cell r="AN448">
            <v>11424</v>
          </cell>
          <cell r="AO448">
            <v>10285</v>
          </cell>
          <cell r="AP448">
            <v>9743</v>
          </cell>
          <cell r="AQ448">
            <v>7142.4040229250531</v>
          </cell>
          <cell r="AR448">
            <v>4365.0829157836779</v>
          </cell>
          <cell r="AS448">
            <v>-1248.5560285079373</v>
          </cell>
          <cell r="AT448">
            <v>-6574.9167282660801</v>
          </cell>
        </row>
        <row r="449">
          <cell r="B449">
            <v>5.8796221322537114</v>
          </cell>
          <cell r="C449">
            <v>1.6407999464918732</v>
          </cell>
          <cell r="D449">
            <v>4.1030927835051543</v>
          </cell>
          <cell r="E449">
            <v>9.3046776232616946</v>
          </cell>
          <cell r="F449">
            <v>8.5153678077203203</v>
          </cell>
          <cell r="G449">
            <v>6.0136149415255717</v>
          </cell>
          <cell r="H449">
            <v>6.2130994588542636</v>
          </cell>
          <cell r="I449">
            <v>6.5578231292517009</v>
          </cell>
          <cell r="J449">
            <v>5.8386287625418056</v>
          </cell>
          <cell r="K449">
            <v>4.3338717120443002</v>
          </cell>
          <cell r="L449">
            <v>2.9615846338535414</v>
          </cell>
          <cell r="M449">
            <v>3.9980487804878049</v>
          </cell>
          <cell r="N449">
            <v>3.8524089306698004</v>
          </cell>
          <cell r="O449">
            <v>5.3506976744186048</v>
          </cell>
          <cell r="P449">
            <v>4.7213954623078802</v>
          </cell>
          <cell r="Q449">
            <v>6.485633658286301</v>
          </cell>
          <cell r="R449">
            <v>8.8570274636510504</v>
          </cell>
          <cell r="S449">
            <v>8.809587573647562</v>
          </cell>
          <cell r="T449">
            <v>9.7493762129193247</v>
          </cell>
          <cell r="U449">
            <v>8.347240915208614</v>
          </cell>
          <cell r="V449">
            <v>7.7815435623503406</v>
          </cell>
          <cell r="W449">
            <v>8.4206219312602304</v>
          </cell>
          <cell r="X449">
            <v>8.9565879664889572</v>
          </cell>
          <cell r="Y449">
            <v>7.863112367908081</v>
          </cell>
          <cell r="Z449">
            <v>7.0582759835538456</v>
          </cell>
          <cell r="AA449">
            <v>6.4570784311160523</v>
          </cell>
          <cell r="AB449">
            <v>6.8390864393543165</v>
          </cell>
          <cell r="AC449">
            <v>7.3418777147007059</v>
          </cell>
          <cell r="AD449">
            <v>8.2871472326982705</v>
          </cell>
          <cell r="AE449">
            <v>7.8266812862324331</v>
          </cell>
          <cell r="AF449">
            <v>5.6850707918113841</v>
          </cell>
          <cell r="AG449">
            <v>6.0978744051400833</v>
          </cell>
          <cell r="AH449">
            <v>5.9718354447600044</v>
          </cell>
          <cell r="AM449">
            <v>6.7588013411567474</v>
          </cell>
          <cell r="AN449">
            <v>7.1048458149779723</v>
          </cell>
          <cell r="AO449">
            <v>6.1548915175854235</v>
          </cell>
          <cell r="AP449">
            <v>5.4698030887818119</v>
          </cell>
          <cell r="AQ449">
            <v>3.2072531678494056</v>
          </cell>
          <cell r="AR449">
            <v>1.8561232669228209</v>
          </cell>
          <cell r="AS449">
            <v>-0.49244934973361165</v>
          </cell>
          <cell r="AT449">
            <v>-2.4518489953933873</v>
          </cell>
        </row>
        <row r="450">
          <cell r="B450">
            <v>4.117439516129032</v>
          </cell>
          <cell r="C450">
            <v>1.3188323208429655</v>
          </cell>
          <cell r="D450">
            <v>2.7999413747618349</v>
          </cell>
          <cell r="E450">
            <v>6.4802993616552937</v>
          </cell>
          <cell r="F450">
            <v>6.8013961605584639</v>
          </cell>
          <cell r="G450">
            <v>4.8274638019616996</v>
          </cell>
          <cell r="H450">
            <v>4.9540818980442323</v>
          </cell>
          <cell r="I450">
            <v>4.994243610407552</v>
          </cell>
          <cell r="J450">
            <v>4.7231216747748919</v>
          </cell>
          <cell r="K450">
            <v>3.4311160927619766</v>
          </cell>
          <cell r="L450">
            <v>2.5385881868697262</v>
          </cell>
          <cell r="M450">
            <v>3.1090989891065837</v>
          </cell>
          <cell r="N450">
            <v>3.1203848055801053</v>
          </cell>
          <cell r="O450">
            <v>4.4418817763408533</v>
          </cell>
          <cell r="P450">
            <v>3.6814122257202371</v>
          </cell>
          <cell r="Q450">
            <v>5.5210744704083865</v>
          </cell>
          <cell r="R450">
            <v>6.8602711157455687</v>
          </cell>
          <cell r="S450">
            <v>7.1063670521214588</v>
          </cell>
          <cell r="T450">
            <v>7.6570505353141876</v>
          </cell>
          <cell r="U450">
            <v>6.4824073332102303</v>
          </cell>
          <cell r="V450">
            <v>6.4063739219970968</v>
          </cell>
          <cell r="W450">
            <v>6.7743719386948964</v>
          </cell>
          <cell r="X450">
            <v>7.1572339620837013</v>
          </cell>
          <cell r="Y450">
            <v>6.5923781306821079</v>
          </cell>
          <cell r="Z450">
            <v>5.8780491420282921</v>
          </cell>
          <cell r="AA450">
            <v>5.5514142500270074</v>
          </cell>
          <cell r="AB450">
            <v>5.6992509990296858</v>
          </cell>
          <cell r="AC450">
            <v>6.1773977749416273</v>
          </cell>
          <cell r="AD450">
            <v>6.7891340108886</v>
          </cell>
          <cell r="AE450">
            <v>6.2384889191133333</v>
          </cell>
          <cell r="AF450">
            <v>4.7713131374443263</v>
          </cell>
          <cell r="AG450">
            <v>4.946862074568374</v>
          </cell>
          <cell r="AH450">
            <v>4.877972363956296</v>
          </cell>
          <cell r="AM450">
            <v>5.5775297473008782</v>
          </cell>
          <cell r="AN450">
            <v>5.8448847440208445</v>
          </cell>
          <cell r="AO450">
            <v>5.0975442513566227</v>
          </cell>
          <cell r="AP450">
            <v>4.4362450283395418</v>
          </cell>
          <cell r="AQ450">
            <v>2.6888192029171005</v>
          </cell>
          <cell r="AR450">
            <v>1.5415010854658977</v>
          </cell>
          <cell r="AS450">
            <v>-0.40735819527874079</v>
          </cell>
          <cell r="AT450">
            <v>-2.021908514230097</v>
          </cell>
        </row>
        <row r="451">
          <cell r="B451">
            <v>3.6184042965505787</v>
          </cell>
          <cell r="C451">
            <v>1.1883737828803953</v>
          </cell>
          <cell r="D451">
            <v>2.3957863054928517</v>
          </cell>
          <cell r="E451">
            <v>5.5079513564078582</v>
          </cell>
          <cell r="F451">
            <v>6.1861768658855567</v>
          </cell>
          <cell r="G451">
            <v>4.4788255915050224</v>
          </cell>
          <cell r="H451">
            <v>4.2207616613950316</v>
          </cell>
          <cell r="I451">
            <v>4.2701432478267938</v>
          </cell>
          <cell r="J451">
            <v>3.9508420127134549</v>
          </cell>
          <cell r="K451">
            <v>3.0441777729804786</v>
          </cell>
          <cell r="L451">
            <v>2.1843782277021719</v>
          </cell>
          <cell r="M451">
            <v>2.7692791123169735</v>
          </cell>
          <cell r="N451">
            <v>2.6621673100651666</v>
          </cell>
          <cell r="O451">
            <v>3.5970316176209445</v>
          </cell>
          <cell r="P451">
            <v>2.9950836095332138</v>
          </cell>
          <cell r="Q451">
            <v>4.7520001829992058</v>
          </cell>
          <cell r="R451">
            <v>5.8769414191734013</v>
          </cell>
          <cell r="S451">
            <v>5.933373863477879</v>
          </cell>
          <cell r="T451">
            <v>5.8816713909277736</v>
          </cell>
          <cell r="U451">
            <v>5.8684338815731349</v>
          </cell>
          <cell r="V451">
            <v>3.9642779275021809</v>
          </cell>
          <cell r="W451">
            <v>5.9309143850216675</v>
          </cell>
          <cell r="X451">
            <v>5.50323391989114</v>
          </cell>
          <cell r="Y451">
            <v>5.4287726332552557</v>
          </cell>
          <cell r="Z451">
            <v>4.4415326043253307</v>
          </cell>
          <cell r="AA451">
            <v>5.0499710418443415</v>
          </cell>
          <cell r="AB451">
            <v>4.6072373776187314</v>
          </cell>
          <cell r="AC451">
            <v>5.0796450779055347</v>
          </cell>
          <cell r="AD451">
            <v>5.7355117998136036</v>
          </cell>
          <cell r="AE451">
            <v>5.0374977860970915</v>
          </cell>
          <cell r="AF451">
            <v>4.109300042520549</v>
          </cell>
          <cell r="AG451">
            <v>3.8147106729211955</v>
          </cell>
          <cell r="AH451">
            <v>3.9944496682664714</v>
          </cell>
          <cell r="AM451">
            <v>4.6343637667086375</v>
          </cell>
          <cell r="AN451">
            <v>4.9985507025670115</v>
          </cell>
          <cell r="AO451">
            <v>4.3792585152624186</v>
          </cell>
          <cell r="AP451">
            <v>3.7762361608233164</v>
          </cell>
          <cell r="AQ451">
            <v>2.3515391784862421</v>
          </cell>
          <cell r="AR451">
            <v>1.3425442460619992</v>
          </cell>
          <cell r="AS451">
            <v>-0.35648637976652153</v>
          </cell>
          <cell r="AT451">
            <v>-1.746066784804607</v>
          </cell>
        </row>
        <row r="452">
          <cell r="B452">
            <v>9091</v>
          </cell>
          <cell r="C452">
            <v>5413</v>
          </cell>
          <cell r="D452">
            <v>5344</v>
          </cell>
          <cell r="E452">
            <v>7397</v>
          </cell>
          <cell r="F452">
            <v>10264</v>
          </cell>
          <cell r="G452">
            <v>9180</v>
          </cell>
          <cell r="H452">
            <v>8324</v>
          </cell>
          <cell r="I452">
            <v>7262</v>
          </cell>
          <cell r="J452">
            <v>6810</v>
          </cell>
          <cell r="K452">
            <v>6544</v>
          </cell>
          <cell r="L452">
            <v>5399</v>
          </cell>
          <cell r="M452">
            <v>6194</v>
          </cell>
          <cell r="N452">
            <v>6194</v>
          </cell>
          <cell r="O452">
            <v>6561</v>
          </cell>
          <cell r="P452">
            <v>7679</v>
          </cell>
          <cell r="Q452">
            <v>9193</v>
          </cell>
          <cell r="R452">
            <v>12038</v>
          </cell>
          <cell r="S452">
            <v>12038</v>
          </cell>
          <cell r="T452">
            <v>13044</v>
          </cell>
          <cell r="U452">
            <v>14008</v>
          </cell>
          <cell r="V452">
            <v>15795</v>
          </cell>
          <cell r="W452">
            <v>15659</v>
          </cell>
          <cell r="X452">
            <v>15659</v>
          </cell>
          <cell r="Y452">
            <v>13889</v>
          </cell>
          <cell r="Z452">
            <v>14033</v>
          </cell>
          <cell r="AA452">
            <v>14579</v>
          </cell>
          <cell r="AB452">
            <v>15204</v>
          </cell>
          <cell r="AC452">
            <v>15204</v>
          </cell>
          <cell r="AD452">
            <v>13924</v>
          </cell>
          <cell r="AE452">
            <v>14100</v>
          </cell>
          <cell r="AF452">
            <v>11707.072198626121</v>
          </cell>
          <cell r="AG452">
            <v>12205.561629350095</v>
          </cell>
          <cell r="AH452">
            <v>12205.561629350095</v>
          </cell>
          <cell r="AM452">
            <v>13599</v>
          </cell>
          <cell r="AN452">
            <v>14737.755326592</v>
          </cell>
          <cell r="AO452">
            <v>13598.755326592</v>
          </cell>
          <cell r="AP452">
            <v>13598.667413839999</v>
          </cell>
          <cell r="AQ452">
            <v>11216.507229204452</v>
          </cell>
          <cell r="AR452">
            <v>8439.1844124789768</v>
          </cell>
          <cell r="AS452">
            <v>2825.5437869220627</v>
          </cell>
          <cell r="AT452">
            <v>-2500.8169128360801</v>
          </cell>
        </row>
        <row r="453">
          <cell r="B453">
            <v>9.8148448043184882</v>
          </cell>
          <cell r="C453">
            <v>4.3445923349608719</v>
          </cell>
          <cell r="D453">
            <v>6.8865979381443303</v>
          </cell>
          <cell r="E453">
            <v>9.3514538558786349</v>
          </cell>
          <cell r="F453">
            <v>8.9707210487982518</v>
          </cell>
          <cell r="G453">
            <v>6.4094955489614245</v>
          </cell>
          <cell r="H453">
            <v>6.2130994588542636</v>
          </cell>
          <cell r="I453">
            <v>6.5868480725623586</v>
          </cell>
          <cell r="J453">
            <v>5.6939799331103682</v>
          </cell>
          <cell r="K453">
            <v>4.5297646515920622</v>
          </cell>
          <cell r="L453">
            <v>3.2406962785114044</v>
          </cell>
          <cell r="M453">
            <v>4.5321951219512195</v>
          </cell>
          <cell r="N453">
            <v>4.3670975323149239</v>
          </cell>
          <cell r="O453">
            <v>6.1032558139534885</v>
          </cell>
          <cell r="P453">
            <v>5.620151256404001</v>
          </cell>
          <cell r="Q453">
            <v>7.0751667521806061</v>
          </cell>
          <cell r="R453">
            <v>9.7237479806138936</v>
          </cell>
          <cell r="S453">
            <v>9.6716657739689342</v>
          </cell>
          <cell r="T453">
            <v>10.848904907125036</v>
          </cell>
          <cell r="U453">
            <v>9.4266487213997312</v>
          </cell>
          <cell r="V453">
            <v>8.7281267268373544</v>
          </cell>
          <cell r="W453">
            <v>9.6106792144026194</v>
          </cell>
          <cell r="X453">
            <v>10.222391469916223</v>
          </cell>
          <cell r="Y453">
            <v>9.2732247327736559</v>
          </cell>
          <cell r="Z453">
            <v>8.4382627843030171</v>
          </cell>
          <cell r="AA453">
            <v>7.6873788733605695</v>
          </cell>
          <cell r="AB453">
            <v>8.1955789965238317</v>
          </cell>
          <cell r="AC453">
            <v>8.7980959631398203</v>
          </cell>
          <cell r="AD453">
            <v>9.6512410562136779</v>
          </cell>
          <cell r="AE453">
            <v>9.2674005824552665</v>
          </cell>
          <cell r="AF453">
            <v>7.0256956657908605</v>
          </cell>
          <cell r="AG453">
            <v>7.5747264428153391</v>
          </cell>
          <cell r="AH453">
            <v>7.8217542094032444</v>
          </cell>
          <cell r="AM453">
            <v>8.5492455993294207</v>
          </cell>
          <cell r="AN453">
            <v>9.1657457330450356</v>
          </cell>
          <cell r="AO453">
            <v>8.1379546727623424</v>
          </cell>
          <cell r="AP453">
            <v>7.6344075770849429</v>
          </cell>
          <cell r="AQ453">
            <v>5.0367044803969394</v>
          </cell>
          <cell r="AR453">
            <v>3.5885152342042934</v>
          </cell>
          <cell r="AS453">
            <v>1.1144371327704263</v>
          </cell>
          <cell r="AT453">
            <v>-0.93257841715920131</v>
          </cell>
        </row>
        <row r="454">
          <cell r="B454">
            <v>6.873235887096774</v>
          </cell>
          <cell r="C454">
            <v>3.4920703188000646</v>
          </cell>
          <cell r="D454">
            <v>4.6993990913088082</v>
          </cell>
          <cell r="E454">
            <v>6.5128769535549198</v>
          </cell>
          <cell r="F454">
            <v>7.165095986038394</v>
          </cell>
          <cell r="G454">
            <v>5.1452592246613733</v>
          </cell>
          <cell r="H454">
            <v>4.9540818980442323</v>
          </cell>
          <cell r="I454">
            <v>5.0163481464425512</v>
          </cell>
          <cell r="J454">
            <v>4.6061089224140073</v>
          </cell>
          <cell r="K454">
            <v>3.5862040745942139</v>
          </cell>
          <cell r="L454">
            <v>2.777834945462029</v>
          </cell>
          <cell r="M454">
            <v>3.5244800765970314</v>
          </cell>
          <cell r="N454">
            <v>3.537273697980083</v>
          </cell>
          <cell r="O454">
            <v>5.0666179302107679</v>
          </cell>
          <cell r="P454">
            <v>4.3821988034887154</v>
          </cell>
          <cell r="Q454">
            <v>6.0229307709106799</v>
          </cell>
          <cell r="R454">
            <v>7.5315954118873831</v>
          </cell>
          <cell r="S454">
            <v>7.8017735133094508</v>
          </cell>
          <cell r="T454">
            <v>8.520608017628243</v>
          </cell>
          <cell r="U454">
            <v>7.3206676816840464</v>
          </cell>
          <cell r="V454">
            <v>7.1856750531134885</v>
          </cell>
          <cell r="W454">
            <v>7.7317704218675933</v>
          </cell>
          <cell r="X454">
            <v>8.1687410067251225</v>
          </cell>
          <cell r="Y454">
            <v>7.7746064241355013</v>
          </cell>
          <cell r="Z454">
            <v>7.0272859031091226</v>
          </cell>
          <cell r="AA454">
            <v>6.6091538267956684</v>
          </cell>
          <cell r="AB454">
            <v>6.8296639028845147</v>
          </cell>
          <cell r="AC454">
            <v>7.4026482786002665</v>
          </cell>
          <cell r="AD454">
            <v>7.9066495456350676</v>
          </cell>
          <cell r="AE454">
            <v>7.3868570506800468</v>
          </cell>
          <cell r="AF454">
            <v>5.8964602653950138</v>
          </cell>
          <cell r="AG454">
            <v>6.1449489569033853</v>
          </cell>
          <cell r="AH454">
            <v>6.3890408943880725</v>
          </cell>
          <cell r="AM454">
            <v>7.0550485567430608</v>
          </cell>
          <cell r="AN454">
            <v>7.540308234375833</v>
          </cell>
          <cell r="AO454">
            <v>6.7399374857242877</v>
          </cell>
          <cell r="AP454">
            <v>6.1918321571067052</v>
          </cell>
          <cell r="AQ454">
            <v>4.2225502688928298</v>
          </cell>
          <cell r="AR454">
            <v>2.9802439457092591</v>
          </cell>
          <cell r="AS454">
            <v>0.92187165929359272</v>
          </cell>
          <cell r="AT454">
            <v>-0.7690474598493301</v>
          </cell>
        </row>
        <row r="455">
          <cell r="B455">
            <v>6.040197109794585</v>
          </cell>
          <cell r="C455">
            <v>3.1466356634210144</v>
          </cell>
          <cell r="D455">
            <v>4.0210684725357408</v>
          </cell>
          <cell r="E455">
            <v>5.5356407857811041</v>
          </cell>
          <cell r="F455">
            <v>6.516978276860244</v>
          </cell>
          <cell r="G455">
            <v>4.7736699094410904</v>
          </cell>
          <cell r="H455">
            <v>4.2207616613950316</v>
          </cell>
          <cell r="I455">
            <v>4.2890429136539669</v>
          </cell>
          <cell r="J455">
            <v>3.8529620659571284</v>
          </cell>
          <cell r="K455">
            <v>3.1817759697147823</v>
          </cell>
          <cell r="L455">
            <v>2.3902428154365678</v>
          </cell>
          <cell r="M455">
            <v>3.1392596672202298</v>
          </cell>
          <cell r="N455">
            <v>3.0178375399970063</v>
          </cell>
          <cell r="O455">
            <v>4.102942357999134</v>
          </cell>
          <cell r="P455">
            <v>3.5652219869176176</v>
          </cell>
          <cell r="Q455">
            <v>5.1839489358385782</v>
          </cell>
          <cell r="R455">
            <v>6.4520402010040492</v>
          </cell>
          <cell r="S455">
            <v>6.5139949446919028</v>
          </cell>
          <cell r="T455">
            <v>6.5450026977701654</v>
          </cell>
          <cell r="U455">
            <v>6.627299404472466</v>
          </cell>
          <cell r="V455">
            <v>4.4465111393904948</v>
          </cell>
          <cell r="W455">
            <v>6.7691099384150357</v>
          </cell>
          <cell r="X455">
            <v>6.2809868769369794</v>
          </cell>
          <cell r="Y455">
            <v>6.4023285304646551</v>
          </cell>
          <cell r="Z455">
            <v>5.3099112825390389</v>
          </cell>
          <cell r="AA455">
            <v>6.0121680590221604</v>
          </cell>
          <cell r="AB455">
            <v>5.5210558045785527</v>
          </cell>
          <cell r="AC455">
            <v>6.0871627927850316</v>
          </cell>
          <cell r="AD455">
            <v>6.6795973821181516</v>
          </cell>
          <cell r="AE455">
            <v>5.9647899549856396</v>
          </cell>
          <cell r="AF455">
            <v>5.0783345635300359</v>
          </cell>
          <cell r="AG455">
            <v>4.7386003525276399</v>
          </cell>
          <cell r="AH455">
            <v>5.2318259262196198</v>
          </cell>
          <cell r="AM455">
            <v>5.8620326354265435</v>
          </cell>
          <cell r="AN455">
            <v>6.448478400034765</v>
          </cell>
          <cell r="AO455">
            <v>5.7902250910012816</v>
          </cell>
          <cell r="AP455">
            <v>5.2706332369036533</v>
          </cell>
          <cell r="AQ455">
            <v>3.6928821319248968</v>
          </cell>
          <cell r="AR455">
            <v>2.5955929573437793</v>
          </cell>
          <cell r="AS455">
            <v>0.806746235229307</v>
          </cell>
          <cell r="AT455">
            <v>-0.66412907217643569</v>
          </cell>
        </row>
        <row r="457">
          <cell r="F457">
            <v>12785</v>
          </cell>
          <cell r="G457">
            <v>11875</v>
          </cell>
          <cell r="H457">
            <v>10950</v>
          </cell>
          <cell r="I457">
            <v>10265</v>
          </cell>
          <cell r="J457">
            <v>8834</v>
          </cell>
          <cell r="K457">
            <v>7936</v>
          </cell>
          <cell r="L457">
            <v>6524</v>
          </cell>
          <cell r="M457">
            <v>7129</v>
          </cell>
          <cell r="N457">
            <v>7129</v>
          </cell>
          <cell r="O457">
            <v>7479</v>
          </cell>
          <cell r="P457">
            <v>8126</v>
          </cell>
          <cell r="Q457">
            <v>9948</v>
          </cell>
          <cell r="R457">
            <v>13227</v>
          </cell>
          <cell r="S457">
            <v>13527</v>
          </cell>
          <cell r="T457">
            <v>14334</v>
          </cell>
          <cell r="U457">
            <v>14731</v>
          </cell>
          <cell r="V457">
            <v>16230</v>
          </cell>
          <cell r="W457">
            <v>15917</v>
          </cell>
          <cell r="X457">
            <v>15917</v>
          </cell>
          <cell r="Y457">
            <v>14259.81</v>
          </cell>
          <cell r="Z457">
            <v>14910.864313911999</v>
          </cell>
          <cell r="AA457">
            <v>15361.56346136</v>
          </cell>
          <cell r="AB457">
            <v>15654.897529125999</v>
          </cell>
          <cell r="AC457">
            <v>15654.897529125999</v>
          </cell>
          <cell r="AD457">
            <v>15196</v>
          </cell>
          <cell r="AE457">
            <v>15079</v>
          </cell>
          <cell r="AF457">
            <v>12313.159296965434</v>
          </cell>
          <cell r="AG457">
            <v>12042.830994935679</v>
          </cell>
          <cell r="AH457">
            <v>12177.830994935679</v>
          </cell>
          <cell r="AM457">
            <v>12714</v>
          </cell>
          <cell r="AN457">
            <v>13020</v>
          </cell>
          <cell r="AO457">
            <v>11539</v>
          </cell>
          <cell r="AP457">
            <v>9516</v>
          </cell>
          <cell r="AQ457">
            <v>7238.4040229250531</v>
          </cell>
          <cell r="AR457">
            <v>4804.0829157836779</v>
          </cell>
          <cell r="AS457">
            <v>-445.5560285079373</v>
          </cell>
          <cell r="AT457">
            <v>-5407.9167282660801</v>
          </cell>
        </row>
        <row r="458">
          <cell r="F458">
            <v>9743</v>
          </cell>
          <cell r="G458">
            <v>8613</v>
          </cell>
          <cell r="H458">
            <v>8324</v>
          </cell>
          <cell r="I458">
            <v>7230</v>
          </cell>
          <cell r="J458">
            <v>6983</v>
          </cell>
          <cell r="K458">
            <v>6261</v>
          </cell>
          <cell r="L458">
            <v>4934</v>
          </cell>
          <cell r="M458">
            <v>5464</v>
          </cell>
          <cell r="N458">
            <v>5464</v>
          </cell>
          <cell r="O458">
            <v>5752</v>
          </cell>
          <cell r="P458">
            <v>6451</v>
          </cell>
          <cell r="Q458">
            <v>8427</v>
          </cell>
          <cell r="R458">
            <v>10965</v>
          </cell>
          <cell r="S458">
            <v>10965</v>
          </cell>
          <cell r="T458">
            <v>11722</v>
          </cell>
          <cell r="U458">
            <v>12404</v>
          </cell>
          <cell r="V458">
            <v>14082</v>
          </cell>
          <cell r="W458">
            <v>13720</v>
          </cell>
          <cell r="X458">
            <v>13720</v>
          </cell>
          <cell r="Y458">
            <v>11777</v>
          </cell>
          <cell r="Z458">
            <v>11738.054313912</v>
          </cell>
          <cell r="AA458">
            <v>12245.75346136</v>
          </cell>
          <cell r="AB458">
            <v>12687.507529126</v>
          </cell>
          <cell r="AC458">
            <v>12687.507529126</v>
          </cell>
          <cell r="AD458">
            <v>11956</v>
          </cell>
          <cell r="AE458">
            <v>11908</v>
          </cell>
          <cell r="AF458">
            <v>9473.1592969654339</v>
          </cell>
          <cell r="AG458">
            <v>9825.830994935679</v>
          </cell>
          <cell r="AH458">
            <v>9960.830994935679</v>
          </cell>
          <cell r="AM458">
            <v>11504</v>
          </cell>
          <cell r="AN458">
            <v>12177</v>
          </cell>
          <cell r="AO458">
            <v>10696</v>
          </cell>
          <cell r="AP458">
            <v>8673</v>
          </cell>
          <cell r="AQ458">
            <v>6072.4040229250531</v>
          </cell>
          <cell r="AR458">
            <v>3295.0829157836779</v>
          </cell>
          <cell r="AS458">
            <v>-2318.5560285079373</v>
          </cell>
          <cell r="AT458">
            <v>-7644.9167282660801</v>
          </cell>
        </row>
        <row r="459">
          <cell r="F459">
            <v>854</v>
          </cell>
          <cell r="G459">
            <v>808</v>
          </cell>
          <cell r="H459">
            <v>728</v>
          </cell>
          <cell r="I459">
            <v>725</v>
          </cell>
          <cell r="J459">
            <v>680</v>
          </cell>
          <cell r="K459">
            <v>464</v>
          </cell>
          <cell r="L459">
            <v>464</v>
          </cell>
          <cell r="M459">
            <v>459</v>
          </cell>
          <cell r="N459">
            <v>459</v>
          </cell>
          <cell r="O459">
            <v>374</v>
          </cell>
          <cell r="P459">
            <v>374</v>
          </cell>
          <cell r="Q459">
            <v>374</v>
          </cell>
          <cell r="R459">
            <v>375</v>
          </cell>
          <cell r="S459">
            <v>375</v>
          </cell>
          <cell r="T459">
            <v>375</v>
          </cell>
          <cell r="U459">
            <v>375</v>
          </cell>
          <cell r="V459">
            <v>375</v>
          </cell>
          <cell r="W459">
            <v>375</v>
          </cell>
          <cell r="X459">
            <v>375</v>
          </cell>
          <cell r="Y459">
            <v>85.81</v>
          </cell>
          <cell r="Z459">
            <v>85.81</v>
          </cell>
          <cell r="AA459">
            <v>85.81</v>
          </cell>
          <cell r="AB459">
            <v>48.39</v>
          </cell>
          <cell r="AC459">
            <v>48.39</v>
          </cell>
          <cell r="AD459">
            <v>77</v>
          </cell>
          <cell r="AE459">
            <v>77</v>
          </cell>
          <cell r="AF459">
            <v>77</v>
          </cell>
          <cell r="AG459">
            <v>40</v>
          </cell>
          <cell r="AH459">
            <v>40</v>
          </cell>
          <cell r="AM459">
            <v>40</v>
          </cell>
          <cell r="AN459">
            <v>40</v>
          </cell>
          <cell r="AO459">
            <v>40</v>
          </cell>
          <cell r="AP459">
            <v>40</v>
          </cell>
          <cell r="AQ459">
            <v>40</v>
          </cell>
          <cell r="AR459">
            <v>40</v>
          </cell>
          <cell r="AS459">
            <v>40</v>
          </cell>
          <cell r="AT459">
            <v>40</v>
          </cell>
        </row>
        <row r="460">
          <cell r="F460">
            <v>1888</v>
          </cell>
          <cell r="G460">
            <v>2154</v>
          </cell>
          <cell r="H460">
            <v>1598</v>
          </cell>
          <cell r="I460">
            <v>2010</v>
          </cell>
          <cell r="J460">
            <v>871</v>
          </cell>
          <cell r="K460">
            <v>911</v>
          </cell>
          <cell r="L460">
            <v>826</v>
          </cell>
          <cell r="M460">
            <v>906</v>
          </cell>
          <cell r="N460">
            <v>906</v>
          </cell>
          <cell r="O460">
            <v>1053</v>
          </cell>
          <cell r="P460">
            <v>1001</v>
          </cell>
          <cell r="Q460">
            <v>847</v>
          </cell>
          <cell r="R460">
            <v>1587</v>
          </cell>
          <cell r="S460">
            <v>1587</v>
          </cell>
          <cell r="T460">
            <v>1637</v>
          </cell>
          <cell r="U460">
            <v>1352</v>
          </cell>
          <cell r="V460">
            <v>1173</v>
          </cell>
          <cell r="W460">
            <v>1222</v>
          </cell>
          <cell r="X460">
            <v>1222</v>
          </cell>
          <cell r="Y460">
            <v>1797</v>
          </cell>
          <cell r="Z460">
            <v>2487</v>
          </cell>
          <cell r="AA460">
            <v>2430</v>
          </cell>
          <cell r="AB460">
            <v>2319</v>
          </cell>
          <cell r="AC460">
            <v>2319</v>
          </cell>
          <cell r="AD460">
            <v>2563</v>
          </cell>
          <cell r="AE460">
            <v>2494</v>
          </cell>
          <cell r="AF460">
            <v>2163</v>
          </cell>
          <cell r="AG460">
            <v>1577</v>
          </cell>
          <cell r="AH460">
            <v>1577</v>
          </cell>
          <cell r="AM460">
            <v>570</v>
          </cell>
          <cell r="AN460">
            <v>203</v>
          </cell>
          <cell r="AO460">
            <v>203</v>
          </cell>
          <cell r="AP460">
            <v>203</v>
          </cell>
          <cell r="AQ460">
            <v>526</v>
          </cell>
          <cell r="AR460">
            <v>869</v>
          </cell>
          <cell r="AS460">
            <v>1233</v>
          </cell>
          <cell r="AT460">
            <v>1597</v>
          </cell>
        </row>
        <row r="461">
          <cell r="F461">
            <v>300</v>
          </cell>
          <cell r="G461">
            <v>300</v>
          </cell>
          <cell r="H461">
            <v>300</v>
          </cell>
          <cell r="I461">
            <v>300</v>
          </cell>
          <cell r="J461">
            <v>300</v>
          </cell>
          <cell r="K461">
            <v>300</v>
          </cell>
          <cell r="L461">
            <v>300</v>
          </cell>
          <cell r="M461">
            <v>300</v>
          </cell>
          <cell r="N461">
            <v>300</v>
          </cell>
          <cell r="O461">
            <v>300</v>
          </cell>
          <cell r="P461">
            <v>300</v>
          </cell>
          <cell r="Q461">
            <v>300</v>
          </cell>
          <cell r="R461">
            <v>300</v>
          </cell>
          <cell r="S461">
            <v>600</v>
          </cell>
          <cell r="T461">
            <v>600</v>
          </cell>
          <cell r="U461">
            <v>600</v>
          </cell>
          <cell r="V461">
            <v>600</v>
          </cell>
          <cell r="W461">
            <v>600</v>
          </cell>
          <cell r="X461">
            <v>600</v>
          </cell>
          <cell r="Y461">
            <v>600</v>
          </cell>
          <cell r="Z461">
            <v>600</v>
          </cell>
          <cell r="AA461">
            <v>600</v>
          </cell>
          <cell r="AB461">
            <v>600</v>
          </cell>
          <cell r="AC461">
            <v>600</v>
          </cell>
          <cell r="AD461">
            <v>600</v>
          </cell>
          <cell r="AE461">
            <v>600</v>
          </cell>
          <cell r="AF461">
            <v>600</v>
          </cell>
          <cell r="AG461">
            <v>600</v>
          </cell>
          <cell r="AH461">
            <v>600</v>
          </cell>
          <cell r="AM461">
            <v>600</v>
          </cell>
          <cell r="AN461">
            <v>600</v>
          </cell>
          <cell r="AO461">
            <v>600</v>
          </cell>
          <cell r="AP461">
            <v>600</v>
          </cell>
          <cell r="AQ461">
            <v>600</v>
          </cell>
          <cell r="AR461">
            <v>600</v>
          </cell>
          <cell r="AS461">
            <v>600</v>
          </cell>
          <cell r="AT461">
            <v>600</v>
          </cell>
        </row>
        <row r="462">
          <cell r="B462">
            <v>13796</v>
          </cell>
          <cell r="C462">
            <v>14830</v>
          </cell>
          <cell r="D462">
            <v>14800</v>
          </cell>
          <cell r="E462">
            <v>15000</v>
          </cell>
          <cell r="F462">
            <v>15000</v>
          </cell>
          <cell r="G462">
            <v>15000</v>
          </cell>
          <cell r="H462">
            <v>20154</v>
          </cell>
          <cell r="I462">
            <v>16054</v>
          </cell>
          <cell r="J462">
            <v>16334</v>
          </cell>
          <cell r="K462">
            <v>16878</v>
          </cell>
          <cell r="L462">
            <v>17247</v>
          </cell>
          <cell r="M462">
            <v>17303</v>
          </cell>
          <cell r="N462">
            <v>17303</v>
          </cell>
          <cell r="O462">
            <v>18401</v>
          </cell>
          <cell r="P462">
            <v>18106</v>
          </cell>
          <cell r="Q462">
            <v>18403</v>
          </cell>
          <cell r="R462">
            <v>17582</v>
          </cell>
          <cell r="S462">
            <v>17582</v>
          </cell>
          <cell r="T462">
            <v>18458</v>
          </cell>
          <cell r="U462">
            <v>19466</v>
          </cell>
          <cell r="V462">
            <v>20405</v>
          </cell>
          <cell r="W462">
            <v>21514</v>
          </cell>
          <cell r="X462">
            <v>21514</v>
          </cell>
          <cell r="Y462">
            <v>23508.296249999999</v>
          </cell>
          <cell r="Z462">
            <v>23890.243268294926</v>
          </cell>
          <cell r="AA462">
            <v>23705.59097340771</v>
          </cell>
          <cell r="AB462">
            <v>24368.407438863185</v>
          </cell>
          <cell r="AC462">
            <v>21587.407438863185</v>
          </cell>
          <cell r="AD462">
            <v>22751</v>
          </cell>
          <cell r="AE462">
            <v>23491</v>
          </cell>
          <cell r="AF462">
            <v>25629.319374999999</v>
          </cell>
          <cell r="AG462">
            <v>26936.225418480979</v>
          </cell>
          <cell r="AH462">
            <v>23880.225418480979</v>
          </cell>
          <cell r="AM462">
            <v>26008</v>
          </cell>
          <cell r="AN462">
            <v>28839.06943774212</v>
          </cell>
          <cell r="AO462">
            <v>30008.390341599166</v>
          </cell>
          <cell r="AP462">
            <v>33358.412774536249</v>
          </cell>
          <cell r="AQ462">
            <v>23215.279051501348</v>
          </cell>
          <cell r="AR462">
            <v>22697.97923162657</v>
          </cell>
          <cell r="AS462">
            <v>23908.596940812953</v>
          </cell>
          <cell r="AT462">
            <v>24710.338443981462</v>
          </cell>
        </row>
        <row r="463">
          <cell r="B463">
            <v>2.3E-2</v>
          </cell>
          <cell r="C463">
            <v>2.3E-2</v>
          </cell>
          <cell r="D463">
            <v>2.3E-2</v>
          </cell>
          <cell r="E463">
            <v>2.3E-2</v>
          </cell>
          <cell r="F463">
            <v>2.3E-2</v>
          </cell>
          <cell r="G463">
            <v>2.3E-2</v>
          </cell>
          <cell r="H463">
            <v>2.3E-2</v>
          </cell>
          <cell r="I463">
            <v>2.3E-2</v>
          </cell>
          <cell r="N463">
            <v>2.3100000000000002E-2</v>
          </cell>
          <cell r="S463">
            <v>2.1000000000000001E-2</v>
          </cell>
          <cell r="X463">
            <v>1.7000000000000001E-2</v>
          </cell>
          <cell r="AC463">
            <v>0.02</v>
          </cell>
          <cell r="AH463">
            <v>1.2E-2</v>
          </cell>
          <cell r="AM463">
            <v>1.2E-2</v>
          </cell>
          <cell r="AN463">
            <v>1.4999999999999999E-2</v>
          </cell>
          <cell r="AO463">
            <v>1.4999999999999999E-2</v>
          </cell>
          <cell r="AP463">
            <v>1.7999999999999999E-2</v>
          </cell>
          <cell r="AQ463">
            <v>1.9E-2</v>
          </cell>
          <cell r="AR463">
            <v>0.02</v>
          </cell>
          <cell r="AS463">
            <v>0.02</v>
          </cell>
          <cell r="AT463">
            <v>0.02</v>
          </cell>
        </row>
        <row r="464">
          <cell r="C464">
            <v>8.1299999999999997E-2</v>
          </cell>
          <cell r="D464">
            <v>9.2700000000000005E-2</v>
          </cell>
          <cell r="E464">
            <v>8.3500000000000005E-2</v>
          </cell>
          <cell r="F464">
            <v>6.08E-2</v>
          </cell>
          <cell r="G464">
            <v>3.8700000000000005E-2</v>
          </cell>
          <cell r="H464">
            <v>3.4099999999999998E-2</v>
          </cell>
          <cell r="I464">
            <v>5.0700000000000002E-2</v>
          </cell>
          <cell r="N464">
            <v>6.1700000000000005E-2</v>
          </cell>
          <cell r="S464">
            <v>5.5900000000000005E-2</v>
          </cell>
          <cell r="T464">
            <v>5.7000000000000002E-2</v>
          </cell>
          <cell r="U464">
            <v>5.9799999999999999E-2</v>
          </cell>
          <cell r="V464">
            <v>5.8299999999999998E-2</v>
          </cell>
          <cell r="W464">
            <v>5.9299999999999999E-2</v>
          </cell>
          <cell r="X464">
            <v>5.8599999999999999E-2</v>
          </cell>
          <cell r="Y464">
            <v>6.25E-2</v>
          </cell>
          <cell r="Z464">
            <v>6.25E-2</v>
          </cell>
          <cell r="AA464">
            <v>6.25E-2</v>
          </cell>
          <cell r="AB464">
            <v>6.25E-2</v>
          </cell>
          <cell r="AC464">
            <v>6.25E-2</v>
          </cell>
          <cell r="AD464">
            <v>5.7030320000000002E-2</v>
          </cell>
          <cell r="AE464">
            <v>5.8530730000000003E-2</v>
          </cell>
          <cell r="AF464">
            <v>5.7500000000000002E-2</v>
          </cell>
          <cell r="AG464">
            <v>5.7500000000000002E-2</v>
          </cell>
          <cell r="AH464">
            <v>5.5500000000000001E-2</v>
          </cell>
          <cell r="AM464">
            <v>5.5500000000000001E-2</v>
          </cell>
          <cell r="AN464">
            <v>5.0999999999999997E-2</v>
          </cell>
          <cell r="AO464">
            <v>5.0999999999999997E-2</v>
          </cell>
          <cell r="AP464">
            <v>5.0999999999999997E-2</v>
          </cell>
          <cell r="AQ464">
            <v>5.0999999999999997E-2</v>
          </cell>
          <cell r="AR464">
            <v>5.0999999999999997E-2</v>
          </cell>
          <cell r="AS464">
            <v>5.0999999999999997E-2</v>
          </cell>
          <cell r="AT464">
            <v>5.0999999999999997E-2</v>
          </cell>
        </row>
        <row r="520">
          <cell r="B520">
            <v>1987</v>
          </cell>
          <cell r="C520">
            <v>1988</v>
          </cell>
          <cell r="D520">
            <v>1989</v>
          </cell>
          <cell r="E520">
            <v>1990</v>
          </cell>
          <cell r="F520">
            <v>1991</v>
          </cell>
          <cell r="G520">
            <v>1992</v>
          </cell>
          <cell r="H520">
            <v>1993</v>
          </cell>
          <cell r="I520">
            <v>1994</v>
          </cell>
          <cell r="J520" t="str">
            <v>1995</v>
          </cell>
          <cell r="K520" t="str">
            <v>1995</v>
          </cell>
          <cell r="L520" t="str">
            <v>1995</v>
          </cell>
          <cell r="M520" t="str">
            <v>1995</v>
          </cell>
          <cell r="N520">
            <v>1995</v>
          </cell>
          <cell r="O520">
            <v>1996</v>
          </cell>
          <cell r="P520">
            <v>1996</v>
          </cell>
          <cell r="Q520">
            <v>1996</v>
          </cell>
          <cell r="R520">
            <v>1996</v>
          </cell>
          <cell r="S520">
            <v>1996</v>
          </cell>
          <cell r="T520">
            <v>1997</v>
          </cell>
          <cell r="U520">
            <v>1997</v>
          </cell>
          <cell r="V520">
            <v>1997</v>
          </cell>
          <cell r="W520">
            <v>1997</v>
          </cell>
          <cell r="X520">
            <v>1997</v>
          </cell>
          <cell r="Y520">
            <v>1998</v>
          </cell>
          <cell r="Z520">
            <v>1998</v>
          </cell>
          <cell r="AA520">
            <v>1998</v>
          </cell>
          <cell r="AB520">
            <v>1998</v>
          </cell>
          <cell r="AC520">
            <v>1998</v>
          </cell>
          <cell r="AD520">
            <v>1998</v>
          </cell>
          <cell r="AE520">
            <v>1998</v>
          </cell>
          <cell r="AF520">
            <v>1998</v>
          </cell>
          <cell r="AG520">
            <v>1998</v>
          </cell>
          <cell r="AN520" t="e">
            <v>#REF!</v>
          </cell>
          <cell r="AP520" t="e">
            <v>#REF!</v>
          </cell>
          <cell r="AQ520" t="e">
            <v>#REF!</v>
          </cell>
          <cell r="AR520" t="e">
            <v>#REF!</v>
          </cell>
          <cell r="AS520" t="e">
            <v>#REF!</v>
          </cell>
        </row>
        <row r="521">
          <cell r="J521" t="str">
            <v>Q1</v>
          </cell>
          <cell r="K521" t="str">
            <v>Q2</v>
          </cell>
          <cell r="L521" t="str">
            <v>Q3</v>
          </cell>
          <cell r="M521" t="str">
            <v>Q4</v>
          </cell>
          <cell r="O521" t="str">
            <v>Q1</v>
          </cell>
          <cell r="P521" t="str">
            <v>Q2</v>
          </cell>
          <cell r="Q521" t="str">
            <v>Q3</v>
          </cell>
          <cell r="R521" t="str">
            <v>Q4</v>
          </cell>
          <cell r="T521" t="str">
            <v>Q1</v>
          </cell>
          <cell r="U521" t="str">
            <v>Q2</v>
          </cell>
          <cell r="V521" t="str">
            <v>Q3</v>
          </cell>
          <cell r="W521" t="str">
            <v>Q4</v>
          </cell>
          <cell r="Y521" t="str">
            <v>Q1</v>
          </cell>
          <cell r="Z521" t="str">
            <v>Q2</v>
          </cell>
          <cell r="AA521" t="str">
            <v>Q3</v>
          </cell>
          <cell r="AB521" t="str">
            <v>Q4</v>
          </cell>
          <cell r="AD521" t="str">
            <v>Q1</v>
          </cell>
          <cell r="AE521" t="str">
            <v>Q2</v>
          </cell>
          <cell r="AF521" t="str">
            <v>Q3</v>
          </cell>
          <cell r="AG521" t="str">
            <v>Q4</v>
          </cell>
        </row>
        <row r="522">
          <cell r="O522" t="str">
            <v>Prel.</v>
          </cell>
          <cell r="P522" t="str">
            <v>Prel.</v>
          </cell>
          <cell r="Q522" t="str">
            <v>Prel.</v>
          </cell>
          <cell r="R522" t="str">
            <v>Prel.</v>
          </cell>
          <cell r="S522" t="str">
            <v>Prel.</v>
          </cell>
          <cell r="T522" t="str">
            <v>Prel.</v>
          </cell>
          <cell r="U522" t="str">
            <v>Prel.</v>
          </cell>
          <cell r="V522" t="str">
            <v>Prel.</v>
          </cell>
          <cell r="W522" t="str">
            <v>Prel.</v>
          </cell>
          <cell r="X522" t="str">
            <v>Prel.</v>
          </cell>
          <cell r="Y522" t="str">
            <v>Prog.</v>
          </cell>
          <cell r="Z522" t="str">
            <v>Prog.</v>
          </cell>
          <cell r="AA522" t="str">
            <v>Prog.</v>
          </cell>
          <cell r="AB522" t="str">
            <v>Prog.</v>
          </cell>
          <cell r="AC522" t="str">
            <v>Prog.</v>
          </cell>
          <cell r="AD522" t="str">
            <v>Prog.</v>
          </cell>
          <cell r="AE522" t="str">
            <v>Prog.</v>
          </cell>
          <cell r="AF522" t="str">
            <v>Prog.</v>
          </cell>
          <cell r="AG522" t="str">
            <v>Prog.</v>
          </cell>
          <cell r="AN522" t="str">
            <v>Proj.</v>
          </cell>
          <cell r="AP522" t="str">
            <v>Proj.</v>
          </cell>
          <cell r="AQ522" t="str">
            <v>Proj.</v>
          </cell>
          <cell r="AR522" t="str">
            <v>Proj.</v>
          </cell>
          <cell r="AS522" t="str">
            <v>Proj.</v>
          </cell>
        </row>
        <row r="524">
          <cell r="G524">
            <v>-3753</v>
          </cell>
          <cell r="H524">
            <v>-1992.7672000000002</v>
          </cell>
          <cell r="I524">
            <v>2541</v>
          </cell>
          <cell r="N524">
            <v>2018.2069999999999</v>
          </cell>
          <cell r="S524">
            <v>8824.27</v>
          </cell>
          <cell r="X524">
            <v>4684.7</v>
          </cell>
        </row>
        <row r="525">
          <cell r="G525">
            <v>1274</v>
          </cell>
          <cell r="H525">
            <v>3196</v>
          </cell>
          <cell r="I525">
            <v>7559</v>
          </cell>
          <cell r="N525">
            <v>6905</v>
          </cell>
          <cell r="S525">
            <v>13590</v>
          </cell>
          <cell r="X525">
            <v>10550</v>
          </cell>
        </row>
        <row r="526">
          <cell r="G526">
            <v>13988</v>
          </cell>
          <cell r="H526">
            <v>14586</v>
          </cell>
          <cell r="I526">
            <v>15905</v>
          </cell>
          <cell r="N526">
            <v>18842</v>
          </cell>
          <cell r="S526">
            <v>23400</v>
          </cell>
          <cell r="X526">
            <v>23445</v>
          </cell>
        </row>
        <row r="527">
          <cell r="G527">
            <v>11014</v>
          </cell>
          <cell r="H527">
            <v>10855</v>
          </cell>
          <cell r="I527">
            <v>11351</v>
          </cell>
          <cell r="N527">
            <v>13630</v>
          </cell>
          <cell r="S527">
            <v>18385</v>
          </cell>
          <cell r="X527">
            <v>18041</v>
          </cell>
        </row>
        <row r="528">
          <cell r="G528">
            <v>2974</v>
          </cell>
          <cell r="H528">
            <v>3731</v>
          </cell>
          <cell r="I528">
            <v>4554</v>
          </cell>
          <cell r="N528">
            <v>5212</v>
          </cell>
          <cell r="S528">
            <v>5015</v>
          </cell>
          <cell r="X528">
            <v>5404</v>
          </cell>
        </row>
        <row r="529">
          <cell r="G529">
            <v>1112</v>
          </cell>
          <cell r="H529">
            <v>1315</v>
          </cell>
          <cell r="I529">
            <v>1641</v>
          </cell>
          <cell r="N529">
            <v>1776</v>
          </cell>
          <cell r="S529">
            <v>1743</v>
          </cell>
          <cell r="X529">
            <v>1780</v>
          </cell>
        </row>
        <row r="530">
          <cell r="G530">
            <v>1862</v>
          </cell>
          <cell r="H530">
            <v>2416</v>
          </cell>
          <cell r="I530">
            <v>2913</v>
          </cell>
          <cell r="N530">
            <v>3436</v>
          </cell>
          <cell r="S530">
            <v>3272</v>
          </cell>
          <cell r="X530">
            <v>3624</v>
          </cell>
        </row>
        <row r="531">
          <cell r="G531">
            <v>-12714</v>
          </cell>
          <cell r="H531">
            <v>-11390</v>
          </cell>
          <cell r="I531">
            <v>-8346</v>
          </cell>
          <cell r="N531">
            <v>-11937</v>
          </cell>
          <cell r="S531">
            <v>-9810</v>
          </cell>
          <cell r="X531">
            <v>-12895</v>
          </cell>
        </row>
      </sheetData>
      <sheetData sheetId="6" refreshError="1">
        <row r="3">
          <cell r="B3">
            <v>1987</v>
          </cell>
          <cell r="C3">
            <v>1988</v>
          </cell>
          <cell r="D3">
            <v>1989</v>
          </cell>
          <cell r="E3">
            <v>1990</v>
          </cell>
          <cell r="F3">
            <v>1991</v>
          </cell>
          <cell r="G3">
            <v>1992</v>
          </cell>
          <cell r="H3">
            <v>1993</v>
          </cell>
          <cell r="I3">
            <v>1994</v>
          </cell>
          <cell r="J3" t="str">
            <v>1995</v>
          </cell>
          <cell r="K3" t="str">
            <v>1995</v>
          </cell>
          <cell r="L3" t="str">
            <v>1995</v>
          </cell>
          <cell r="M3" t="str">
            <v>1995</v>
          </cell>
          <cell r="N3">
            <v>1995</v>
          </cell>
          <cell r="O3">
            <v>1996</v>
          </cell>
          <cell r="P3">
            <v>1996</v>
          </cell>
          <cell r="Q3">
            <v>1996</v>
          </cell>
          <cell r="R3">
            <v>1996</v>
          </cell>
          <cell r="S3">
            <v>1996</v>
          </cell>
          <cell r="T3">
            <v>1997</v>
          </cell>
          <cell r="U3">
            <v>1997</v>
          </cell>
          <cell r="V3">
            <v>1997</v>
          </cell>
          <cell r="W3">
            <v>1997</v>
          </cell>
          <cell r="X3">
            <v>1997</v>
          </cell>
          <cell r="Y3">
            <v>1998</v>
          </cell>
          <cell r="Z3">
            <v>1998</v>
          </cell>
          <cell r="AA3">
            <v>1998</v>
          </cell>
          <cell r="AB3">
            <v>1998</v>
          </cell>
          <cell r="AC3">
            <v>1998</v>
          </cell>
          <cell r="AD3">
            <v>1998</v>
          </cell>
          <cell r="AE3">
            <v>1998</v>
          </cell>
          <cell r="AF3">
            <v>1998</v>
          </cell>
          <cell r="AG3">
            <v>1998</v>
          </cell>
          <cell r="AH3">
            <v>1998</v>
          </cell>
          <cell r="AI3">
            <v>1998</v>
          </cell>
          <cell r="AJ3">
            <v>1998</v>
          </cell>
          <cell r="AK3">
            <v>1998</v>
          </cell>
          <cell r="AL3">
            <v>1998</v>
          </cell>
          <cell r="AM3">
            <v>1998</v>
          </cell>
          <cell r="AN3">
            <v>1999</v>
          </cell>
          <cell r="AO3">
            <v>2000</v>
          </cell>
          <cell r="AP3">
            <v>2001</v>
          </cell>
          <cell r="AQ3">
            <v>2002</v>
          </cell>
          <cell r="AR3">
            <v>2003</v>
          </cell>
          <cell r="AS3">
            <v>2004</v>
          </cell>
        </row>
        <row r="4">
          <cell r="J4" t="str">
            <v>Q1</v>
          </cell>
          <cell r="K4" t="str">
            <v>Q2</v>
          </cell>
          <cell r="L4" t="str">
            <v>Q3</v>
          </cell>
          <cell r="M4" t="str">
            <v>Q4</v>
          </cell>
          <cell r="O4" t="str">
            <v>Q1</v>
          </cell>
          <cell r="P4" t="str">
            <v>Q2</v>
          </cell>
          <cell r="Q4" t="str">
            <v>Q3</v>
          </cell>
          <cell r="R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Y4" t="str">
            <v>Q1</v>
          </cell>
          <cell r="Z4" t="str">
            <v>Q2</v>
          </cell>
          <cell r="AA4" t="str">
            <v>Q3</v>
          </cell>
          <cell r="AB4" t="str">
            <v>Q4</v>
          </cell>
          <cell r="AC4" t="str">
            <v>Rev-3</v>
          </cell>
          <cell r="AD4" t="str">
            <v>Q1</v>
          </cell>
          <cell r="AE4" t="str">
            <v>Q2</v>
          </cell>
          <cell r="AF4" t="str">
            <v>Q3</v>
          </cell>
          <cell r="AG4" t="str">
            <v>Q4</v>
          </cell>
          <cell r="AH4" t="str">
            <v>Rev-3</v>
          </cell>
          <cell r="AI4" t="str">
            <v>Q1</v>
          </cell>
          <cell r="AJ4" t="str">
            <v>Q2</v>
          </cell>
          <cell r="AK4" t="str">
            <v>Q3</v>
          </cell>
          <cell r="AL4" t="str">
            <v>Q4</v>
          </cell>
        </row>
        <row r="5">
          <cell r="O5" t="str">
            <v>Prel.</v>
          </cell>
          <cell r="P5" t="str">
            <v>Prel.</v>
          </cell>
          <cell r="Q5" t="str">
            <v>Prel.</v>
          </cell>
          <cell r="R5" t="str">
            <v>Prel.</v>
          </cell>
          <cell r="S5" t="str">
            <v>Prel.</v>
          </cell>
          <cell r="T5" t="str">
            <v>Prel.</v>
          </cell>
          <cell r="U5" t="str">
            <v>Prel.</v>
          </cell>
          <cell r="V5" t="str">
            <v>Prel.</v>
          </cell>
          <cell r="W5" t="str">
            <v>Prel.</v>
          </cell>
          <cell r="X5" t="str">
            <v>Prel.</v>
          </cell>
          <cell r="Y5" t="str">
            <v>Prog.</v>
          </cell>
          <cell r="Z5" t="str">
            <v>Prog.</v>
          </cell>
          <cell r="AA5" t="str">
            <v>Prog.</v>
          </cell>
          <cell r="AB5" t="str">
            <v>Prog.</v>
          </cell>
          <cell r="AC5" t="str">
            <v>Prog.</v>
          </cell>
          <cell r="AD5" t="str">
            <v>Prog.</v>
          </cell>
          <cell r="AE5" t="str">
            <v>Prog.</v>
          </cell>
          <cell r="AF5" t="str">
            <v>Prog.</v>
          </cell>
          <cell r="AG5" t="str">
            <v>Prog.</v>
          </cell>
          <cell r="AH5" t="str">
            <v>Prog.</v>
          </cell>
          <cell r="AI5" t="str">
            <v>Prel</v>
          </cell>
          <cell r="AJ5" t="str">
            <v>Prel</v>
          </cell>
          <cell r="AK5" t="str">
            <v>Prel</v>
          </cell>
          <cell r="AL5" t="str">
            <v>Prel</v>
          </cell>
          <cell r="AM5" t="str">
            <v>Prel</v>
          </cell>
          <cell r="AN5" t="str">
            <v>Proj.</v>
          </cell>
          <cell r="AO5" t="str">
            <v>Proj.</v>
          </cell>
          <cell r="AP5" t="str">
            <v>Proj.</v>
          </cell>
          <cell r="AQ5" t="str">
            <v>Proj.</v>
          </cell>
          <cell r="AR5" t="str">
            <v>Proj.</v>
          </cell>
          <cell r="AS5" t="str">
            <v>Proj.</v>
          </cell>
        </row>
        <row r="9">
          <cell r="H9">
            <v>23159.493999999999</v>
          </cell>
          <cell r="I9">
            <v>23246.65956</v>
          </cell>
          <cell r="N9">
            <v>23232.629999999997</v>
          </cell>
          <cell r="S9">
            <v>22384.59</v>
          </cell>
          <cell r="T9">
            <v>22157.870000000003</v>
          </cell>
          <cell r="U9">
            <v>22468.170000000002</v>
          </cell>
          <cell r="V9">
            <v>22270.280000000002</v>
          </cell>
          <cell r="W9">
            <v>22041.230000000003</v>
          </cell>
          <cell r="X9">
            <v>21362.879999999997</v>
          </cell>
          <cell r="Y9">
            <v>20967.222649999996</v>
          </cell>
          <cell r="Z9">
            <v>20540.84865</v>
          </cell>
          <cell r="AA9">
            <v>20417.412649999998</v>
          </cell>
          <cell r="AB9">
            <v>20043.974649999996</v>
          </cell>
          <cell r="AC9">
            <v>20043.974649999996</v>
          </cell>
          <cell r="AD9">
            <v>20993</v>
          </cell>
          <cell r="AE9">
            <v>20671</v>
          </cell>
          <cell r="AF9">
            <v>21104</v>
          </cell>
          <cell r="AG9">
            <v>20454</v>
          </cell>
          <cell r="AH9">
            <v>20454</v>
          </cell>
          <cell r="AM9">
            <v>20671.809999999998</v>
          </cell>
          <cell r="AN9">
            <v>22464.406999999999</v>
          </cell>
          <cell r="AO9">
            <v>24478.692999999999</v>
          </cell>
          <cell r="AP9">
            <v>26578.266799999998</v>
          </cell>
          <cell r="AQ9">
            <v>29614.870093999998</v>
          </cell>
          <cell r="AR9">
            <v>32074.878366819998</v>
          </cell>
          <cell r="AS9">
            <v>34795.600097824601</v>
          </cell>
        </row>
        <row r="10">
          <cell r="H10">
            <v>2320.1</v>
          </cell>
          <cell r="I10">
            <v>2476.9940000000001</v>
          </cell>
          <cell r="N10">
            <v>2567.54</v>
          </cell>
          <cell r="S10">
            <v>2365.15</v>
          </cell>
          <cell r="T10">
            <v>2285.71</v>
          </cell>
          <cell r="U10">
            <v>2300.59</v>
          </cell>
          <cell r="V10">
            <v>2254.1700000000005</v>
          </cell>
          <cell r="W10">
            <v>2288.1700000000005</v>
          </cell>
          <cell r="X10">
            <v>2184</v>
          </cell>
          <cell r="Y10">
            <v>2095.5990000000002</v>
          </cell>
          <cell r="Z10">
            <v>2134.6040000000003</v>
          </cell>
          <cell r="AA10">
            <v>2153.5370000000003</v>
          </cell>
          <cell r="AB10">
            <v>2224.0520000000001</v>
          </cell>
          <cell r="AC10">
            <v>2224.0520000000001</v>
          </cell>
          <cell r="AD10">
            <v>2135</v>
          </cell>
          <cell r="AE10">
            <v>2217</v>
          </cell>
          <cell r="AF10">
            <v>2166</v>
          </cell>
          <cell r="AG10">
            <v>2319</v>
          </cell>
          <cell r="AH10">
            <v>2319</v>
          </cell>
          <cell r="AM10">
            <v>2603.08</v>
          </cell>
          <cell r="AN10">
            <v>2596.4499999999998</v>
          </cell>
          <cell r="AO10">
            <v>2691.7689999999998</v>
          </cell>
          <cell r="AP10">
            <v>2639.9739999999997</v>
          </cell>
          <cell r="AQ10">
            <v>2748.9089999999997</v>
          </cell>
          <cell r="AR10">
            <v>2575.6605</v>
          </cell>
          <cell r="AS10">
            <v>2382.2693250000002</v>
          </cell>
        </row>
        <row r="11">
          <cell r="H11">
            <v>672.1</v>
          </cell>
          <cell r="I11">
            <v>791.69799999999998</v>
          </cell>
          <cell r="N11">
            <v>807.29</v>
          </cell>
          <cell r="S11">
            <v>681.73</v>
          </cell>
          <cell r="T11">
            <v>647.98</v>
          </cell>
          <cell r="U11">
            <v>640.89</v>
          </cell>
          <cell r="V11">
            <v>602.67000000000007</v>
          </cell>
          <cell r="W11">
            <v>598.62000000000012</v>
          </cell>
          <cell r="X11">
            <v>665.11</v>
          </cell>
          <cell r="Y11">
            <v>615.41499999999996</v>
          </cell>
          <cell r="Z11">
            <v>591.62</v>
          </cell>
          <cell r="AA11">
            <v>539.60500000000002</v>
          </cell>
          <cell r="AB11">
            <v>510.43400000000003</v>
          </cell>
          <cell r="AC11">
            <v>510.43400000000003</v>
          </cell>
          <cell r="AD11">
            <v>641.11</v>
          </cell>
          <cell r="AE11">
            <v>651.11</v>
          </cell>
          <cell r="AF11">
            <v>682.11</v>
          </cell>
          <cell r="AG11">
            <v>733.11</v>
          </cell>
          <cell r="AH11">
            <v>733.11</v>
          </cell>
          <cell r="AM11">
            <v>520.51</v>
          </cell>
          <cell r="AN11">
            <v>683.88</v>
          </cell>
          <cell r="AO11">
            <v>840.82799999999997</v>
          </cell>
          <cell r="AP11">
            <v>972.32470000000012</v>
          </cell>
          <cell r="AQ11">
            <v>1077.6065610000001</v>
          </cell>
          <cell r="AR11">
            <v>1155.88713783</v>
          </cell>
          <cell r="AS11">
            <v>1206.3563919649</v>
          </cell>
        </row>
        <row r="12">
          <cell r="H12">
            <v>34.1</v>
          </cell>
          <cell r="I12">
            <v>43.474559999999997</v>
          </cell>
          <cell r="N12">
            <v>40.200000000000003</v>
          </cell>
          <cell r="S12">
            <v>55.1</v>
          </cell>
          <cell r="T12">
            <v>55.870000000000005</v>
          </cell>
          <cell r="U12">
            <v>45.870000000000005</v>
          </cell>
          <cell r="V12">
            <v>41.93</v>
          </cell>
          <cell r="W12">
            <v>71.930000000000007</v>
          </cell>
          <cell r="X12">
            <v>74.38</v>
          </cell>
          <cell r="Y12">
            <v>66.658999999999992</v>
          </cell>
          <cell r="Z12">
            <v>50.321999999999989</v>
          </cell>
          <cell r="AA12">
            <v>47.618999999999986</v>
          </cell>
          <cell r="AB12">
            <v>24.210999999999984</v>
          </cell>
          <cell r="AC12">
            <v>24.210999999999984</v>
          </cell>
          <cell r="AD12">
            <v>82.38</v>
          </cell>
          <cell r="AE12">
            <v>110.38</v>
          </cell>
          <cell r="AF12">
            <v>149.38</v>
          </cell>
          <cell r="AG12">
            <v>185.38</v>
          </cell>
          <cell r="AH12">
            <v>185.38</v>
          </cell>
          <cell r="AM12">
            <v>22.289999999999992</v>
          </cell>
          <cell r="AN12">
            <v>-24.690000000000005</v>
          </cell>
          <cell r="AO12">
            <v>-72.102000000000004</v>
          </cell>
          <cell r="AP12">
            <v>-79.102000000000004</v>
          </cell>
          <cell r="AQ12">
            <v>-79.102000000000004</v>
          </cell>
          <cell r="AR12">
            <v>-79.102000000000004</v>
          </cell>
          <cell r="AS12">
            <v>-79.102000000000004</v>
          </cell>
        </row>
        <row r="13">
          <cell r="H13">
            <v>682.4</v>
          </cell>
          <cell r="I13">
            <v>640.93900000000008</v>
          </cell>
          <cell r="N13">
            <v>484.37</v>
          </cell>
          <cell r="S13">
            <v>246.37</v>
          </cell>
          <cell r="T13">
            <v>273.07</v>
          </cell>
          <cell r="U13">
            <v>270.58</v>
          </cell>
          <cell r="V13">
            <v>282.27</v>
          </cell>
          <cell r="W13">
            <v>293.27</v>
          </cell>
          <cell r="X13">
            <v>403.71999999999997</v>
          </cell>
          <cell r="Y13">
            <v>293.91000000000003</v>
          </cell>
          <cell r="Z13">
            <v>308.928</v>
          </cell>
          <cell r="AA13">
            <v>361.43099999999998</v>
          </cell>
          <cell r="AB13">
            <v>386.65799999999996</v>
          </cell>
          <cell r="AC13">
            <v>386.65799999999996</v>
          </cell>
          <cell r="AD13">
            <v>238.83999999999997</v>
          </cell>
          <cell r="AE13">
            <v>236.83999999999997</v>
          </cell>
          <cell r="AF13">
            <v>290.83999999999997</v>
          </cell>
          <cell r="AG13">
            <v>317.83999999999997</v>
          </cell>
          <cell r="AH13">
            <v>317.83999999999997</v>
          </cell>
          <cell r="AM13">
            <v>382.19999999999993</v>
          </cell>
          <cell r="AN13">
            <v>360.65999999999991</v>
          </cell>
          <cell r="AO13">
            <v>442.02999999999992</v>
          </cell>
          <cell r="AP13">
            <v>525.84109999999987</v>
          </cell>
          <cell r="AQ13">
            <v>612.16653299999984</v>
          </cell>
          <cell r="AR13">
            <v>701.08172898999987</v>
          </cell>
          <cell r="AS13">
            <v>792.66438085969992</v>
          </cell>
        </row>
        <row r="14">
          <cell r="H14">
            <v>17473.8</v>
          </cell>
          <cell r="I14">
            <v>17558.560000000001</v>
          </cell>
          <cell r="N14">
            <v>17676.939999999999</v>
          </cell>
          <cell r="S14">
            <v>17608.150000000001</v>
          </cell>
          <cell r="T14">
            <v>17467.150000000001</v>
          </cell>
          <cell r="U14">
            <v>17467.150000000001</v>
          </cell>
          <cell r="V14">
            <v>13346.150000000001</v>
          </cell>
          <cell r="W14">
            <v>13046.150000000001</v>
          </cell>
          <cell r="X14">
            <v>12436.419999999998</v>
          </cell>
          <cell r="Y14">
            <v>12296.389649999997</v>
          </cell>
          <cell r="Z14">
            <v>11996.731649999998</v>
          </cell>
          <cell r="AA14">
            <v>11856.577649999997</v>
          </cell>
          <cell r="AB14">
            <v>11556.920649999998</v>
          </cell>
          <cell r="AC14">
            <v>11556.920649999998</v>
          </cell>
          <cell r="AD14">
            <v>12296.419999999998</v>
          </cell>
          <cell r="AE14">
            <v>11996.419999999998</v>
          </cell>
          <cell r="AF14">
            <v>11856.419999999998</v>
          </cell>
          <cell r="AG14">
            <v>11556.419999999998</v>
          </cell>
          <cell r="AH14">
            <v>11556.419999999998</v>
          </cell>
          <cell r="AM14">
            <v>11557.979999999998</v>
          </cell>
          <cell r="AN14">
            <v>10678.356999999998</v>
          </cell>
          <cell r="AO14">
            <v>9790.4179999999978</v>
          </cell>
          <cell r="AP14">
            <v>8902.4789999999975</v>
          </cell>
          <cell r="AQ14">
            <v>8014.5399999999972</v>
          </cell>
          <cell r="AR14">
            <v>7126.6009999999969</v>
          </cell>
          <cell r="AS14">
            <v>6238.6619999999966</v>
          </cell>
        </row>
        <row r="15">
          <cell r="H15">
            <v>1976.9939999999999</v>
          </cell>
          <cell r="I15">
            <v>1734.9939999999999</v>
          </cell>
          <cell r="N15">
            <v>1656.29</v>
          </cell>
          <cell r="S15">
            <v>1428.09</v>
          </cell>
          <cell r="T15">
            <v>1428.09</v>
          </cell>
          <cell r="U15">
            <v>1743.09</v>
          </cell>
          <cell r="V15">
            <v>5743.09</v>
          </cell>
          <cell r="W15">
            <v>5743.09</v>
          </cell>
          <cell r="X15">
            <v>5599.25</v>
          </cell>
          <cell r="Y15">
            <v>5599.25</v>
          </cell>
          <cell r="Z15">
            <v>5458.643</v>
          </cell>
          <cell r="AA15">
            <v>5458.643</v>
          </cell>
          <cell r="AB15">
            <v>5341.6990000000005</v>
          </cell>
          <cell r="AC15">
            <v>5341.6990000000005</v>
          </cell>
          <cell r="AD15">
            <v>5599.25</v>
          </cell>
          <cell r="AE15">
            <v>5459.25</v>
          </cell>
          <cell r="AF15">
            <v>5959.25</v>
          </cell>
          <cell r="AG15">
            <v>5342.25</v>
          </cell>
          <cell r="AH15">
            <v>5342.25</v>
          </cell>
          <cell r="AM15">
            <v>5585.75</v>
          </cell>
          <cell r="AN15">
            <v>8169.75</v>
          </cell>
          <cell r="AO15">
            <v>10785.75</v>
          </cell>
          <cell r="AP15">
            <v>13616.75</v>
          </cell>
          <cell r="AQ15">
            <v>17240.75</v>
          </cell>
          <cell r="AR15">
            <v>20594.75</v>
          </cell>
          <cell r="AS15">
            <v>24254.75</v>
          </cell>
        </row>
        <row r="17">
          <cell r="H17">
            <v>20.400000000000006</v>
          </cell>
          <cell r="I17">
            <v>458.18955999999997</v>
          </cell>
          <cell r="N17">
            <v>398.22</v>
          </cell>
          <cell r="S17">
            <v>102.88000000000001</v>
          </cell>
          <cell r="T17">
            <v>85.53</v>
          </cell>
          <cell r="U17">
            <v>105.03999999999999</v>
          </cell>
          <cell r="V17">
            <v>140.88</v>
          </cell>
          <cell r="W17">
            <v>165.88</v>
          </cell>
          <cell r="X17">
            <v>165.88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149.05000000000001</v>
          </cell>
          <cell r="AJ17">
            <v>137.53</v>
          </cell>
          <cell r="AK17">
            <v>123.45</v>
          </cell>
          <cell r="AL17">
            <v>123.45</v>
          </cell>
          <cell r="AM17">
            <v>123.45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H18">
            <v>15.400000000000006</v>
          </cell>
          <cell r="I18">
            <v>430.03699999999998</v>
          </cell>
          <cell r="N18">
            <v>343.91</v>
          </cell>
          <cell r="S18">
            <v>89.02000000000001</v>
          </cell>
          <cell r="T18">
            <v>78.97</v>
          </cell>
          <cell r="U18">
            <v>95.47999999999999</v>
          </cell>
          <cell r="V18">
            <v>136.32</v>
          </cell>
          <cell r="W18">
            <v>94.32</v>
          </cell>
          <cell r="X18">
            <v>94.32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79.58</v>
          </cell>
          <cell r="AJ18">
            <v>79.58</v>
          </cell>
          <cell r="AK18">
            <v>68.45</v>
          </cell>
          <cell r="AL18">
            <v>68.45</v>
          </cell>
          <cell r="AM18">
            <v>68.45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H19">
            <v>0</v>
          </cell>
          <cell r="I19">
            <v>0</v>
          </cell>
          <cell r="N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H20">
            <v>0</v>
          </cell>
          <cell r="I20">
            <v>0</v>
          </cell>
          <cell r="N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H21">
            <v>0</v>
          </cell>
          <cell r="I21">
            <v>1</v>
          </cell>
          <cell r="N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H22">
            <v>15.400000000000006</v>
          </cell>
          <cell r="I22">
            <v>429.03699999999998</v>
          </cell>
          <cell r="N22">
            <v>343.91</v>
          </cell>
          <cell r="S22">
            <v>89.02000000000001</v>
          </cell>
          <cell r="T22">
            <v>78.97</v>
          </cell>
          <cell r="U22">
            <v>95.47999999999999</v>
          </cell>
          <cell r="V22">
            <v>136.32</v>
          </cell>
          <cell r="W22">
            <v>94.32</v>
          </cell>
          <cell r="X22">
            <v>94.32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79.58</v>
          </cell>
          <cell r="AJ22">
            <v>79.58</v>
          </cell>
          <cell r="AK22">
            <v>68.45</v>
          </cell>
          <cell r="AL22">
            <v>68.45</v>
          </cell>
          <cell r="AM22">
            <v>68.45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H23">
            <v>0</v>
          </cell>
          <cell r="I23">
            <v>0</v>
          </cell>
          <cell r="N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H24">
            <v>0</v>
          </cell>
          <cell r="I24">
            <v>0</v>
          </cell>
          <cell r="N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H25">
            <v>5</v>
          </cell>
          <cell r="I25">
            <v>28.152560000000001</v>
          </cell>
          <cell r="N25">
            <v>54.31</v>
          </cell>
          <cell r="S25">
            <v>13.86</v>
          </cell>
          <cell r="T25">
            <v>6.56</v>
          </cell>
          <cell r="U25">
            <v>9.5599999999999987</v>
          </cell>
          <cell r="V25">
            <v>4.5599999999999987</v>
          </cell>
          <cell r="W25">
            <v>71.56</v>
          </cell>
          <cell r="X25">
            <v>71.56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69.47</v>
          </cell>
          <cell r="AJ25">
            <v>57.95</v>
          </cell>
          <cell r="AK25">
            <v>55</v>
          </cell>
          <cell r="AL25">
            <v>55</v>
          </cell>
          <cell r="AM25">
            <v>55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H26">
            <v>0</v>
          </cell>
          <cell r="I26">
            <v>0</v>
          </cell>
          <cell r="N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H27">
            <v>0</v>
          </cell>
          <cell r="I27">
            <v>0</v>
          </cell>
          <cell r="N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H28">
            <v>0</v>
          </cell>
          <cell r="I28">
            <v>0.41355999999999998</v>
          </cell>
          <cell r="N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H29">
            <v>5</v>
          </cell>
          <cell r="I29">
            <v>27.739000000000001</v>
          </cell>
          <cell r="N29">
            <v>54.31</v>
          </cell>
          <cell r="S29">
            <v>13.86</v>
          </cell>
          <cell r="T29">
            <v>6.56</v>
          </cell>
          <cell r="U29">
            <v>9.5599999999999987</v>
          </cell>
          <cell r="V29">
            <v>4.5599999999999987</v>
          </cell>
          <cell r="W29">
            <v>71.56</v>
          </cell>
          <cell r="X29">
            <v>71.56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69.47</v>
          </cell>
          <cell r="AJ29">
            <v>57.95</v>
          </cell>
          <cell r="AK29">
            <v>55</v>
          </cell>
          <cell r="AL29">
            <v>55</v>
          </cell>
          <cell r="AM29">
            <v>55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H31">
            <v>0</v>
          </cell>
          <cell r="I31">
            <v>0</v>
          </cell>
          <cell r="N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3">
          <cell r="H33">
            <v>0</v>
          </cell>
          <cell r="I33">
            <v>0</v>
          </cell>
          <cell r="N33">
            <v>1680.731</v>
          </cell>
          <cell r="S33">
            <v>1555.75</v>
          </cell>
          <cell r="T33">
            <v>147.39999999999998</v>
          </cell>
          <cell r="U33">
            <v>555.22</v>
          </cell>
          <cell r="V33">
            <v>322</v>
          </cell>
          <cell r="W33">
            <v>529.84</v>
          </cell>
          <cell r="X33">
            <v>1554.46</v>
          </cell>
          <cell r="Y33">
            <v>356.23110000000003</v>
          </cell>
          <cell r="Z33">
            <v>444.91400000000004</v>
          </cell>
          <cell r="AA33">
            <v>386.89099999999996</v>
          </cell>
          <cell r="AB33">
            <v>540.61</v>
          </cell>
          <cell r="AC33">
            <v>1728.6461000000002</v>
          </cell>
          <cell r="AD33">
            <v>349</v>
          </cell>
          <cell r="AE33">
            <v>401</v>
          </cell>
          <cell r="AF33">
            <v>387</v>
          </cell>
          <cell r="AG33">
            <v>540</v>
          </cell>
          <cell r="AH33">
            <v>1677</v>
          </cell>
          <cell r="AI33">
            <v>371.09</v>
          </cell>
          <cell r="AJ33">
            <v>427.26</v>
          </cell>
          <cell r="AK33">
            <v>366.32</v>
          </cell>
          <cell r="AL33">
            <v>489</v>
          </cell>
          <cell r="AM33">
            <v>1653.67</v>
          </cell>
          <cell r="AN33">
            <v>1551.5499999999997</v>
          </cell>
          <cell r="AO33">
            <v>1976.1423799999998</v>
          </cell>
          <cell r="AP33">
            <v>2206.9052380499998</v>
          </cell>
          <cell r="AQ33">
            <v>2490.0433460214999</v>
          </cell>
          <cell r="AR33">
            <v>2851.9839726921446</v>
          </cell>
          <cell r="AS33">
            <v>3201.8719358229096</v>
          </cell>
        </row>
        <row r="34">
          <cell r="N34">
            <v>202.62299999999999</v>
          </cell>
          <cell r="S34">
            <v>182.93</v>
          </cell>
          <cell r="T34">
            <v>48</v>
          </cell>
          <cell r="U34">
            <v>30</v>
          </cell>
          <cell r="V34">
            <v>51</v>
          </cell>
          <cell r="W34">
            <v>13</v>
          </cell>
          <cell r="X34">
            <v>142</v>
          </cell>
          <cell r="Y34">
            <v>61.301000000000002</v>
          </cell>
          <cell r="Z34">
            <v>34.380000000000003</v>
          </cell>
          <cell r="AA34">
            <v>58.805999999999997</v>
          </cell>
          <cell r="AB34">
            <v>32.725999999999999</v>
          </cell>
          <cell r="AC34">
            <v>187.21300000000002</v>
          </cell>
          <cell r="AD34">
            <v>60</v>
          </cell>
          <cell r="AE34">
            <v>25</v>
          </cell>
          <cell r="AF34">
            <v>58</v>
          </cell>
          <cell r="AG34">
            <v>33</v>
          </cell>
          <cell r="AH34">
            <v>176</v>
          </cell>
          <cell r="AI34">
            <v>61</v>
          </cell>
          <cell r="AJ34">
            <v>27</v>
          </cell>
          <cell r="AK34">
            <v>64</v>
          </cell>
          <cell r="AL34">
            <v>31</v>
          </cell>
          <cell r="AM34">
            <v>183</v>
          </cell>
          <cell r="AN34">
            <v>172.68</v>
          </cell>
          <cell r="AO34">
            <v>211.52875999999998</v>
          </cell>
          <cell r="AP34">
            <v>213.26971999999998</v>
          </cell>
          <cell r="AQ34">
            <v>215.55531999999999</v>
          </cell>
          <cell r="AR34">
            <v>212.98277999999999</v>
          </cell>
          <cell r="AS34">
            <v>198.317193</v>
          </cell>
        </row>
        <row r="35">
          <cell r="N35">
            <v>58.326999999999998</v>
          </cell>
          <cell r="S35">
            <v>54.43</v>
          </cell>
          <cell r="T35">
            <v>18.25</v>
          </cell>
          <cell r="U35">
            <v>6.72</v>
          </cell>
          <cell r="V35">
            <v>18.059999999999999</v>
          </cell>
          <cell r="W35">
            <v>10</v>
          </cell>
          <cell r="X35">
            <v>53.03</v>
          </cell>
          <cell r="Y35">
            <v>20.956</v>
          </cell>
          <cell r="Z35">
            <v>13.537000000000001</v>
          </cell>
          <cell r="AA35">
            <v>19.079999999999998</v>
          </cell>
          <cell r="AB35">
            <v>7.9089999999999998</v>
          </cell>
          <cell r="AC35">
            <v>61.481999999999999</v>
          </cell>
          <cell r="AD35">
            <v>17</v>
          </cell>
          <cell r="AE35">
            <v>-4</v>
          </cell>
          <cell r="AF35">
            <v>19</v>
          </cell>
          <cell r="AG35">
            <v>8</v>
          </cell>
          <cell r="AH35">
            <v>40</v>
          </cell>
          <cell r="AI35">
            <v>37</v>
          </cell>
          <cell r="AJ35">
            <v>27</v>
          </cell>
          <cell r="AK35">
            <v>28</v>
          </cell>
          <cell r="AL35">
            <v>22</v>
          </cell>
          <cell r="AM35">
            <v>114</v>
          </cell>
          <cell r="AN35">
            <v>61.17</v>
          </cell>
          <cell r="AO35">
            <v>54.127133999999998</v>
          </cell>
          <cell r="AP35">
            <v>64.36692085</v>
          </cell>
          <cell r="AQ35">
            <v>72.772559765500006</v>
          </cell>
          <cell r="AR35">
            <v>79.289026308464997</v>
          </cell>
          <cell r="AS35">
            <v>83.859645307718949</v>
          </cell>
        </row>
        <row r="36">
          <cell r="N36">
            <v>2.9780000000000002</v>
          </cell>
          <cell r="S36">
            <v>4.75</v>
          </cell>
          <cell r="T36">
            <v>0.57999999999999996</v>
          </cell>
          <cell r="U36">
            <v>2</v>
          </cell>
          <cell r="V36">
            <v>0.71</v>
          </cell>
          <cell r="W36">
            <v>0.84</v>
          </cell>
          <cell r="X36">
            <v>4.13</v>
          </cell>
          <cell r="Y36">
            <v>0.82299999999999995</v>
          </cell>
          <cell r="Z36">
            <v>1.21</v>
          </cell>
          <cell r="AA36">
            <v>0.40600000000000003</v>
          </cell>
          <cell r="AB36">
            <v>1.2729999999999999</v>
          </cell>
          <cell r="AC36">
            <v>3.7119999999999997</v>
          </cell>
          <cell r="AD36">
            <v>1</v>
          </cell>
          <cell r="AE36">
            <v>1</v>
          </cell>
          <cell r="AF36">
            <v>1</v>
          </cell>
          <cell r="AG36">
            <v>1</v>
          </cell>
          <cell r="AH36">
            <v>4</v>
          </cell>
          <cell r="AI36">
            <v>2</v>
          </cell>
          <cell r="AJ36">
            <v>3</v>
          </cell>
          <cell r="AK36">
            <v>3</v>
          </cell>
          <cell r="AL36">
            <v>6</v>
          </cell>
          <cell r="AM36">
            <v>14</v>
          </cell>
          <cell r="AN36">
            <v>3.03</v>
          </cell>
          <cell r="AO36">
            <v>-3.0973440000000001</v>
          </cell>
          <cell r="AP36">
            <v>-4.8385280000000002</v>
          </cell>
          <cell r="AQ36">
            <v>-5.0625280000000004</v>
          </cell>
          <cell r="AR36">
            <v>-5.0625280000000004</v>
          </cell>
          <cell r="AS36">
            <v>-5.0625280000000004</v>
          </cell>
        </row>
        <row r="37">
          <cell r="N37">
            <v>10.649000000000001</v>
          </cell>
          <cell r="S37">
            <v>1.05</v>
          </cell>
          <cell r="T37">
            <v>0.56999999999999995</v>
          </cell>
          <cell r="U37">
            <v>3.5</v>
          </cell>
          <cell r="V37">
            <v>0.23</v>
          </cell>
          <cell r="W37">
            <v>64</v>
          </cell>
          <cell r="X37">
            <v>68.3</v>
          </cell>
          <cell r="Y37">
            <v>0.22500000000000001</v>
          </cell>
          <cell r="Z37">
            <v>13.196999999999999</v>
          </cell>
          <cell r="AA37">
            <v>0.58299999999999996</v>
          </cell>
          <cell r="AB37">
            <v>100.345</v>
          </cell>
          <cell r="AC37">
            <v>114.35</v>
          </cell>
          <cell r="AD37">
            <v>2</v>
          </cell>
          <cell r="AE37">
            <v>15</v>
          </cell>
          <cell r="AF37">
            <v>1</v>
          </cell>
          <cell r="AG37">
            <v>100</v>
          </cell>
          <cell r="AH37">
            <v>118</v>
          </cell>
          <cell r="AI37">
            <v>2.13</v>
          </cell>
          <cell r="AJ37">
            <v>5</v>
          </cell>
          <cell r="AK37">
            <v>3.79</v>
          </cell>
          <cell r="AL37">
            <v>7</v>
          </cell>
          <cell r="AM37">
            <v>17.920000000000002</v>
          </cell>
          <cell r="AN37">
            <v>6.42</v>
          </cell>
          <cell r="AO37">
            <v>25.686079999999993</v>
          </cell>
          <cell r="AP37">
            <v>30.971875199999996</v>
          </cell>
          <cell r="AQ37">
            <v>36.416244255999992</v>
          </cell>
          <cell r="AR37">
            <v>42.023944383679989</v>
          </cell>
          <cell r="AS37">
            <v>47.799875515190394</v>
          </cell>
        </row>
        <row r="38">
          <cell r="N38">
            <v>1252.144</v>
          </cell>
          <cell r="S38">
            <v>1180.8</v>
          </cell>
          <cell r="T38">
            <v>80</v>
          </cell>
          <cell r="U38">
            <v>487</v>
          </cell>
          <cell r="V38">
            <v>214</v>
          </cell>
          <cell r="W38">
            <v>348</v>
          </cell>
          <cell r="X38">
            <v>1129</v>
          </cell>
          <cell r="Y38">
            <v>272.92610000000002</v>
          </cell>
          <cell r="Z38">
            <v>339.19400000000002</v>
          </cell>
          <cell r="AA38">
            <v>270.54399999999998</v>
          </cell>
          <cell r="AB38">
            <v>326.488</v>
          </cell>
          <cell r="AC38">
            <v>1209.1521</v>
          </cell>
          <cell r="AD38">
            <v>269</v>
          </cell>
          <cell r="AE38">
            <v>338</v>
          </cell>
          <cell r="AF38">
            <v>271</v>
          </cell>
          <cell r="AG38">
            <v>326</v>
          </cell>
          <cell r="AH38">
            <v>1204</v>
          </cell>
          <cell r="AI38">
            <v>268.95999999999998</v>
          </cell>
          <cell r="AJ38">
            <v>338.26</v>
          </cell>
          <cell r="AK38">
            <v>267.52999999999997</v>
          </cell>
          <cell r="AL38">
            <v>325</v>
          </cell>
          <cell r="AM38">
            <v>1199.75</v>
          </cell>
          <cell r="AN38">
            <v>1136.3899999999999</v>
          </cell>
          <cell r="AO38">
            <v>1014.645</v>
          </cell>
          <cell r="AP38">
            <v>954.80899999999997</v>
          </cell>
          <cell r="AQ38">
            <v>896.05799999999999</v>
          </cell>
          <cell r="AR38">
            <v>896.05799999999999</v>
          </cell>
          <cell r="AS38">
            <v>896.05799999999999</v>
          </cell>
        </row>
        <row r="39">
          <cell r="N39">
            <v>154.01</v>
          </cell>
          <cell r="S39">
            <v>131.79000000000002</v>
          </cell>
          <cell r="T39">
            <v>0</v>
          </cell>
          <cell r="U39">
            <v>26</v>
          </cell>
          <cell r="V39">
            <v>38</v>
          </cell>
          <cell r="W39">
            <v>94</v>
          </cell>
          <cell r="X39">
            <v>158</v>
          </cell>
          <cell r="Y39">
            <v>0</v>
          </cell>
          <cell r="Z39">
            <v>43.396000000000001</v>
          </cell>
          <cell r="AA39">
            <v>37.472000000000001</v>
          </cell>
          <cell r="AB39">
            <v>71.869</v>
          </cell>
          <cell r="AC39">
            <v>152.73699999999999</v>
          </cell>
          <cell r="AD39">
            <v>0</v>
          </cell>
          <cell r="AE39">
            <v>26</v>
          </cell>
          <cell r="AF39">
            <v>37</v>
          </cell>
          <cell r="AG39">
            <v>72</v>
          </cell>
          <cell r="AH39">
            <v>135</v>
          </cell>
          <cell r="AI39">
            <v>0</v>
          </cell>
          <cell r="AJ39">
            <v>27</v>
          </cell>
          <cell r="AK39">
            <v>0</v>
          </cell>
          <cell r="AL39">
            <v>98</v>
          </cell>
          <cell r="AM39">
            <v>125</v>
          </cell>
          <cell r="AN39">
            <v>171.86</v>
          </cell>
          <cell r="AO39">
            <v>388.92024999999995</v>
          </cell>
          <cell r="AP39">
            <v>582.28874999999994</v>
          </cell>
          <cell r="AQ39">
            <v>811.44124999999997</v>
          </cell>
          <cell r="AR39">
            <v>1059.1602499999999</v>
          </cell>
          <cell r="AS39">
            <v>1308.15725</v>
          </cell>
        </row>
        <row r="40"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284.33249999999998</v>
          </cell>
          <cell r="AP40">
            <v>366.03749999999997</v>
          </cell>
          <cell r="AQ40">
            <v>462.86249999999995</v>
          </cell>
          <cell r="AR40">
            <v>567.53250000000003</v>
          </cell>
          <cell r="AS40">
            <v>672.74249999999995</v>
          </cell>
        </row>
        <row r="41"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3">
          <cell r="I43">
            <v>772.21799999999996</v>
          </cell>
          <cell r="N43">
            <v>955.40599999999995</v>
          </cell>
          <cell r="S43">
            <v>987</v>
          </cell>
          <cell r="T43">
            <v>273.53999999999996</v>
          </cell>
          <cell r="U43">
            <v>68.55</v>
          </cell>
          <cell r="V43">
            <v>3586.8</v>
          </cell>
          <cell r="W43">
            <v>356.05</v>
          </cell>
          <cell r="X43">
            <v>4284.9399999999996</v>
          </cell>
          <cell r="Y43">
            <v>303.77735000000001</v>
          </cell>
          <cell r="Z43">
            <v>576.37400000000002</v>
          </cell>
          <cell r="AA43">
            <v>303.43599999999998</v>
          </cell>
          <cell r="AB43">
            <v>1060.4380000000001</v>
          </cell>
          <cell r="AC43">
            <v>2244.0253499999999</v>
          </cell>
          <cell r="AD43">
            <v>299</v>
          </cell>
          <cell r="AE43">
            <v>526</v>
          </cell>
          <cell r="AF43">
            <v>302</v>
          </cell>
          <cell r="AG43">
            <v>1060</v>
          </cell>
          <cell r="AH43">
            <v>2187</v>
          </cell>
          <cell r="AI43">
            <v>298.48</v>
          </cell>
          <cell r="AJ43">
            <v>526.53</v>
          </cell>
          <cell r="AK43">
            <v>306.97000000000003</v>
          </cell>
          <cell r="AL43">
            <v>984</v>
          </cell>
          <cell r="AM43">
            <v>2115.98</v>
          </cell>
          <cell r="AN43">
            <v>1571.403</v>
          </cell>
          <cell r="AO43">
            <v>1921.674</v>
          </cell>
          <cell r="AP43">
            <v>1620.1350000000002</v>
          </cell>
          <cell r="AQ43">
            <v>1518.1247699999999</v>
          </cell>
          <cell r="AR43">
            <v>1929.0650331000002</v>
          </cell>
          <cell r="AS43">
            <v>1940.080844093</v>
          </cell>
        </row>
        <row r="44">
          <cell r="I44">
            <v>17.63</v>
          </cell>
          <cell r="N44">
            <v>149.54500000000002</v>
          </cell>
          <cell r="S44">
            <v>225</v>
          </cell>
          <cell r="T44">
            <v>91.44</v>
          </cell>
          <cell r="U44">
            <v>24.73</v>
          </cell>
          <cell r="V44">
            <v>93.47</v>
          </cell>
          <cell r="W44">
            <v>29</v>
          </cell>
          <cell r="X44">
            <v>238.64</v>
          </cell>
          <cell r="Y44">
            <v>104.401</v>
          </cell>
          <cell r="Z44">
            <v>52.994999999999997</v>
          </cell>
          <cell r="AA44">
            <v>103.06699999999999</v>
          </cell>
          <cell r="AB44">
            <v>58.484999999999999</v>
          </cell>
          <cell r="AC44">
            <v>318.94799999999998</v>
          </cell>
          <cell r="AD44">
            <v>92</v>
          </cell>
          <cell r="AE44">
            <v>36</v>
          </cell>
          <cell r="AF44">
            <v>103</v>
          </cell>
          <cell r="AG44">
            <v>58</v>
          </cell>
          <cell r="AH44">
            <v>289</v>
          </cell>
          <cell r="AI44">
            <v>92</v>
          </cell>
          <cell r="AJ44">
            <v>35.799999999999997</v>
          </cell>
          <cell r="AK44">
            <v>83.69</v>
          </cell>
          <cell r="AL44">
            <v>52</v>
          </cell>
          <cell r="AM44">
            <v>263.49</v>
          </cell>
          <cell r="AN44">
            <v>354.63</v>
          </cell>
          <cell r="AO44">
            <v>252.68100000000001</v>
          </cell>
          <cell r="AP44">
            <v>417.19500000000005</v>
          </cell>
          <cell r="AQ44">
            <v>274.73500000000001</v>
          </cell>
          <cell r="AR44">
            <v>576.10200000000009</v>
          </cell>
          <cell r="AS44">
            <v>616.38735000000008</v>
          </cell>
        </row>
        <row r="45">
          <cell r="I45">
            <v>62.453000000000003</v>
          </cell>
          <cell r="N45">
            <v>97.19</v>
          </cell>
          <cell r="S45">
            <v>125</v>
          </cell>
          <cell r="T45">
            <v>39.15</v>
          </cell>
          <cell r="U45">
            <v>11.82</v>
          </cell>
          <cell r="V45">
            <v>44.05</v>
          </cell>
          <cell r="W45">
            <v>10.050000000000001</v>
          </cell>
          <cell r="X45">
            <v>105.07</v>
          </cell>
          <cell r="Y45">
            <v>49.695</v>
          </cell>
          <cell r="Z45">
            <v>23.795000000000002</v>
          </cell>
          <cell r="AA45">
            <v>52.015000000000001</v>
          </cell>
          <cell r="AB45">
            <v>29.170999999999999</v>
          </cell>
          <cell r="AC45">
            <v>154.67600000000002</v>
          </cell>
          <cell r="AD45">
            <v>47</v>
          </cell>
          <cell r="AE45">
            <v>16</v>
          </cell>
          <cell r="AF45">
            <v>52</v>
          </cell>
          <cell r="AG45">
            <v>29</v>
          </cell>
          <cell r="AH45">
            <v>144</v>
          </cell>
          <cell r="AI45">
            <v>46.6</v>
          </cell>
          <cell r="AJ45">
            <v>16.399999999999999</v>
          </cell>
          <cell r="AK45">
            <v>47.6</v>
          </cell>
          <cell r="AL45">
            <v>92</v>
          </cell>
          <cell r="AM45">
            <v>202.6</v>
          </cell>
          <cell r="AN45">
            <v>189.63</v>
          </cell>
          <cell r="AO45">
            <v>206.642</v>
          </cell>
          <cell r="AP45">
            <v>243.00100000000003</v>
          </cell>
          <cell r="AQ45">
            <v>280.45077000000003</v>
          </cell>
          <cell r="AR45">
            <v>319.02403310000005</v>
          </cell>
          <cell r="AS45">
            <v>358.75449409300006</v>
          </cell>
        </row>
        <row r="46">
          <cell r="I46">
            <v>13.134999999999998</v>
          </cell>
          <cell r="N46">
            <v>17.222000000000001</v>
          </cell>
          <cell r="S46">
            <v>29</v>
          </cell>
          <cell r="T46">
            <v>1</v>
          </cell>
          <cell r="U46">
            <v>10</v>
          </cell>
          <cell r="V46">
            <v>4.13</v>
          </cell>
          <cell r="W46">
            <v>0</v>
          </cell>
          <cell r="X46">
            <v>15.129999999999999</v>
          </cell>
          <cell r="Y46">
            <v>7.7210000000000001</v>
          </cell>
          <cell r="Z46">
            <v>16.337</v>
          </cell>
          <cell r="AA46">
            <v>2.7029999999999998</v>
          </cell>
          <cell r="AB46">
            <v>23.408000000000001</v>
          </cell>
          <cell r="AC46">
            <v>50.168999999999997</v>
          </cell>
          <cell r="AD46">
            <v>4</v>
          </cell>
          <cell r="AE46">
            <v>9</v>
          </cell>
          <cell r="AF46">
            <v>2</v>
          </cell>
          <cell r="AG46">
            <v>24</v>
          </cell>
          <cell r="AH46">
            <v>39</v>
          </cell>
          <cell r="AI46">
            <v>3.8</v>
          </cell>
          <cell r="AJ46">
            <v>10.4</v>
          </cell>
          <cell r="AK46">
            <v>8.89</v>
          </cell>
          <cell r="AL46">
            <v>29</v>
          </cell>
          <cell r="AM46">
            <v>52.09</v>
          </cell>
          <cell r="AN46">
            <v>46.98</v>
          </cell>
          <cell r="AO46">
            <v>47.412000000000006</v>
          </cell>
          <cell r="AP46">
            <v>7</v>
          </cell>
          <cell r="AQ46">
            <v>0</v>
          </cell>
          <cell r="AR46">
            <v>0</v>
          </cell>
          <cell r="AS46">
            <v>0</v>
          </cell>
        </row>
        <row r="47">
          <cell r="I47">
            <v>437</v>
          </cell>
          <cell r="N47">
            <v>205.52299999999997</v>
          </cell>
          <cell r="S47">
            <v>26</v>
          </cell>
          <cell r="T47">
            <v>0.95</v>
          </cell>
          <cell r="U47">
            <v>22</v>
          </cell>
          <cell r="V47">
            <v>24.15</v>
          </cell>
          <cell r="W47">
            <v>17</v>
          </cell>
          <cell r="X47">
            <v>64.099999999999994</v>
          </cell>
          <cell r="Y47">
            <v>1.93</v>
          </cell>
          <cell r="Z47">
            <v>42.981999999999999</v>
          </cell>
          <cell r="AA47">
            <v>5.4969999999999999</v>
          </cell>
          <cell r="AB47">
            <v>32.773000000000003</v>
          </cell>
          <cell r="AC47">
            <v>83.182000000000002</v>
          </cell>
          <cell r="AD47">
            <v>16</v>
          </cell>
          <cell r="AE47">
            <v>25</v>
          </cell>
          <cell r="AF47">
            <v>5</v>
          </cell>
          <cell r="AG47">
            <v>32</v>
          </cell>
          <cell r="AH47">
            <v>78</v>
          </cell>
          <cell r="AI47">
            <v>16.32</v>
          </cell>
          <cell r="AJ47">
            <v>24.73</v>
          </cell>
          <cell r="AK47">
            <v>25.81</v>
          </cell>
          <cell r="AL47">
            <v>43</v>
          </cell>
          <cell r="AM47">
            <v>109.86</v>
          </cell>
          <cell r="AN47">
            <v>100.54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I48">
            <v>0</v>
          </cell>
          <cell r="N48">
            <v>0</v>
          </cell>
          <cell r="S48">
            <v>0</v>
          </cell>
          <cell r="T48">
            <v>141</v>
          </cell>
          <cell r="U48">
            <v>0</v>
          </cell>
          <cell r="V48">
            <v>3421</v>
          </cell>
          <cell r="W48">
            <v>300</v>
          </cell>
          <cell r="X48">
            <v>3862</v>
          </cell>
          <cell r="Y48">
            <v>140.03035</v>
          </cell>
          <cell r="Z48">
            <v>299.65800000000002</v>
          </cell>
          <cell r="AA48">
            <v>140.154</v>
          </cell>
          <cell r="AB48">
            <v>299.65699999999998</v>
          </cell>
          <cell r="AC48">
            <v>879.49935000000005</v>
          </cell>
          <cell r="AD48">
            <v>140</v>
          </cell>
          <cell r="AE48">
            <v>300</v>
          </cell>
          <cell r="AF48">
            <v>140</v>
          </cell>
          <cell r="AG48">
            <v>300</v>
          </cell>
          <cell r="AH48">
            <v>880</v>
          </cell>
          <cell r="AI48">
            <v>139.76</v>
          </cell>
          <cell r="AJ48">
            <v>299.7</v>
          </cell>
          <cell r="AK48">
            <v>140.97999999999999</v>
          </cell>
          <cell r="AL48">
            <v>298</v>
          </cell>
          <cell r="AM48">
            <v>878.44</v>
          </cell>
          <cell r="AN48">
            <v>879.62300000000005</v>
          </cell>
          <cell r="AO48">
            <v>887.93899999999996</v>
          </cell>
          <cell r="AP48">
            <v>887.93899999999996</v>
          </cell>
          <cell r="AQ48">
            <v>887.93899999999996</v>
          </cell>
          <cell r="AR48">
            <v>887.93899999999996</v>
          </cell>
          <cell r="AS48">
            <v>887.93899999999996</v>
          </cell>
        </row>
        <row r="49">
          <cell r="I49">
            <v>242</v>
          </cell>
          <cell r="N49">
            <v>485.92600000000004</v>
          </cell>
          <cell r="S49">
            <v>582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140.607</v>
          </cell>
          <cell r="AA49">
            <v>0</v>
          </cell>
          <cell r="AB49">
            <v>616.94399999999996</v>
          </cell>
          <cell r="AC49">
            <v>757.55099999999993</v>
          </cell>
          <cell r="AD49">
            <v>0</v>
          </cell>
          <cell r="AE49">
            <v>140</v>
          </cell>
          <cell r="AF49">
            <v>0</v>
          </cell>
          <cell r="AG49">
            <v>617</v>
          </cell>
          <cell r="AH49">
            <v>757</v>
          </cell>
          <cell r="AI49">
            <v>0</v>
          </cell>
          <cell r="AJ49">
            <v>139.5</v>
          </cell>
          <cell r="AK49">
            <v>0</v>
          </cell>
          <cell r="AL49">
            <v>470</v>
          </cell>
          <cell r="AM49">
            <v>609.5</v>
          </cell>
          <cell r="AN49">
            <v>0</v>
          </cell>
          <cell r="AO49">
            <v>527</v>
          </cell>
          <cell r="AP49">
            <v>65</v>
          </cell>
          <cell r="AQ49">
            <v>75</v>
          </cell>
          <cell r="AR49">
            <v>146</v>
          </cell>
          <cell r="AS49">
            <v>77</v>
          </cell>
        </row>
        <row r="51">
          <cell r="I51">
            <v>290.07499999999999</v>
          </cell>
          <cell r="N51">
            <v>694.61</v>
          </cell>
          <cell r="S51">
            <v>536.88</v>
          </cell>
          <cell r="T51">
            <v>64.17</v>
          </cell>
          <cell r="U51">
            <v>359.34000000000003</v>
          </cell>
          <cell r="V51">
            <v>3794.07</v>
          </cell>
          <cell r="W51">
            <v>102</v>
          </cell>
          <cell r="X51">
            <v>4319.58</v>
          </cell>
          <cell r="Y51">
            <v>74</v>
          </cell>
          <cell r="Z51">
            <v>150</v>
          </cell>
          <cell r="AA51">
            <v>180</v>
          </cell>
          <cell r="AB51">
            <v>687</v>
          </cell>
          <cell r="AC51">
            <v>1091</v>
          </cell>
          <cell r="AD51">
            <v>95</v>
          </cell>
          <cell r="AE51">
            <v>204</v>
          </cell>
          <cell r="AF51">
            <v>735</v>
          </cell>
          <cell r="AG51">
            <v>410</v>
          </cell>
          <cell r="AH51">
            <v>1444</v>
          </cell>
          <cell r="AI51">
            <v>83.11</v>
          </cell>
          <cell r="AJ51">
            <v>196.79999999999998</v>
          </cell>
          <cell r="AK51">
            <v>632</v>
          </cell>
          <cell r="AL51">
            <v>513</v>
          </cell>
          <cell r="AM51">
            <v>1424.91</v>
          </cell>
          <cell r="AN51">
            <v>3364</v>
          </cell>
          <cell r="AO51">
            <v>3935.96</v>
          </cell>
          <cell r="AP51">
            <v>3719.7088000000003</v>
          </cell>
          <cell r="AQ51">
            <v>4554.7280639999999</v>
          </cell>
          <cell r="AR51">
            <v>4389.0733059200002</v>
          </cell>
          <cell r="AS51">
            <v>4660.8025750976003</v>
          </cell>
        </row>
        <row r="52">
          <cell r="I52">
            <v>153.26900000000001</v>
          </cell>
          <cell r="N52">
            <v>261.63</v>
          </cell>
          <cell r="S52">
            <v>43.58</v>
          </cell>
          <cell r="T52">
            <v>12</v>
          </cell>
          <cell r="U52">
            <v>39.61</v>
          </cell>
          <cell r="V52">
            <v>47.05</v>
          </cell>
          <cell r="W52">
            <v>63</v>
          </cell>
          <cell r="X52">
            <v>161.66</v>
          </cell>
          <cell r="Y52">
            <v>16</v>
          </cell>
          <cell r="Z52">
            <v>92</v>
          </cell>
          <cell r="AA52">
            <v>122</v>
          </cell>
          <cell r="AB52">
            <v>129</v>
          </cell>
          <cell r="AC52">
            <v>359</v>
          </cell>
          <cell r="AD52">
            <v>43</v>
          </cell>
          <cell r="AE52">
            <v>118</v>
          </cell>
          <cell r="AF52">
            <v>52</v>
          </cell>
          <cell r="AG52">
            <v>211</v>
          </cell>
          <cell r="AH52">
            <v>424</v>
          </cell>
          <cell r="AI52">
            <v>43.34</v>
          </cell>
          <cell r="AJ52">
            <v>146.22999999999999</v>
          </cell>
          <cell r="AK52">
            <v>96</v>
          </cell>
          <cell r="AL52">
            <v>397</v>
          </cell>
          <cell r="AM52">
            <v>682.57</v>
          </cell>
          <cell r="AN52">
            <v>348</v>
          </cell>
          <cell r="AO52">
            <v>348</v>
          </cell>
          <cell r="AP52">
            <v>365.40000000000003</v>
          </cell>
          <cell r="AQ52">
            <v>383.67000000000007</v>
          </cell>
          <cell r="AR52">
            <v>402.85350000000011</v>
          </cell>
          <cell r="AS52">
            <v>422.99617500000011</v>
          </cell>
        </row>
        <row r="53">
          <cell r="N53">
            <v>261.63</v>
          </cell>
          <cell r="S53">
            <v>43.58</v>
          </cell>
          <cell r="T53">
            <v>12</v>
          </cell>
          <cell r="U53">
            <v>39.61</v>
          </cell>
          <cell r="V53">
            <v>47.05</v>
          </cell>
          <cell r="W53">
            <v>63</v>
          </cell>
          <cell r="X53">
            <v>161.66</v>
          </cell>
          <cell r="Y53">
            <v>16</v>
          </cell>
          <cell r="Z53">
            <v>25.333333333333329</v>
          </cell>
          <cell r="AA53">
            <v>55.333333333333329</v>
          </cell>
          <cell r="AB53">
            <v>62.333333333333329</v>
          </cell>
          <cell r="AC53">
            <v>159</v>
          </cell>
          <cell r="AD53">
            <v>43</v>
          </cell>
          <cell r="AE53">
            <v>118</v>
          </cell>
          <cell r="AF53">
            <v>52</v>
          </cell>
          <cell r="AG53">
            <v>11</v>
          </cell>
          <cell r="AH53">
            <v>224</v>
          </cell>
          <cell r="AI53">
            <v>43.34</v>
          </cell>
          <cell r="AJ53">
            <v>146.22999999999999</v>
          </cell>
          <cell r="AK53">
            <v>96</v>
          </cell>
          <cell r="AL53">
            <v>397</v>
          </cell>
          <cell r="AM53">
            <v>682.57</v>
          </cell>
          <cell r="AN53">
            <v>348</v>
          </cell>
          <cell r="AO53">
            <v>348</v>
          </cell>
          <cell r="AP53">
            <v>365.40000000000003</v>
          </cell>
          <cell r="AQ53">
            <v>383.67000000000007</v>
          </cell>
          <cell r="AR53">
            <v>402.85350000000011</v>
          </cell>
          <cell r="AS53">
            <v>422.99617500000011</v>
          </cell>
        </row>
        <row r="54">
          <cell r="N54">
            <v>220</v>
          </cell>
        </row>
        <row r="55">
          <cell r="N55">
            <v>180</v>
          </cell>
        </row>
        <row r="56">
          <cell r="N56">
            <v>41.629999999999995</v>
          </cell>
        </row>
        <row r="57">
          <cell r="Y57">
            <v>0</v>
          </cell>
          <cell r="Z57">
            <v>66.666666666666671</v>
          </cell>
          <cell r="AA57">
            <v>66.666666666666671</v>
          </cell>
          <cell r="AB57">
            <v>66.666666666666671</v>
          </cell>
          <cell r="AC57">
            <v>200</v>
          </cell>
          <cell r="AD57">
            <v>0</v>
          </cell>
          <cell r="AE57">
            <v>0</v>
          </cell>
          <cell r="AF57">
            <v>0</v>
          </cell>
          <cell r="AG57">
            <v>200</v>
          </cell>
          <cell r="AH57">
            <v>200</v>
          </cell>
        </row>
        <row r="59">
          <cell r="I59">
            <v>106.419</v>
          </cell>
          <cell r="N59">
            <v>82.27000000000001</v>
          </cell>
          <cell r="S59">
            <v>50.36</v>
          </cell>
          <cell r="T59">
            <v>5.4</v>
          </cell>
          <cell r="U59">
            <v>4.7300000000000004</v>
          </cell>
          <cell r="V59">
            <v>5.83</v>
          </cell>
          <cell r="W59">
            <v>6</v>
          </cell>
          <cell r="X59">
            <v>21.96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23</v>
          </cell>
          <cell r="AE59">
            <v>26</v>
          </cell>
          <cell r="AF59">
            <v>83</v>
          </cell>
          <cell r="AG59">
            <v>80</v>
          </cell>
          <cell r="AH59">
            <v>212</v>
          </cell>
          <cell r="AI59">
            <v>23</v>
          </cell>
          <cell r="AJ59">
            <v>27</v>
          </cell>
          <cell r="AK59">
            <v>0</v>
          </cell>
          <cell r="AL59">
            <v>8</v>
          </cell>
          <cell r="AM59">
            <v>58</v>
          </cell>
          <cell r="AN59">
            <v>353</v>
          </cell>
          <cell r="AO59">
            <v>363.59000000000003</v>
          </cell>
          <cell r="AP59">
            <v>374.49770000000007</v>
          </cell>
          <cell r="AQ59">
            <v>385.73263100000008</v>
          </cell>
          <cell r="AR59">
            <v>397.30460993000008</v>
          </cell>
          <cell r="AS59">
            <v>409.2237482279001</v>
          </cell>
        </row>
        <row r="60">
          <cell r="I60">
            <v>14.865</v>
          </cell>
          <cell r="N60">
            <v>0</v>
          </cell>
          <cell r="S60">
            <v>27.119999999999997</v>
          </cell>
          <cell r="T60">
            <v>1.77</v>
          </cell>
          <cell r="U60">
            <v>0</v>
          </cell>
          <cell r="V60">
            <v>0.19</v>
          </cell>
          <cell r="W60">
            <v>30</v>
          </cell>
          <cell r="X60">
            <v>31.96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12</v>
          </cell>
          <cell r="AE60">
            <v>37</v>
          </cell>
          <cell r="AF60">
            <v>41</v>
          </cell>
          <cell r="AG60">
            <v>60</v>
          </cell>
          <cell r="AH60">
            <v>150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</row>
        <row r="61">
          <cell r="I61">
            <v>15.522000000000002</v>
          </cell>
          <cell r="N61">
            <v>4.91</v>
          </cell>
          <cell r="S61">
            <v>0.82</v>
          </cell>
          <cell r="T61">
            <v>45</v>
          </cell>
          <cell r="U61">
            <v>0</v>
          </cell>
          <cell r="V61">
            <v>0</v>
          </cell>
          <cell r="W61">
            <v>3</v>
          </cell>
          <cell r="X61">
            <v>48</v>
          </cell>
          <cell r="Y61">
            <v>58</v>
          </cell>
          <cell r="Z61">
            <v>58</v>
          </cell>
          <cell r="AA61">
            <v>58</v>
          </cell>
          <cell r="AB61">
            <v>58</v>
          </cell>
          <cell r="AC61">
            <v>232</v>
          </cell>
          <cell r="AD61">
            <v>17</v>
          </cell>
          <cell r="AE61">
            <v>23</v>
          </cell>
          <cell r="AF61">
            <v>59</v>
          </cell>
          <cell r="AG61">
            <v>59</v>
          </cell>
          <cell r="AH61">
            <v>158</v>
          </cell>
          <cell r="AI61">
            <v>16.77</v>
          </cell>
          <cell r="AJ61">
            <v>23.57</v>
          </cell>
          <cell r="AK61">
            <v>48</v>
          </cell>
          <cell r="AL61">
            <v>0</v>
          </cell>
          <cell r="AM61">
            <v>88.34</v>
          </cell>
          <cell r="AN61">
            <v>79</v>
          </cell>
          <cell r="AO61">
            <v>81.37</v>
          </cell>
          <cell r="AP61">
            <v>83.81110000000001</v>
          </cell>
          <cell r="AQ61">
            <v>86.325433000000018</v>
          </cell>
          <cell r="AR61">
            <v>88.915195990000015</v>
          </cell>
          <cell r="AS61">
            <v>91.582651869700015</v>
          </cell>
        </row>
        <row r="62">
          <cell r="I62">
            <v>0</v>
          </cell>
          <cell r="N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</row>
        <row r="63">
          <cell r="I63">
            <v>0</v>
          </cell>
          <cell r="N63">
            <v>345.8</v>
          </cell>
          <cell r="S63">
            <v>415</v>
          </cell>
          <cell r="T63">
            <v>0</v>
          </cell>
          <cell r="U63">
            <v>315</v>
          </cell>
          <cell r="V63">
            <v>3741</v>
          </cell>
          <cell r="W63">
            <v>0</v>
          </cell>
          <cell r="X63">
            <v>4056</v>
          </cell>
          <cell r="Y63">
            <v>0</v>
          </cell>
          <cell r="Z63">
            <v>0</v>
          </cell>
          <cell r="AA63">
            <v>0</v>
          </cell>
          <cell r="AB63">
            <v>500</v>
          </cell>
          <cell r="AC63">
            <v>500</v>
          </cell>
          <cell r="AD63">
            <v>0</v>
          </cell>
          <cell r="AE63">
            <v>0</v>
          </cell>
          <cell r="AF63">
            <v>500</v>
          </cell>
          <cell r="AG63">
            <v>0</v>
          </cell>
          <cell r="AH63">
            <v>500</v>
          </cell>
          <cell r="AI63">
            <v>0</v>
          </cell>
          <cell r="AJ63">
            <v>0</v>
          </cell>
          <cell r="AK63">
            <v>488</v>
          </cell>
          <cell r="AL63">
            <v>108</v>
          </cell>
          <cell r="AM63">
            <v>596</v>
          </cell>
          <cell r="AN63">
            <v>2584</v>
          </cell>
          <cell r="AO63">
            <v>3143</v>
          </cell>
          <cell r="AP63">
            <v>2896</v>
          </cell>
          <cell r="AQ63">
            <v>3699</v>
          </cell>
          <cell r="AR63">
            <v>3500</v>
          </cell>
          <cell r="AS63">
            <v>3737</v>
          </cell>
        </row>
        <row r="65">
          <cell r="I65">
            <v>-44.353440000000035</v>
          </cell>
          <cell r="N65">
            <v>-320.76555999999988</v>
          </cell>
          <cell r="S65">
            <v>-745.46</v>
          </cell>
          <cell r="T65">
            <v>-123.83999999999995</v>
          </cell>
          <cell r="U65">
            <v>310.3</v>
          </cell>
          <cell r="V65">
            <v>243.10999999999999</v>
          </cell>
          <cell r="W65">
            <v>-229.05</v>
          </cell>
          <cell r="X65">
            <v>34.640000000000327</v>
          </cell>
          <cell r="Y65">
            <v>-324.34735000000001</v>
          </cell>
          <cell r="Z65">
            <v>-426.37400000000002</v>
          </cell>
          <cell r="AA65">
            <v>-123.43599999999998</v>
          </cell>
          <cell r="AB65">
            <v>-373.4380000000001</v>
          </cell>
          <cell r="AC65">
            <v>-1153.0253499999999</v>
          </cell>
          <cell r="AD65">
            <v>-369.88</v>
          </cell>
          <cell r="AE65">
            <v>-322</v>
          </cell>
          <cell r="AF65">
            <v>433</v>
          </cell>
          <cell r="AG65">
            <v>-650</v>
          </cell>
          <cell r="AH65">
            <v>-743</v>
          </cell>
          <cell r="AI65">
            <v>-215.37</v>
          </cell>
          <cell r="AJ65">
            <v>-329.73</v>
          </cell>
          <cell r="AK65">
            <v>325.02999999999997</v>
          </cell>
          <cell r="AL65">
            <v>-471</v>
          </cell>
          <cell r="AM65">
            <v>-691.06999999999994</v>
          </cell>
          <cell r="AN65">
            <v>1792.597</v>
          </cell>
          <cell r="AO65">
            <v>2014.2860000000001</v>
          </cell>
          <cell r="AP65">
            <v>2099.5738000000001</v>
          </cell>
          <cell r="AQ65">
            <v>3036.603294</v>
          </cell>
          <cell r="AR65">
            <v>2460.00827282</v>
          </cell>
          <cell r="AS65">
            <v>2720.7217310046003</v>
          </cell>
        </row>
        <row r="66">
          <cell r="I66">
            <v>-7.6027164587896313E-4</v>
          </cell>
          <cell r="N66">
            <v>-4.1556329549197416E-3</v>
          </cell>
          <cell r="S66">
            <v>-1.0567496345400556E-2</v>
          </cell>
          <cell r="T66">
            <v>-6.4855598354305747E-3</v>
          </cell>
          <cell r="U66">
            <v>1.4532679165592867E-2</v>
          </cell>
          <cell r="V66">
            <v>1.0491360298000638E-2</v>
          </cell>
          <cell r="W66">
            <v>-9.2891809347430392E-3</v>
          </cell>
          <cell r="X66">
            <v>3.9170407294270482E-4</v>
          </cell>
          <cell r="Y66">
            <v>-1.4390613786466775E-2</v>
          </cell>
          <cell r="Z66">
            <v>-1.8557052291280449E-2</v>
          </cell>
          <cell r="AA66">
            <v>-5.0925924043119884E-3</v>
          </cell>
          <cell r="AB66">
            <v>-1.4643494289011069E-2</v>
          </cell>
          <cell r="AC66">
            <v>-1.2079748349211571E-2</v>
          </cell>
          <cell r="AD66">
            <v>-1.6641235397827227E-2</v>
          </cell>
          <cell r="AE66">
            <v>-1.4035880321635212E-2</v>
          </cell>
          <cell r="AF66">
            <v>1.9193898124390929E-2</v>
          </cell>
          <cell r="AG66">
            <v>-2.730168484814469E-2</v>
          </cell>
          <cell r="AH66">
            <v>-7.8198500864885643E-3</v>
          </cell>
          <cell r="AI66">
            <v>-2.2237455440255135E-3</v>
          </cell>
          <cell r="AJ66">
            <v>-3.2881121057520158E-3</v>
          </cell>
          <cell r="AK66">
            <v>3.0275116937888728E-3</v>
          </cell>
          <cell r="AL66">
            <v>-4.2198223810445898E-3</v>
          </cell>
          <cell r="AM66">
            <v>-5.9598511978717498E-3</v>
          </cell>
          <cell r="AN66">
            <v>1.850898263910249E-2</v>
          </cell>
          <cell r="AO66">
            <v>2.008673211732874E-2</v>
          </cell>
          <cell r="AP66">
            <v>1.9556607794581245E-2</v>
          </cell>
          <cell r="AQ66">
            <v>2.7205788837314063E-2</v>
          </cell>
          <cell r="AR66">
            <v>2.1215337449955421E-2</v>
          </cell>
          <cell r="AS66">
            <v>2.2582516465523974E-2</v>
          </cell>
        </row>
        <row r="68">
          <cell r="AN68">
            <v>200.38800000000001</v>
          </cell>
          <cell r="AO68">
            <v>122.85400000000001</v>
          </cell>
          <cell r="AP68">
            <v>407.72700000000003</v>
          </cell>
          <cell r="AQ68">
            <v>481.71677000000005</v>
          </cell>
          <cell r="AR68">
            <v>558.65703310000015</v>
          </cell>
          <cell r="AS68">
            <v>638.67284409300021</v>
          </cell>
        </row>
        <row r="69">
          <cell r="AN69">
            <v>0</v>
          </cell>
          <cell r="AO69">
            <v>16.166</v>
          </cell>
          <cell r="AP69">
            <v>264.68</v>
          </cell>
          <cell r="AQ69">
            <v>301.22000000000003</v>
          </cell>
          <cell r="AR69">
            <v>339.58700000000005</v>
          </cell>
          <cell r="AS69">
            <v>379.8723500000001</v>
          </cell>
        </row>
        <row r="70">
          <cell r="AN70">
            <v>7.9960000000000013</v>
          </cell>
          <cell r="AO70">
            <v>70.296000000000006</v>
          </cell>
          <cell r="AP70">
            <v>106.65500000000003</v>
          </cell>
          <cell r="AQ70">
            <v>144.10477000000003</v>
          </cell>
          <cell r="AR70">
            <v>182.67803310000005</v>
          </cell>
          <cell r="AS70">
            <v>222.40849409300006</v>
          </cell>
        </row>
        <row r="71">
          <cell r="AN71">
            <v>6.3920000000000003</v>
          </cell>
          <cell r="AO71">
            <v>36.392000000000003</v>
          </cell>
          <cell r="AP71">
            <v>36.392000000000003</v>
          </cell>
          <cell r="AQ71">
            <v>36.392000000000003</v>
          </cell>
          <cell r="AR71">
            <v>36.392000000000003</v>
          </cell>
          <cell r="AS71">
            <v>36.392000000000003</v>
          </cell>
        </row>
        <row r="72">
          <cell r="AN72">
            <v>186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</row>
        <row r="73"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</row>
        <row r="76">
          <cell r="N76">
            <v>8.0333683943848933E-2</v>
          </cell>
          <cell r="S76">
            <v>7.4831615570113988E-2</v>
          </cell>
          <cell r="X76">
            <v>6.4729492260951024E-2</v>
          </cell>
          <cell r="AC76">
            <v>9.2472509614596229E-2</v>
          </cell>
          <cell r="AH76">
            <v>8.6295660701152244E-2</v>
          </cell>
          <cell r="AN76">
            <v>7.5613307206428101E-2</v>
          </cell>
          <cell r="AO76">
            <v>8.5635377702891313E-2</v>
          </cell>
          <cell r="AP76">
            <v>8.5886021162855639E-2</v>
          </cell>
          <cell r="AQ76">
            <v>8.6132326436457352E-2</v>
          </cell>
          <cell r="AR76">
            <v>8.6548179537380865E-2</v>
          </cell>
          <cell r="AS76">
            <v>8.7462004212564393E-2</v>
          </cell>
        </row>
        <row r="77">
          <cell r="N77">
            <v>7.2954893970436308E-2</v>
          </cell>
          <cell r="S77">
            <v>7.5667635160496571E-2</v>
          </cell>
          <cell r="X77">
            <v>8.005253305959785E-2</v>
          </cell>
          <cell r="AC77">
            <v>0.10460178436536616</v>
          </cell>
          <cell r="AH77">
            <v>6.7441115476049973E-2</v>
          </cell>
          <cell r="AN77">
            <v>0.1149822836680796</v>
          </cell>
          <cell r="AO77">
            <v>9.3232787709776263E-2</v>
          </cell>
          <cell r="AP77">
            <v>8.9482079928822414E-2</v>
          </cell>
          <cell r="AQ77">
            <v>8.7456579345339319E-2</v>
          </cell>
          <cell r="AR77">
            <v>8.6362593904709906E-2</v>
          </cell>
          <cell r="AS77">
            <v>8.5876903141692093E-2</v>
          </cell>
        </row>
        <row r="78">
          <cell r="N78">
            <v>7.1180535637115988E-2</v>
          </cell>
          <cell r="S78">
            <v>0.139337048987973</v>
          </cell>
          <cell r="X78">
            <v>8.4700574241181312E-2</v>
          </cell>
        </row>
        <row r="79">
          <cell r="N79">
            <v>2.9292149929375903E-2</v>
          </cell>
          <cell r="S79">
            <v>3.3490686399591735E-3</v>
          </cell>
          <cell r="X79">
            <v>0.31315192223928839</v>
          </cell>
          <cell r="AC79">
            <v>0.46954429360992717</v>
          </cell>
          <cell r="AH79">
            <v>0.41876641351408905</v>
          </cell>
          <cell r="AN79">
            <v>2.1417848206839035E-2</v>
          </cell>
          <cell r="AO79">
            <v>7.1219652858648036E-2</v>
          </cell>
          <cell r="AP79">
            <v>7.0067360133927573E-2</v>
          </cell>
          <cell r="AQ79">
            <v>6.9253324352166468E-2</v>
          </cell>
          <cell r="AR79">
            <v>6.8647895822949209E-2</v>
          </cell>
          <cell r="AS79">
            <v>6.8180175775016102E-2</v>
          </cell>
        </row>
        <row r="80">
          <cell r="N80">
            <v>7.1072866853031741E-2</v>
          </cell>
          <cell r="S80">
            <v>6.6929119353245248E-2</v>
          </cell>
          <cell r="X80">
            <v>7.5155011371439165E-2</v>
          </cell>
          <cell r="AC80">
            <v>0.1007906416733178</v>
          </cell>
          <cell r="AH80">
            <v>0.10036327504372139</v>
          </cell>
          <cell r="AN80">
            <v>0.10221735077441975</v>
          </cell>
          <cell r="AO80">
            <v>9.9140764408226709E-2</v>
          </cell>
          <cell r="AP80">
            <v>0.10215741305373909</v>
          </cell>
          <cell r="AQ80">
            <v>0.10593568524099907</v>
          </cell>
          <cell r="AR80">
            <v>0.1183606968589752</v>
          </cell>
          <cell r="AS80">
            <v>0.13408759707908485</v>
          </cell>
        </row>
        <row r="81">
          <cell r="N81">
            <v>9.0826955218141575E-2</v>
          </cell>
          <cell r="S81">
            <v>9.8742029984490789E-2</v>
          </cell>
          <cell r="X81">
            <v>0.10634932387407701</v>
          </cell>
          <cell r="AC81">
            <v>2.9257302185845366E-2</v>
          </cell>
          <cell r="AH81">
            <v>2.5858353684815399E-2</v>
          </cell>
          <cell r="AN81">
            <v>3.1453147877013178E-2</v>
          </cell>
          <cell r="AO81">
            <v>4.9191494071146237E-2</v>
          </cell>
          <cell r="AP81">
            <v>5.4150024411224511E-2</v>
          </cell>
          <cell r="AQ81">
            <v>5.9755969585949149E-2</v>
          </cell>
          <cell r="AR81">
            <v>6.1694761981040028E-2</v>
          </cell>
          <cell r="AS81">
            <v>6.3637932502280323E-2</v>
          </cell>
        </row>
        <row r="85">
          <cell r="H85">
            <v>2776.82</v>
          </cell>
          <cell r="I85">
            <v>2876.1639999999998</v>
          </cell>
          <cell r="N85">
            <v>2842.4127399999998</v>
          </cell>
          <cell r="S85">
            <v>2202.9499999999998</v>
          </cell>
          <cell r="T85">
            <v>2135.7999999999997</v>
          </cell>
          <cell r="U85">
            <v>2058.7599999999998</v>
          </cell>
          <cell r="V85">
            <v>2031.9499999999998</v>
          </cell>
          <cell r="W85">
            <v>1941.59</v>
          </cell>
          <cell r="X85">
            <v>1890.47</v>
          </cell>
          <cell r="Y85">
            <v>1779.33</v>
          </cell>
          <cell r="Z85">
            <v>1735.23</v>
          </cell>
          <cell r="AA85">
            <v>1745.86</v>
          </cell>
          <cell r="AB85">
            <v>1752.6</v>
          </cell>
          <cell r="AC85">
            <v>1752.6</v>
          </cell>
          <cell r="AD85">
            <v>1758.01</v>
          </cell>
          <cell r="AE85">
            <v>1688.01</v>
          </cell>
          <cell r="AF85">
            <v>1651.01</v>
          </cell>
          <cell r="AG85">
            <v>1604.01</v>
          </cell>
          <cell r="AH85">
            <v>1604.01</v>
          </cell>
          <cell r="AM85">
            <v>1740.23</v>
          </cell>
          <cell r="AN85">
            <v>1660.5509999999999</v>
          </cell>
          <cell r="AO85">
            <v>1460.4798285714287</v>
          </cell>
          <cell r="AP85">
            <v>1266.1825085714286</v>
          </cell>
          <cell r="AQ85">
            <v>1042.6035085714286</v>
          </cell>
          <cell r="AR85">
            <v>819.02450857142878</v>
          </cell>
          <cell r="AS85">
            <v>571.44550857142883</v>
          </cell>
        </row>
        <row r="86">
          <cell r="H86">
            <v>497</v>
          </cell>
          <cell r="I86">
            <v>478.03</v>
          </cell>
          <cell r="N86">
            <v>485.39373999999998</v>
          </cell>
          <cell r="S86">
            <v>450.89</v>
          </cell>
          <cell r="T86">
            <v>432.67</v>
          </cell>
          <cell r="U86">
            <v>435.98</v>
          </cell>
          <cell r="V86">
            <v>448.45</v>
          </cell>
          <cell r="W86">
            <v>476.45</v>
          </cell>
          <cell r="X86">
            <v>533.61</v>
          </cell>
          <cell r="Y86">
            <v>512.66999999999996</v>
          </cell>
          <cell r="Z86">
            <v>494.67</v>
          </cell>
          <cell r="AA86">
            <v>473.73</v>
          </cell>
          <cell r="AB86">
            <v>470.17</v>
          </cell>
          <cell r="AC86">
            <v>470.17</v>
          </cell>
          <cell r="AD86">
            <v>517.61</v>
          </cell>
          <cell r="AE86">
            <v>542.61</v>
          </cell>
          <cell r="AF86">
            <v>529.61</v>
          </cell>
          <cell r="AG86">
            <v>533.61</v>
          </cell>
          <cell r="AH86">
            <v>533.61</v>
          </cell>
          <cell r="AM86">
            <v>580.85</v>
          </cell>
          <cell r="AN86">
            <v>715.76099999999997</v>
          </cell>
          <cell r="AO86">
            <v>659.75342857142857</v>
          </cell>
          <cell r="AP86">
            <v>596.17442857142862</v>
          </cell>
          <cell r="AQ86">
            <v>479.59542857142861</v>
          </cell>
          <cell r="AR86">
            <v>363.01642857142861</v>
          </cell>
          <cell r="AS86">
            <v>246.4374285714286</v>
          </cell>
        </row>
        <row r="87">
          <cell r="H87">
            <v>1719.4199999999998</v>
          </cell>
          <cell r="I87">
            <v>2062.933</v>
          </cell>
          <cell r="N87">
            <v>2069.94</v>
          </cell>
          <cell r="S87">
            <v>1613.27</v>
          </cell>
          <cell r="T87">
            <v>1565.7799999999997</v>
          </cell>
          <cell r="U87">
            <v>1500.7199999999998</v>
          </cell>
          <cell r="V87">
            <v>1467.9599999999998</v>
          </cell>
          <cell r="W87">
            <v>1369.6</v>
          </cell>
          <cell r="X87">
            <v>1262.03</v>
          </cell>
          <cell r="Y87">
            <v>1173.42</v>
          </cell>
          <cell r="Z87">
            <v>1164.8800000000001</v>
          </cell>
          <cell r="AA87">
            <v>1197.72</v>
          </cell>
          <cell r="AB87">
            <v>1225.1600000000001</v>
          </cell>
          <cell r="AC87">
            <v>1225.1600000000001</v>
          </cell>
          <cell r="AD87">
            <v>1149.57</v>
          </cell>
          <cell r="AE87">
            <v>1066.57</v>
          </cell>
          <cell r="AF87">
            <v>1044.57</v>
          </cell>
          <cell r="AG87">
            <v>1010.5699999999999</v>
          </cell>
          <cell r="AH87">
            <v>1010.5699999999999</v>
          </cell>
          <cell r="AM87">
            <v>1084.25</v>
          </cell>
          <cell r="AN87">
            <v>898.46800000000007</v>
          </cell>
          <cell r="AO87">
            <v>773.26040000000012</v>
          </cell>
          <cell r="AP87">
            <v>655.54208000000017</v>
          </cell>
          <cell r="AQ87">
            <v>558.54208000000017</v>
          </cell>
          <cell r="AR87">
            <v>454.54208000000017</v>
          </cell>
          <cell r="AS87">
            <v>326.54208000000017</v>
          </cell>
        </row>
        <row r="88">
          <cell r="H88">
            <v>428.3</v>
          </cell>
          <cell r="I88">
            <v>230.62</v>
          </cell>
          <cell r="N88">
            <v>200.37199999999999</v>
          </cell>
          <cell r="S88">
            <v>75.349999999999994</v>
          </cell>
          <cell r="T88">
            <v>74.349999999999994</v>
          </cell>
          <cell r="U88">
            <v>59.349999999999994</v>
          </cell>
          <cell r="V88">
            <v>52.83</v>
          </cell>
          <cell r="W88">
            <v>35.83</v>
          </cell>
          <cell r="X88">
            <v>38.380000000000003</v>
          </cell>
          <cell r="Y88">
            <v>37.86</v>
          </cell>
          <cell r="Z88">
            <v>23.39</v>
          </cell>
          <cell r="AA88">
            <v>22.87</v>
          </cell>
          <cell r="AB88">
            <v>8.4</v>
          </cell>
          <cell r="AC88">
            <v>8.4</v>
          </cell>
          <cell r="AD88">
            <v>34.380000000000003</v>
          </cell>
          <cell r="AE88">
            <v>22.380000000000003</v>
          </cell>
          <cell r="AF88">
            <v>21.380000000000003</v>
          </cell>
          <cell r="AG88">
            <v>7.3800000000000026</v>
          </cell>
          <cell r="AH88">
            <v>7.3800000000000026</v>
          </cell>
          <cell r="AM88">
            <v>18.940000000000001</v>
          </cell>
          <cell r="AN88">
            <v>3.8700000000000028</v>
          </cell>
          <cell r="AO88">
            <v>-0.12999999999999723</v>
          </cell>
          <cell r="AP88">
            <v>-0.12999999999999723</v>
          </cell>
          <cell r="AQ88">
            <v>-0.12999999999999723</v>
          </cell>
          <cell r="AR88">
            <v>-0.12999999999999723</v>
          </cell>
          <cell r="AS88">
            <v>-0.12999999999999723</v>
          </cell>
        </row>
        <row r="89">
          <cell r="H89">
            <v>132.1</v>
          </cell>
          <cell r="I89">
            <v>104.581</v>
          </cell>
          <cell r="N89">
            <v>86.706999999999994</v>
          </cell>
          <cell r="S89">
            <v>63.44</v>
          </cell>
          <cell r="T89">
            <v>63</v>
          </cell>
          <cell r="U89">
            <v>62.709999999999994</v>
          </cell>
          <cell r="V89">
            <v>62.709999999999994</v>
          </cell>
          <cell r="W89">
            <v>59.709999999999994</v>
          </cell>
          <cell r="X89">
            <v>56.45</v>
          </cell>
          <cell r="Y89">
            <v>55.38</v>
          </cell>
          <cell r="Z89">
            <v>52.29</v>
          </cell>
          <cell r="AA89">
            <v>51.54</v>
          </cell>
          <cell r="AB89">
            <v>48.87</v>
          </cell>
          <cell r="AC89">
            <v>48.87</v>
          </cell>
          <cell r="AD89">
            <v>56.45</v>
          </cell>
          <cell r="AE89">
            <v>56.45</v>
          </cell>
          <cell r="AF89">
            <v>55.45</v>
          </cell>
          <cell r="AG89">
            <v>52.45</v>
          </cell>
          <cell r="AH89">
            <v>52.45</v>
          </cell>
          <cell r="AM89">
            <v>56.190000000000005</v>
          </cell>
          <cell r="AN89">
            <v>42.452000000000005</v>
          </cell>
          <cell r="AO89">
            <v>27.596000000000007</v>
          </cell>
          <cell r="AP89">
            <v>14.596000000000007</v>
          </cell>
          <cell r="AQ89">
            <v>4.5960000000000072</v>
          </cell>
          <cell r="AR89">
            <v>1.5960000000000072</v>
          </cell>
          <cell r="AS89">
            <v>-1.4039999999999928</v>
          </cell>
        </row>
        <row r="90">
          <cell r="H90">
            <v>0</v>
          </cell>
          <cell r="I90">
            <v>0</v>
          </cell>
          <cell r="N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</row>
        <row r="91">
          <cell r="H91">
            <v>0</v>
          </cell>
          <cell r="I91">
            <v>0</v>
          </cell>
          <cell r="N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</row>
        <row r="93">
          <cell r="H93">
            <v>196.74</v>
          </cell>
          <cell r="I93">
            <v>261.39100000000002</v>
          </cell>
          <cell r="N93">
            <v>355.29174000000006</v>
          </cell>
          <cell r="S93">
            <v>28.93</v>
          </cell>
          <cell r="T93">
            <v>34.489999999999995</v>
          </cell>
          <cell r="U93">
            <v>61.55</v>
          </cell>
          <cell r="V93">
            <v>61.550000000000004</v>
          </cell>
          <cell r="W93">
            <v>61.46</v>
          </cell>
          <cell r="X93">
            <v>61.46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62.070000000000007</v>
          </cell>
          <cell r="AJ93">
            <v>26.240000000000002</v>
          </cell>
          <cell r="AK93">
            <v>29.200000000000003</v>
          </cell>
          <cell r="AL93">
            <v>29.200000000000003</v>
          </cell>
          <cell r="AM93">
            <v>29.200000000000003</v>
          </cell>
          <cell r="AN93">
            <v>5.6500000000000057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</row>
        <row r="94">
          <cell r="H94">
            <v>151.62</v>
          </cell>
          <cell r="I94">
            <v>190.87700000000001</v>
          </cell>
          <cell r="N94">
            <v>279.79900000000004</v>
          </cell>
          <cell r="S94">
            <v>16.93</v>
          </cell>
          <cell r="T94">
            <v>24.22</v>
          </cell>
          <cell r="U94">
            <v>53.58</v>
          </cell>
          <cell r="V94">
            <v>53.580000000000005</v>
          </cell>
          <cell r="W94">
            <v>53.49</v>
          </cell>
          <cell r="X94">
            <v>53.49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52.120000000000005</v>
          </cell>
          <cell r="AJ94">
            <v>23.800000000000004</v>
          </cell>
          <cell r="AK94">
            <v>26.760000000000005</v>
          </cell>
          <cell r="AL94">
            <v>26.760000000000005</v>
          </cell>
          <cell r="AM94">
            <v>26.760000000000005</v>
          </cell>
          <cell r="AN94">
            <v>5.6500000000000057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</row>
        <row r="95">
          <cell r="H95">
            <v>0</v>
          </cell>
          <cell r="I95">
            <v>0</v>
          </cell>
          <cell r="N95">
            <v>1.0309999999999999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</row>
        <row r="96">
          <cell r="H96">
            <v>76.22</v>
          </cell>
          <cell r="I96">
            <v>174.49799999999999</v>
          </cell>
          <cell r="N96">
            <v>275.41000000000003</v>
          </cell>
          <cell r="S96">
            <v>16.93</v>
          </cell>
          <cell r="T96">
            <v>24.22</v>
          </cell>
          <cell r="U96">
            <v>53.58</v>
          </cell>
          <cell r="V96">
            <v>53.580000000000005</v>
          </cell>
          <cell r="W96">
            <v>53.49</v>
          </cell>
          <cell r="X96">
            <v>53.49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52.120000000000005</v>
          </cell>
          <cell r="AJ96">
            <v>23.800000000000004</v>
          </cell>
          <cell r="AK96">
            <v>26.760000000000005</v>
          </cell>
          <cell r="AL96">
            <v>26.760000000000005</v>
          </cell>
          <cell r="AM96">
            <v>26.760000000000005</v>
          </cell>
          <cell r="AN96">
            <v>5.6500000000000057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</row>
        <row r="97">
          <cell r="H97">
            <v>0</v>
          </cell>
          <cell r="I97">
            <v>11.52</v>
          </cell>
          <cell r="N97">
            <v>2.5110000000000001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</row>
        <row r="98">
          <cell r="H98">
            <v>75.400000000000006</v>
          </cell>
          <cell r="I98">
            <v>4.859</v>
          </cell>
          <cell r="N98">
            <v>0.84699999999999998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</row>
        <row r="99">
          <cell r="H99">
            <v>0</v>
          </cell>
          <cell r="I99">
            <v>0</v>
          </cell>
          <cell r="N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</row>
        <row r="100">
          <cell r="H100">
            <v>0</v>
          </cell>
          <cell r="I100">
            <v>0</v>
          </cell>
          <cell r="N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</row>
        <row r="101">
          <cell r="H101">
            <v>45.12</v>
          </cell>
          <cell r="I101">
            <v>70.51400000000001</v>
          </cell>
          <cell r="N101">
            <v>75.492740000000012</v>
          </cell>
          <cell r="S101">
            <v>12</v>
          </cell>
          <cell r="T101">
            <v>10.27</v>
          </cell>
          <cell r="U101">
            <v>7.97</v>
          </cell>
          <cell r="V101">
            <v>7.9700000000000006</v>
          </cell>
          <cell r="W101">
            <v>7.97</v>
          </cell>
          <cell r="X101">
            <v>7.97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9.9499999999999993</v>
          </cell>
          <cell r="AJ101">
            <v>2.4399999999999995</v>
          </cell>
          <cell r="AK101">
            <v>2.4399999999999995</v>
          </cell>
          <cell r="AL101">
            <v>2.4399999999999995</v>
          </cell>
          <cell r="AM101">
            <v>2.4399999999999995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</row>
        <row r="102">
          <cell r="H102">
            <v>0</v>
          </cell>
          <cell r="I102">
            <v>0.4</v>
          </cell>
          <cell r="N102">
            <v>0.13374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</row>
        <row r="103">
          <cell r="H103">
            <v>40.119999999999997</v>
          </cell>
          <cell r="I103">
            <v>68.253</v>
          </cell>
          <cell r="N103">
            <v>75.290000000000006</v>
          </cell>
          <cell r="S103">
            <v>12</v>
          </cell>
          <cell r="T103">
            <v>10.27</v>
          </cell>
          <cell r="U103">
            <v>7.97</v>
          </cell>
          <cell r="V103">
            <v>7.9700000000000006</v>
          </cell>
          <cell r="W103">
            <v>7.97</v>
          </cell>
          <cell r="X103">
            <v>7.97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9.9499999999999993</v>
          </cell>
          <cell r="AJ103">
            <v>2.4399999999999995</v>
          </cell>
          <cell r="AK103">
            <v>2.4399999999999995</v>
          </cell>
          <cell r="AL103">
            <v>2.4399999999999995</v>
          </cell>
          <cell r="AM103">
            <v>2.4399999999999995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</row>
        <row r="104">
          <cell r="H104">
            <v>0</v>
          </cell>
          <cell r="I104">
            <v>0.76</v>
          </cell>
          <cell r="N104">
            <v>2.1999999999999999E-2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</row>
        <row r="105">
          <cell r="H105">
            <v>5</v>
          </cell>
          <cell r="I105">
            <v>1.101</v>
          </cell>
          <cell r="N105">
            <v>4.7E-2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</row>
        <row r="106">
          <cell r="H106">
            <v>0</v>
          </cell>
          <cell r="I106">
            <v>0</v>
          </cell>
          <cell r="N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</row>
        <row r="107">
          <cell r="H107">
            <v>0</v>
          </cell>
          <cell r="I107">
            <v>0</v>
          </cell>
          <cell r="N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9">
          <cell r="H109">
            <v>0</v>
          </cell>
          <cell r="I109">
            <v>0</v>
          </cell>
          <cell r="N109">
            <v>231.06199999999998</v>
          </cell>
          <cell r="S109">
            <v>172.04000000000002</v>
          </cell>
          <cell r="T109">
            <v>40.230000000000004</v>
          </cell>
          <cell r="U109">
            <v>42.24</v>
          </cell>
          <cell r="V109">
            <v>45.370000000000005</v>
          </cell>
          <cell r="W109">
            <v>17</v>
          </cell>
          <cell r="X109">
            <v>144.84000000000003</v>
          </cell>
          <cell r="Y109">
            <v>27.58</v>
          </cell>
          <cell r="Z109">
            <v>38.119999999999997</v>
          </cell>
          <cell r="AA109">
            <v>9.85</v>
          </cell>
          <cell r="AB109">
            <v>38.520000000000003</v>
          </cell>
          <cell r="AC109">
            <v>114.07</v>
          </cell>
          <cell r="AD109">
            <v>22</v>
          </cell>
          <cell r="AE109">
            <v>51</v>
          </cell>
          <cell r="AF109">
            <v>10</v>
          </cell>
          <cell r="AG109">
            <v>38</v>
          </cell>
          <cell r="AH109">
            <v>121</v>
          </cell>
          <cell r="AI109">
            <v>0</v>
          </cell>
          <cell r="AJ109">
            <v>25</v>
          </cell>
          <cell r="AK109">
            <v>6</v>
          </cell>
          <cell r="AL109">
            <v>1</v>
          </cell>
          <cell r="AM109">
            <v>32</v>
          </cell>
          <cell r="AN109">
            <v>131.439435</v>
          </cell>
          <cell r="AO109">
            <v>121.15264034285717</v>
          </cell>
          <cell r="AP109">
            <v>106.02110452571431</v>
          </cell>
          <cell r="AQ109">
            <v>89.8389883657143</v>
          </cell>
          <cell r="AR109">
            <v>72.413168365714299</v>
          </cell>
          <cell r="AS109">
            <v>54.057848365714307</v>
          </cell>
        </row>
        <row r="110">
          <cell r="N110">
            <v>48.702999999999996</v>
          </cell>
          <cell r="S110">
            <v>36.369999999999997</v>
          </cell>
          <cell r="T110">
            <v>14</v>
          </cell>
          <cell r="U110">
            <v>1</v>
          </cell>
          <cell r="V110">
            <v>14</v>
          </cell>
          <cell r="W110">
            <v>0</v>
          </cell>
          <cell r="X110">
            <v>29</v>
          </cell>
          <cell r="Y110">
            <v>13.47</v>
          </cell>
          <cell r="Z110">
            <v>2.5</v>
          </cell>
          <cell r="AA110">
            <v>9.69</v>
          </cell>
          <cell r="AB110">
            <v>2.35</v>
          </cell>
          <cell r="AC110">
            <v>28.01</v>
          </cell>
          <cell r="AD110">
            <v>1</v>
          </cell>
          <cell r="AE110">
            <v>2</v>
          </cell>
          <cell r="AF110">
            <v>10</v>
          </cell>
          <cell r="AG110">
            <v>2</v>
          </cell>
          <cell r="AH110">
            <v>15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51.864439999999995</v>
          </cell>
          <cell r="AO110">
            <v>55.02057714285715</v>
          </cell>
          <cell r="AP110">
            <v>50.237114285714291</v>
          </cell>
          <cell r="AQ110">
            <v>43.030794285714293</v>
          </cell>
          <cell r="AR110">
            <v>33.704474285714284</v>
          </cell>
          <cell r="AS110">
            <v>24.378154285714292</v>
          </cell>
        </row>
        <row r="111">
          <cell r="N111">
            <v>161.923</v>
          </cell>
          <cell r="S111">
            <v>123.87</v>
          </cell>
          <cell r="T111">
            <v>24</v>
          </cell>
          <cell r="U111">
            <v>36</v>
          </cell>
          <cell r="V111">
            <v>12.21</v>
          </cell>
          <cell r="W111">
            <v>16</v>
          </cell>
          <cell r="X111">
            <v>88.210000000000008</v>
          </cell>
          <cell r="Y111">
            <v>13.89</v>
          </cell>
          <cell r="Z111">
            <v>30.34</v>
          </cell>
          <cell r="AA111">
            <v>0</v>
          </cell>
          <cell r="AB111">
            <v>31.39</v>
          </cell>
          <cell r="AC111">
            <v>75.62</v>
          </cell>
          <cell r="AD111">
            <v>20</v>
          </cell>
          <cell r="AE111">
            <v>46</v>
          </cell>
          <cell r="AF111">
            <v>0</v>
          </cell>
          <cell r="AG111">
            <v>31</v>
          </cell>
          <cell r="AH111">
            <v>97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75.343283999999997</v>
          </cell>
          <cell r="AO111">
            <v>63.525679200000006</v>
          </cell>
          <cell r="AP111">
            <v>54.294494240000013</v>
          </cell>
          <cell r="AQ111">
            <v>46.135198080000009</v>
          </cell>
          <cell r="AR111">
            <v>38.497198080000011</v>
          </cell>
          <cell r="AS111">
            <v>29.681198080000012</v>
          </cell>
        </row>
        <row r="112">
          <cell r="N112">
            <v>12.61</v>
          </cell>
          <cell r="S112">
            <v>8.27</v>
          </cell>
          <cell r="T112">
            <v>0.21</v>
          </cell>
          <cell r="U112">
            <v>1</v>
          </cell>
          <cell r="V112">
            <v>0.16</v>
          </cell>
          <cell r="W112">
            <v>1</v>
          </cell>
          <cell r="X112">
            <v>2.37</v>
          </cell>
          <cell r="Y112">
            <v>0.16</v>
          </cell>
          <cell r="Z112">
            <v>2.62</v>
          </cell>
          <cell r="AA112">
            <v>0.13</v>
          </cell>
          <cell r="AB112">
            <v>2.15</v>
          </cell>
          <cell r="AC112">
            <v>5.0599999999999996</v>
          </cell>
          <cell r="AD112">
            <v>1</v>
          </cell>
          <cell r="AE112">
            <v>2</v>
          </cell>
          <cell r="AF112">
            <v>0</v>
          </cell>
          <cell r="AG112">
            <v>2</v>
          </cell>
          <cell r="AH112">
            <v>5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0.72992000000000012</v>
          </cell>
          <cell r="AO112">
            <v>0.11968000000000018</v>
          </cell>
          <cell r="AP112">
            <v>-8.3199999999998223E-3</v>
          </cell>
          <cell r="AQ112">
            <v>-8.3199999999998223E-3</v>
          </cell>
          <cell r="AR112">
            <v>-8.3199999999998223E-3</v>
          </cell>
          <cell r="AS112">
            <v>-8.3199999999998223E-3</v>
          </cell>
        </row>
        <row r="113">
          <cell r="N113">
            <v>7.8259999999999996</v>
          </cell>
          <cell r="S113">
            <v>3.5300000000000002</v>
          </cell>
          <cell r="T113">
            <v>0.02</v>
          </cell>
          <cell r="U113">
            <v>1.24</v>
          </cell>
          <cell r="V113">
            <v>0</v>
          </cell>
          <cell r="W113">
            <v>0</v>
          </cell>
          <cell r="X113">
            <v>1.26</v>
          </cell>
          <cell r="Y113">
            <v>0.06</v>
          </cell>
          <cell r="Z113">
            <v>2.66</v>
          </cell>
          <cell r="AA113">
            <v>0.03</v>
          </cell>
          <cell r="AB113">
            <v>2.63</v>
          </cell>
          <cell r="AC113">
            <v>5.38</v>
          </cell>
          <cell r="AD113">
            <v>0</v>
          </cell>
          <cell r="AE113">
            <v>1</v>
          </cell>
          <cell r="AF113">
            <v>0</v>
          </cell>
          <cell r="AG113">
            <v>3</v>
          </cell>
          <cell r="AH113">
            <v>4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3.5017909999999999</v>
          </cell>
          <cell r="AO113">
            <v>2.4867040000000005</v>
          </cell>
          <cell r="AP113">
            <v>1.4978160000000005</v>
          </cell>
          <cell r="AQ113">
            <v>0.68131600000000048</v>
          </cell>
          <cell r="AR113">
            <v>0.21981600000000048</v>
          </cell>
          <cell r="AS113">
            <v>6.81600000000051E-3</v>
          </cell>
        </row>
        <row r="114">
          <cell r="N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N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</row>
        <row r="117">
          <cell r="T117">
            <v>2</v>
          </cell>
          <cell r="U117">
            <v>3</v>
          </cell>
          <cell r="V117">
            <v>19</v>
          </cell>
          <cell r="W117">
            <v>0</v>
          </cell>
          <cell r="X117">
            <v>24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25</v>
          </cell>
          <cell r="AK117">
            <v>6</v>
          </cell>
          <cell r="AL117">
            <v>1</v>
          </cell>
          <cell r="AM117">
            <v>32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9">
          <cell r="I119">
            <v>438.9658</v>
          </cell>
          <cell r="N119">
            <v>480.88300000000004</v>
          </cell>
          <cell r="S119">
            <v>424</v>
          </cell>
          <cell r="T119">
            <v>84.35</v>
          </cell>
          <cell r="U119">
            <v>114.07000000000001</v>
          </cell>
          <cell r="V119">
            <v>64.930000000000007</v>
          </cell>
          <cell r="W119">
            <v>120.27</v>
          </cell>
          <cell r="X119">
            <v>383.61999999999995</v>
          </cell>
          <cell r="Y119">
            <v>94.68</v>
          </cell>
          <cell r="Z119">
            <v>99.1</v>
          </cell>
          <cell r="AA119">
            <v>44.37</v>
          </cell>
          <cell r="AB119">
            <v>54.26</v>
          </cell>
          <cell r="AC119">
            <v>292.41000000000003</v>
          </cell>
          <cell r="AD119">
            <v>79</v>
          </cell>
          <cell r="AE119">
            <v>102</v>
          </cell>
          <cell r="AF119">
            <v>45</v>
          </cell>
          <cell r="AG119">
            <v>55</v>
          </cell>
          <cell r="AH119">
            <v>281</v>
          </cell>
          <cell r="AI119">
            <v>79.650000000000006</v>
          </cell>
          <cell r="AJ119">
            <v>100.85</v>
          </cell>
          <cell r="AK119">
            <v>68.319999999999993</v>
          </cell>
          <cell r="AL119">
            <v>0</v>
          </cell>
          <cell r="AM119">
            <v>248.82</v>
          </cell>
          <cell r="AN119">
            <v>259.67899999999997</v>
          </cell>
          <cell r="AO119">
            <v>200.07117142857143</v>
          </cell>
          <cell r="AP119">
            <v>194.29732000000001</v>
          </cell>
          <cell r="AQ119">
            <v>223.57900000000001</v>
          </cell>
          <cell r="AR119">
            <v>223.57900000000001</v>
          </cell>
          <cell r="AS119">
            <v>247.57900000000001</v>
          </cell>
        </row>
        <row r="120">
          <cell r="I120">
            <v>53.753200000000007</v>
          </cell>
          <cell r="N120">
            <v>68.206000000000017</v>
          </cell>
          <cell r="S120">
            <v>52</v>
          </cell>
          <cell r="T120">
            <v>24.27</v>
          </cell>
          <cell r="U120">
            <v>0</v>
          </cell>
          <cell r="V120">
            <v>24.6</v>
          </cell>
          <cell r="W120">
            <v>2</v>
          </cell>
          <cell r="X120">
            <v>50.870000000000005</v>
          </cell>
          <cell r="Y120">
            <v>20.94</v>
          </cell>
          <cell r="Z120">
            <v>18</v>
          </cell>
          <cell r="AA120">
            <v>20.94</v>
          </cell>
          <cell r="AB120">
            <v>3.56</v>
          </cell>
          <cell r="AC120">
            <v>63.44</v>
          </cell>
          <cell r="AD120">
            <v>24</v>
          </cell>
          <cell r="AE120">
            <v>4</v>
          </cell>
          <cell r="AF120">
            <v>21</v>
          </cell>
          <cell r="AG120">
            <v>4</v>
          </cell>
          <cell r="AH120">
            <v>53</v>
          </cell>
          <cell r="AI120">
            <v>24.29</v>
          </cell>
          <cell r="AJ120">
            <v>3</v>
          </cell>
          <cell r="AK120">
            <v>20.97</v>
          </cell>
          <cell r="AL120">
            <v>0</v>
          </cell>
          <cell r="AM120">
            <v>48.26</v>
          </cell>
          <cell r="AN120">
            <v>45.088999999999999</v>
          </cell>
          <cell r="AO120">
            <v>56.007571428571424</v>
          </cell>
          <cell r="AP120">
            <v>63.578999999999994</v>
          </cell>
          <cell r="AQ120">
            <v>116.57899999999999</v>
          </cell>
          <cell r="AR120">
            <v>116.57899999999999</v>
          </cell>
          <cell r="AS120">
            <v>116.57899999999999</v>
          </cell>
        </row>
        <row r="121">
          <cell r="I121">
            <v>299.42920000000004</v>
          </cell>
          <cell r="N121">
            <v>335.27199999999999</v>
          </cell>
          <cell r="S121">
            <v>312</v>
          </cell>
          <cell r="T121">
            <v>58.64</v>
          </cell>
          <cell r="U121">
            <v>96.12</v>
          </cell>
          <cell r="V121">
            <v>33.81</v>
          </cell>
          <cell r="W121">
            <v>98.27</v>
          </cell>
          <cell r="X121">
            <v>286.83999999999997</v>
          </cell>
          <cell r="Y121">
            <v>72.150000000000006</v>
          </cell>
          <cell r="Z121">
            <v>63.54</v>
          </cell>
          <cell r="AA121">
            <v>22.16</v>
          </cell>
          <cell r="AB121">
            <v>33.56</v>
          </cell>
          <cell r="AC121">
            <v>191.41</v>
          </cell>
          <cell r="AD121">
            <v>51</v>
          </cell>
          <cell r="AE121">
            <v>83</v>
          </cell>
          <cell r="AF121">
            <v>22</v>
          </cell>
          <cell r="AG121">
            <v>34</v>
          </cell>
          <cell r="AH121">
            <v>190</v>
          </cell>
          <cell r="AI121">
            <v>50.92</v>
          </cell>
          <cell r="AJ121">
            <v>83</v>
          </cell>
          <cell r="AK121">
            <v>44.35</v>
          </cell>
          <cell r="AL121">
            <v>0</v>
          </cell>
          <cell r="AM121">
            <v>178.27</v>
          </cell>
          <cell r="AN121">
            <v>185.78199999999998</v>
          </cell>
          <cell r="AO121">
            <v>125.20760000000001</v>
          </cell>
          <cell r="AP121">
            <v>117.71832000000001</v>
          </cell>
          <cell r="AQ121">
            <v>97</v>
          </cell>
          <cell r="AR121">
            <v>104</v>
          </cell>
          <cell r="AS121">
            <v>128</v>
          </cell>
        </row>
        <row r="122">
          <cell r="I122">
            <v>61.383400000000002</v>
          </cell>
          <cell r="N122">
            <v>49.953000000000003</v>
          </cell>
          <cell r="S122">
            <v>37</v>
          </cell>
          <cell r="T122">
            <v>1</v>
          </cell>
          <cell r="U122">
            <v>15</v>
          </cell>
          <cell r="V122">
            <v>6.52</v>
          </cell>
          <cell r="W122">
            <v>17</v>
          </cell>
          <cell r="X122">
            <v>39.519999999999996</v>
          </cell>
          <cell r="Y122">
            <v>0.52</v>
          </cell>
          <cell r="Z122">
            <v>14.47</v>
          </cell>
          <cell r="AA122">
            <v>0.52</v>
          </cell>
          <cell r="AB122">
            <v>14.47</v>
          </cell>
          <cell r="AC122">
            <v>29.98</v>
          </cell>
          <cell r="AD122">
            <v>4</v>
          </cell>
          <cell r="AE122">
            <v>12</v>
          </cell>
          <cell r="AF122">
            <v>1</v>
          </cell>
          <cell r="AG122">
            <v>14</v>
          </cell>
          <cell r="AH122">
            <v>31</v>
          </cell>
          <cell r="AI122">
            <v>4.4400000000000004</v>
          </cell>
          <cell r="AJ122">
            <v>12</v>
          </cell>
          <cell r="AK122">
            <v>3</v>
          </cell>
          <cell r="AL122">
            <v>0</v>
          </cell>
          <cell r="AM122">
            <v>19.440000000000001</v>
          </cell>
          <cell r="AN122">
            <v>15.069999999999999</v>
          </cell>
          <cell r="AO122">
            <v>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</row>
        <row r="123">
          <cell r="I123">
            <v>24.399999999999977</v>
          </cell>
          <cell r="N123">
            <v>27.451999999999998</v>
          </cell>
          <cell r="S123">
            <v>23</v>
          </cell>
          <cell r="T123">
            <v>0.44</v>
          </cell>
          <cell r="U123">
            <v>2.95</v>
          </cell>
          <cell r="V123">
            <v>0</v>
          </cell>
          <cell r="W123">
            <v>3</v>
          </cell>
          <cell r="X123">
            <v>6.3900000000000006</v>
          </cell>
          <cell r="Y123">
            <v>1.07</v>
          </cell>
          <cell r="Z123">
            <v>3.09</v>
          </cell>
          <cell r="AA123">
            <v>0.75</v>
          </cell>
          <cell r="AB123">
            <v>2.67</v>
          </cell>
          <cell r="AC123">
            <v>7.58</v>
          </cell>
          <cell r="AD123">
            <v>0</v>
          </cell>
          <cell r="AE123">
            <v>3</v>
          </cell>
          <cell r="AF123">
            <v>1</v>
          </cell>
          <cell r="AG123">
            <v>3</v>
          </cell>
          <cell r="AH123">
            <v>7</v>
          </cell>
          <cell r="AI123">
            <v>0</v>
          </cell>
          <cell r="AJ123">
            <v>2.85</v>
          </cell>
          <cell r="AK123">
            <v>0</v>
          </cell>
          <cell r="AL123">
            <v>0</v>
          </cell>
          <cell r="AM123">
            <v>2.85</v>
          </cell>
          <cell r="AN123">
            <v>13.738</v>
          </cell>
          <cell r="AO123">
            <v>14.855999999999998</v>
          </cell>
          <cell r="AP123">
            <v>13</v>
          </cell>
          <cell r="AQ123">
            <v>10</v>
          </cell>
          <cell r="AR123">
            <v>3</v>
          </cell>
          <cell r="AS123">
            <v>3</v>
          </cell>
        </row>
        <row r="124">
          <cell r="I124">
            <v>0</v>
          </cell>
          <cell r="N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I125">
            <v>0</v>
          </cell>
          <cell r="N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</row>
        <row r="127">
          <cell r="I127">
            <v>148.72499999999999</v>
          </cell>
          <cell r="N127">
            <v>178.09999999999997</v>
          </cell>
          <cell r="S127">
            <v>125.06999999999998</v>
          </cell>
          <cell r="T127">
            <v>11.64</v>
          </cell>
          <cell r="U127">
            <v>9.9700000000000006</v>
          </cell>
          <cell r="V127">
            <v>38.119999999999997</v>
          </cell>
          <cell r="W127">
            <v>30</v>
          </cell>
          <cell r="X127">
            <v>89.73</v>
          </cell>
          <cell r="Y127">
            <v>45</v>
          </cell>
          <cell r="Z127">
            <v>55</v>
          </cell>
          <cell r="AA127">
            <v>55</v>
          </cell>
          <cell r="AB127">
            <v>61</v>
          </cell>
          <cell r="AC127">
            <v>216</v>
          </cell>
          <cell r="AD127">
            <v>8</v>
          </cell>
          <cell r="AE127">
            <v>32</v>
          </cell>
          <cell r="AF127">
            <v>8</v>
          </cell>
          <cell r="AG127">
            <v>8</v>
          </cell>
          <cell r="AH127">
            <v>56</v>
          </cell>
          <cell r="AI127">
            <v>7.64</v>
          </cell>
          <cell r="AJ127">
            <v>32.659999999999997</v>
          </cell>
          <cell r="AK127">
            <v>58.14</v>
          </cell>
          <cell r="AL127">
            <v>0.14000000000000001</v>
          </cell>
          <cell r="AM127">
            <v>98.58</v>
          </cell>
          <cell r="AN127">
            <v>180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I128">
            <v>14.730999999999995</v>
          </cell>
          <cell r="N128">
            <v>5.21</v>
          </cell>
          <cell r="S128">
            <v>59.699999999999996</v>
          </cell>
          <cell r="T128">
            <v>6.05</v>
          </cell>
          <cell r="U128">
            <v>3.31</v>
          </cell>
          <cell r="V128">
            <v>37.07</v>
          </cell>
          <cell r="W128">
            <v>30</v>
          </cell>
          <cell r="X128">
            <v>76.430000000000007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8</v>
          </cell>
          <cell r="AE128">
            <v>29</v>
          </cell>
          <cell r="AF128">
            <v>8</v>
          </cell>
          <cell r="AG128">
            <v>8</v>
          </cell>
          <cell r="AH128">
            <v>53</v>
          </cell>
          <cell r="AI128">
            <v>7.5</v>
          </cell>
          <cell r="AJ128">
            <v>30</v>
          </cell>
          <cell r="AK128">
            <v>58</v>
          </cell>
          <cell r="AL128">
            <v>0</v>
          </cell>
          <cell r="AM128">
            <v>95.5</v>
          </cell>
          <cell r="AN128">
            <v>180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</row>
        <row r="129">
          <cell r="I129">
            <v>79.481000000000009</v>
          </cell>
          <cell r="N129">
            <v>153.90999999999997</v>
          </cell>
          <cell r="S129">
            <v>48.809999999999995</v>
          </cell>
          <cell r="T129">
            <v>5.59</v>
          </cell>
          <cell r="U129">
            <v>4</v>
          </cell>
          <cell r="V129">
            <v>1.05</v>
          </cell>
          <cell r="W129">
            <v>0</v>
          </cell>
          <cell r="X129">
            <v>10.64</v>
          </cell>
          <cell r="Y129">
            <v>45</v>
          </cell>
          <cell r="Z129">
            <v>55</v>
          </cell>
          <cell r="AA129">
            <v>55</v>
          </cell>
          <cell r="AB129">
            <v>61</v>
          </cell>
          <cell r="AC129">
            <v>216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0.14000000000000001</v>
          </cell>
          <cell r="AJ129">
            <v>7.0000000000000007E-2</v>
          </cell>
          <cell r="AK129">
            <v>0.14000000000000001</v>
          </cell>
          <cell r="AL129">
            <v>0.14000000000000001</v>
          </cell>
          <cell r="AM129">
            <v>0.49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I130">
            <v>47.835000000000001</v>
          </cell>
          <cell r="N130">
            <v>1.1299999999999999</v>
          </cell>
          <cell r="S130">
            <v>13.07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I131">
            <v>6.6779999999999973</v>
          </cell>
          <cell r="N131">
            <v>17.850000000000001</v>
          </cell>
          <cell r="S131">
            <v>3.4899999999999998</v>
          </cell>
          <cell r="T131">
            <v>0</v>
          </cell>
          <cell r="U131">
            <v>2.66</v>
          </cell>
          <cell r="V131">
            <v>0</v>
          </cell>
          <cell r="W131">
            <v>0</v>
          </cell>
          <cell r="X131">
            <v>2.66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3</v>
          </cell>
          <cell r="AF131">
            <v>0</v>
          </cell>
          <cell r="AG131">
            <v>0</v>
          </cell>
          <cell r="AH131">
            <v>3</v>
          </cell>
          <cell r="AI131">
            <v>0</v>
          </cell>
          <cell r="AJ131">
            <v>2.59</v>
          </cell>
          <cell r="AK131">
            <v>0</v>
          </cell>
          <cell r="AL131">
            <v>0</v>
          </cell>
          <cell r="AM131">
            <v>2.59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I132">
            <v>0</v>
          </cell>
          <cell r="N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I133">
            <v>0</v>
          </cell>
          <cell r="N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</row>
        <row r="135"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7">
          <cell r="I137">
            <v>-225.58980000000003</v>
          </cell>
          <cell r="N137">
            <v>-208.88226000000003</v>
          </cell>
          <cell r="S137">
            <v>-625.29174000000012</v>
          </cell>
          <cell r="T137">
            <v>-67.150000000000006</v>
          </cell>
          <cell r="U137">
            <v>-77.040000000000006</v>
          </cell>
          <cell r="V137">
            <v>-26.810000000000002</v>
          </cell>
          <cell r="W137">
            <v>-90.36</v>
          </cell>
          <cell r="X137">
            <v>-261.3599999999999</v>
          </cell>
          <cell r="Y137">
            <v>-111.84</v>
          </cell>
          <cell r="Z137">
            <v>-44.1</v>
          </cell>
          <cell r="AA137">
            <v>10.63</v>
          </cell>
          <cell r="AB137">
            <v>6.74</v>
          </cell>
          <cell r="AC137">
            <v>-138.57</v>
          </cell>
          <cell r="AD137">
            <v>-132.46</v>
          </cell>
          <cell r="AE137">
            <v>-70</v>
          </cell>
          <cell r="AF137">
            <v>-37</v>
          </cell>
          <cell r="AG137">
            <v>-47</v>
          </cell>
          <cell r="AH137">
            <v>-286.45999999999998</v>
          </cell>
          <cell r="AI137">
            <v>-9.9399999999999977</v>
          </cell>
          <cell r="AJ137">
            <v>-41.949999999999996</v>
          </cell>
          <cell r="AK137">
            <v>19.02000000000001</v>
          </cell>
          <cell r="AL137">
            <v>29.340000000000003</v>
          </cell>
          <cell r="AM137">
            <v>-121.04</v>
          </cell>
          <cell r="AN137">
            <v>-103.22899999999997</v>
          </cell>
          <cell r="AO137">
            <v>-205.72117142857144</v>
          </cell>
          <cell r="AP137">
            <v>-194.29732000000001</v>
          </cell>
          <cell r="AQ137">
            <v>-223.57900000000001</v>
          </cell>
          <cell r="AR137">
            <v>-223.57900000000001</v>
          </cell>
          <cell r="AS137">
            <v>-247.57900000000001</v>
          </cell>
        </row>
        <row r="138">
          <cell r="I138">
            <v>-3.866882220172911E-3</v>
          </cell>
          <cell r="N138">
            <v>-2.7061446476801128E-3</v>
          </cell>
          <cell r="S138">
            <v>-8.8640144035349398E-3</v>
          </cell>
          <cell r="T138">
            <v>-3.5166775108944059E-3</v>
          </cell>
          <cell r="U138">
            <v>-3.6081134480092638E-3</v>
          </cell>
          <cell r="V138">
            <v>-1.1569798428258697E-3</v>
          </cell>
          <cell r="W138">
            <v>-3.6645727538239729E-3</v>
          </cell>
          <cell r="X138">
            <v>-2.9554207997778384E-3</v>
          </cell>
          <cell r="Y138">
            <v>-4.9621069692058354E-3</v>
          </cell>
          <cell r="Z138">
            <v>-1.9193618889647764E-3</v>
          </cell>
          <cell r="AA138">
            <v>4.3856133751771302E-4</v>
          </cell>
          <cell r="AB138">
            <v>2.6429327360347503E-4</v>
          </cell>
          <cell r="AC138">
            <v>-1.4517380114411598E-3</v>
          </cell>
          <cell r="AD138">
            <v>-5.9594950816378141E-3</v>
          </cell>
          <cell r="AE138">
            <v>-3.0512783307902638E-3</v>
          </cell>
          <cell r="AF138">
            <v>-1.6401252438855989E-3</v>
          </cell>
          <cell r="AG138">
            <v>-1.9741218274812312E-3</v>
          </cell>
          <cell r="AH138">
            <v>-3.0149047857005577E-3</v>
          </cell>
          <cell r="AM138">
            <v>-1.2739093599846245E-3</v>
          </cell>
          <cell r="AN138">
            <v>-1.0658635314306063E-3</v>
          </cell>
          <cell r="AO138">
            <v>-2.0514793139349511E-3</v>
          </cell>
          <cell r="AP138">
            <v>-1.8097941986027098E-3</v>
          </cell>
          <cell r="AQ138">
            <v>-2.0031075756508881E-3</v>
          </cell>
          <cell r="AR138">
            <v>-1.9281658456726061E-3</v>
          </cell>
          <cell r="AS138">
            <v>-2.0549535736436937E-3</v>
          </cell>
        </row>
        <row r="140">
          <cell r="AN140">
            <v>3.1779999999999999</v>
          </cell>
          <cell r="AO140">
            <v>15.640171428571428</v>
          </cell>
          <cell r="AP140">
            <v>23.722319999999996</v>
          </cell>
          <cell r="AQ140">
            <v>77.335183999999998</v>
          </cell>
          <cell r="AR140">
            <v>78.0706208</v>
          </cell>
          <cell r="AS140">
            <v>78.953144960000003</v>
          </cell>
        </row>
        <row r="141">
          <cell r="AN141">
            <v>0</v>
          </cell>
          <cell r="AO141">
            <v>10.918571428571429</v>
          </cell>
          <cell r="AP141">
            <v>18.489999999999998</v>
          </cell>
          <cell r="AQ141">
            <v>71.489999999999995</v>
          </cell>
          <cell r="AR141">
            <v>71.489999999999995</v>
          </cell>
          <cell r="AS141">
            <v>71.489999999999995</v>
          </cell>
        </row>
        <row r="142">
          <cell r="AN142">
            <v>2.1280000000000001</v>
          </cell>
          <cell r="AO142">
            <v>2.5536000000000003</v>
          </cell>
          <cell r="AP142">
            <v>3.0643200000000004</v>
          </cell>
          <cell r="AQ142">
            <v>3.6771840000000005</v>
          </cell>
          <cell r="AR142">
            <v>4.4126208000000009</v>
          </cell>
          <cell r="AS142">
            <v>5.2951449600000009</v>
          </cell>
        </row>
        <row r="143"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</row>
        <row r="144">
          <cell r="AN144">
            <v>1.05</v>
          </cell>
          <cell r="AO144">
            <v>2.1680000000000001</v>
          </cell>
          <cell r="AP144">
            <v>2.1680000000000001</v>
          </cell>
          <cell r="AQ144">
            <v>2.1680000000000001</v>
          </cell>
          <cell r="AR144">
            <v>2.1680000000000001</v>
          </cell>
          <cell r="AS144">
            <v>2.1680000000000001</v>
          </cell>
        </row>
        <row r="145"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9">
          <cell r="I149">
            <v>-900.8</v>
          </cell>
          <cell r="N149">
            <v>447</v>
          </cell>
          <cell r="S149">
            <v>-944.58000000000015</v>
          </cell>
          <cell r="T149">
            <v>79</v>
          </cell>
          <cell r="U149">
            <v>154.30000000000001</v>
          </cell>
          <cell r="V149">
            <v>-461</v>
          </cell>
          <cell r="W149">
            <v>1629</v>
          </cell>
          <cell r="X149">
            <v>1401.3</v>
          </cell>
          <cell r="Y149">
            <v>158.16</v>
          </cell>
          <cell r="Z149">
            <v>531.53</v>
          </cell>
          <cell r="AA149">
            <v>432.54</v>
          </cell>
          <cell r="AB149">
            <v>1250.0999999999999</v>
          </cell>
          <cell r="AC149">
            <v>2372.33</v>
          </cell>
          <cell r="AD149">
            <v>279</v>
          </cell>
          <cell r="AE149">
            <v>1522</v>
          </cell>
          <cell r="AF149">
            <v>-51</v>
          </cell>
          <cell r="AG149">
            <v>1772</v>
          </cell>
          <cell r="AH149">
            <v>3522</v>
          </cell>
          <cell r="AM149">
            <v>4113.3</v>
          </cell>
          <cell r="AN149">
            <v>4105.32</v>
          </cell>
          <cell r="AO149">
            <v>4920.4901488833748</v>
          </cell>
          <cell r="AP149">
            <v>4427.5223880597014</v>
          </cell>
          <cell r="AQ149">
            <v>1492</v>
          </cell>
          <cell r="AR149">
            <v>1149</v>
          </cell>
          <cell r="AS149">
            <v>2103</v>
          </cell>
        </row>
        <row r="150">
          <cell r="I150">
            <v>-1.5440802305475503E-2</v>
          </cell>
          <cell r="N150">
            <v>5.7910454315891176E-3</v>
          </cell>
          <cell r="S150">
            <v>-1.33901828373601E-2</v>
          </cell>
          <cell r="T150">
            <v>1.7229886836697836E-2</v>
          </cell>
          <cell r="U150">
            <v>7.2265304390943591E-3</v>
          </cell>
          <cell r="V150">
            <v>-1.851340367669892E-2</v>
          </cell>
          <cell r="W150">
            <v>6.7362276937822263E-2</v>
          </cell>
          <cell r="X150">
            <v>1.5845696230213827E-2</v>
          </cell>
          <cell r="Y150">
            <v>7.017228525121556E-3</v>
          </cell>
          <cell r="Z150">
            <v>3.453676280612742E-2</v>
          </cell>
          <cell r="AA150">
            <v>1.7845279485410318E-2</v>
          </cell>
          <cell r="AB150">
            <v>4.9019736102626763E-2</v>
          </cell>
          <cell r="AC150">
            <v>2.759873706920539E-2</v>
          </cell>
          <cell r="AD150">
            <v>1.4352098226200078E-2</v>
          </cell>
          <cell r="AE150">
            <v>6.6343508849468297E-2</v>
          </cell>
          <cell r="AF150">
            <v>-2.2607131740044742E-3</v>
          </cell>
          <cell r="AG150">
            <v>7.4428593155249828E-2</v>
          </cell>
          <cell r="AH150">
            <v>3.7488971747069007E-2</v>
          </cell>
          <cell r="AM150">
            <v>4.329123736305978E-2</v>
          </cell>
          <cell r="AN150">
            <v>4.2388387690016349E-2</v>
          </cell>
          <cell r="AO150">
            <v>4.9067792511378897E-2</v>
          </cell>
          <cell r="AP150">
            <v>4.0225139309416964E-2</v>
          </cell>
          <cell r="AQ150">
            <v>1.2381729364338902E-2</v>
          </cell>
          <cell r="AR150">
            <v>8.9518074050253613E-3</v>
          </cell>
          <cell r="AS150">
            <v>1.6533985187347222E-2</v>
          </cell>
        </row>
        <row r="151">
          <cell r="I151">
            <v>-900.8</v>
          </cell>
          <cell r="N151">
            <v>447</v>
          </cell>
          <cell r="S151">
            <v>-944.58000000000015</v>
          </cell>
          <cell r="T151">
            <v>329</v>
          </cell>
          <cell r="U151">
            <v>154.30000000000001</v>
          </cell>
          <cell r="V151">
            <v>-429</v>
          </cell>
          <cell r="W151">
            <v>1661</v>
          </cell>
          <cell r="X151">
            <v>1401.3</v>
          </cell>
          <cell r="Y151">
            <v>158.16</v>
          </cell>
          <cell r="Z151">
            <v>793.53</v>
          </cell>
          <cell r="AA151">
            <v>432.54</v>
          </cell>
          <cell r="AB151">
            <v>1250.0999999999999</v>
          </cell>
          <cell r="AC151">
            <v>2634.33</v>
          </cell>
          <cell r="AD151">
            <v>319</v>
          </cell>
          <cell r="AE151">
            <v>1522</v>
          </cell>
          <cell r="AF151">
            <v>-51</v>
          </cell>
          <cell r="AG151">
            <v>1772</v>
          </cell>
          <cell r="AH151">
            <v>3562</v>
          </cell>
          <cell r="AM151">
            <v>4113.3</v>
          </cell>
          <cell r="AN151">
            <v>4105.32</v>
          </cell>
          <cell r="AO151">
            <v>4920.4901488833748</v>
          </cell>
          <cell r="AP151">
            <v>4318.5223880597014</v>
          </cell>
          <cell r="AQ151">
            <v>1382</v>
          </cell>
          <cell r="AR151">
            <v>1038</v>
          </cell>
          <cell r="AS151">
            <v>1992</v>
          </cell>
        </row>
        <row r="153">
          <cell r="I153">
            <v>-128</v>
          </cell>
          <cell r="N153">
            <v>-254</v>
          </cell>
          <cell r="S153">
            <v>-537</v>
          </cell>
          <cell r="T153">
            <v>-596</v>
          </cell>
          <cell r="U153">
            <v>67</v>
          </cell>
          <cell r="V153">
            <v>-66</v>
          </cell>
          <cell r="W153">
            <v>-59</v>
          </cell>
          <cell r="X153">
            <v>-654</v>
          </cell>
          <cell r="Y153">
            <v>92</v>
          </cell>
          <cell r="Z153">
            <v>708</v>
          </cell>
          <cell r="AA153">
            <v>0</v>
          </cell>
          <cell r="AB153">
            <v>301.12</v>
          </cell>
          <cell r="AC153">
            <v>1101.1199999999999</v>
          </cell>
          <cell r="AD153">
            <v>158</v>
          </cell>
          <cell r="AE153">
            <v>1437</v>
          </cell>
          <cell r="AF153">
            <v>-304</v>
          </cell>
          <cell r="AG153">
            <v>592</v>
          </cell>
          <cell r="AH153">
            <v>1883</v>
          </cell>
          <cell r="AI153">
            <v>158</v>
          </cell>
          <cell r="AJ153">
            <v>1437</v>
          </cell>
          <cell r="AK153">
            <v>-304</v>
          </cell>
          <cell r="AL153">
            <v>592</v>
          </cell>
          <cell r="AM153">
            <v>1883</v>
          </cell>
          <cell r="AN153">
            <v>1830.1799999999998</v>
          </cell>
          <cell r="AO153">
            <v>2529</v>
          </cell>
          <cell r="AP153">
            <v>2019</v>
          </cell>
          <cell r="AQ153">
            <v>1848</v>
          </cell>
          <cell r="AR153">
            <v>1476</v>
          </cell>
          <cell r="AS153">
            <v>2430</v>
          </cell>
        </row>
        <row r="154">
          <cell r="I154">
            <v>585</v>
          </cell>
          <cell r="N154">
            <v>616</v>
          </cell>
          <cell r="S154">
            <v>240</v>
          </cell>
          <cell r="T154">
            <v>47</v>
          </cell>
          <cell r="U154">
            <v>87</v>
          </cell>
          <cell r="V154">
            <v>84</v>
          </cell>
          <cell r="W154">
            <v>1</v>
          </cell>
          <cell r="X154">
            <v>219</v>
          </cell>
          <cell r="Y154">
            <v>550</v>
          </cell>
          <cell r="Z154">
            <v>1500</v>
          </cell>
          <cell r="AA154">
            <v>0</v>
          </cell>
          <cell r="AB154">
            <v>301.12</v>
          </cell>
          <cell r="AC154">
            <v>2351.12</v>
          </cell>
          <cell r="AD154">
            <v>550</v>
          </cell>
          <cell r="AE154">
            <v>1800</v>
          </cell>
          <cell r="AF154">
            <v>0</v>
          </cell>
          <cell r="AG154">
            <v>788</v>
          </cell>
          <cell r="AH154">
            <v>3138</v>
          </cell>
          <cell r="AI154">
            <v>550</v>
          </cell>
          <cell r="AJ154">
            <v>1800</v>
          </cell>
          <cell r="AK154">
            <v>0</v>
          </cell>
          <cell r="AL154">
            <v>788</v>
          </cell>
          <cell r="AM154">
            <v>3138</v>
          </cell>
          <cell r="AN154">
            <v>2785.18</v>
          </cell>
          <cell r="AO154">
            <v>3795</v>
          </cell>
          <cell r="AP154">
            <v>3720</v>
          </cell>
          <cell r="AQ154">
            <v>3748</v>
          </cell>
          <cell r="AR154">
            <v>2828</v>
          </cell>
          <cell r="AS154">
            <v>4578</v>
          </cell>
        </row>
        <row r="155">
          <cell r="I155">
            <v>713</v>
          </cell>
          <cell r="N155">
            <v>870</v>
          </cell>
          <cell r="S155">
            <v>777</v>
          </cell>
          <cell r="T155">
            <v>643</v>
          </cell>
          <cell r="U155">
            <v>20</v>
          </cell>
          <cell r="V155">
            <v>150</v>
          </cell>
          <cell r="W155">
            <v>60</v>
          </cell>
          <cell r="X155">
            <v>873</v>
          </cell>
          <cell r="Y155">
            <v>458</v>
          </cell>
          <cell r="Z155">
            <v>792</v>
          </cell>
          <cell r="AA155">
            <v>0</v>
          </cell>
          <cell r="AB155">
            <v>0</v>
          </cell>
          <cell r="AC155">
            <v>1250</v>
          </cell>
          <cell r="AD155">
            <v>392</v>
          </cell>
          <cell r="AE155">
            <v>363</v>
          </cell>
          <cell r="AF155">
            <v>304</v>
          </cell>
          <cell r="AG155">
            <v>196</v>
          </cell>
          <cell r="AH155">
            <v>1255</v>
          </cell>
          <cell r="AI155">
            <v>392</v>
          </cell>
          <cell r="AJ155">
            <v>363</v>
          </cell>
          <cell r="AK155">
            <v>304</v>
          </cell>
          <cell r="AL155">
            <v>196</v>
          </cell>
          <cell r="AM155">
            <v>1255</v>
          </cell>
          <cell r="AN155">
            <v>955</v>
          </cell>
          <cell r="AO155">
            <v>1266</v>
          </cell>
          <cell r="AP155">
            <v>1701</v>
          </cell>
          <cell r="AQ155">
            <v>1900</v>
          </cell>
          <cell r="AR155">
            <v>1352</v>
          </cell>
          <cell r="AS155">
            <v>2148</v>
          </cell>
        </row>
        <row r="156">
          <cell r="I156">
            <v>-416.8</v>
          </cell>
          <cell r="N156">
            <v>-193</v>
          </cell>
          <cell r="S156">
            <v>-131</v>
          </cell>
          <cell r="T156">
            <v>-260</v>
          </cell>
          <cell r="U156">
            <v>-71</v>
          </cell>
          <cell r="V156">
            <v>-136</v>
          </cell>
          <cell r="W156">
            <v>-72</v>
          </cell>
          <cell r="X156">
            <v>-539</v>
          </cell>
          <cell r="Y156">
            <v>-14.5</v>
          </cell>
          <cell r="Z156">
            <v>-276.5</v>
          </cell>
          <cell r="AA156">
            <v>-14.5</v>
          </cell>
          <cell r="AB156">
            <v>-14.5</v>
          </cell>
          <cell r="AC156">
            <v>-320</v>
          </cell>
          <cell r="AD156">
            <v>-62</v>
          </cell>
          <cell r="AE156">
            <v>-138</v>
          </cell>
          <cell r="AF156">
            <v>-115</v>
          </cell>
          <cell r="AG156">
            <v>-32</v>
          </cell>
          <cell r="AH156">
            <v>-347</v>
          </cell>
          <cell r="AI156">
            <v>-260</v>
          </cell>
          <cell r="AJ156">
            <v>-71</v>
          </cell>
          <cell r="AK156">
            <v>-136</v>
          </cell>
          <cell r="AL156">
            <v>-72</v>
          </cell>
          <cell r="AM156">
            <v>-539</v>
          </cell>
          <cell r="AN156">
            <v>-100</v>
          </cell>
          <cell r="AO156">
            <v>-102.85359801488836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I157">
            <v>-371</v>
          </cell>
          <cell r="N157">
            <v>3</v>
          </cell>
          <cell r="S157">
            <v>-473</v>
          </cell>
          <cell r="T157">
            <v>391</v>
          </cell>
          <cell r="U157">
            <v>93.2</v>
          </cell>
          <cell r="V157">
            <v>-182</v>
          </cell>
          <cell r="W157">
            <v>394</v>
          </cell>
          <cell r="X157">
            <v>696.2</v>
          </cell>
          <cell r="Y157">
            <v>302.39</v>
          </cell>
          <cell r="Z157">
            <v>-201.01</v>
          </cell>
          <cell r="AA157">
            <v>193.38</v>
          </cell>
          <cell r="AB157">
            <v>105.23</v>
          </cell>
          <cell r="AC157">
            <v>399.99</v>
          </cell>
          <cell r="AD157">
            <v>453</v>
          </cell>
          <cell r="AE157">
            <v>-126</v>
          </cell>
          <cell r="AF157">
            <v>155</v>
          </cell>
          <cell r="AG157">
            <v>586</v>
          </cell>
          <cell r="AH157">
            <v>1068</v>
          </cell>
          <cell r="AI157">
            <v>391</v>
          </cell>
          <cell r="AJ157">
            <v>93.2</v>
          </cell>
          <cell r="AK157">
            <v>-182</v>
          </cell>
          <cell r="AL157">
            <v>394</v>
          </cell>
          <cell r="AM157">
            <v>696.2</v>
          </cell>
          <cell r="AN157">
            <v>387.57</v>
          </cell>
          <cell r="AO157">
            <v>398.62968982630281</v>
          </cell>
          <cell r="AP157">
            <v>-206</v>
          </cell>
          <cell r="AQ157">
            <v>-192</v>
          </cell>
          <cell r="AR157">
            <v>-279</v>
          </cell>
          <cell r="AS157">
            <v>-279</v>
          </cell>
        </row>
        <row r="158">
          <cell r="I158">
            <v>15</v>
          </cell>
          <cell r="N158">
            <v>382</v>
          </cell>
          <cell r="S158">
            <v>-594.46</v>
          </cell>
          <cell r="T158">
            <v>349</v>
          </cell>
          <cell r="U158">
            <v>-138.9</v>
          </cell>
          <cell r="V158">
            <v>-349</v>
          </cell>
          <cell r="W158">
            <v>1023</v>
          </cell>
          <cell r="X158">
            <v>884.09999999999991</v>
          </cell>
          <cell r="Y158">
            <v>-336.64</v>
          </cell>
          <cell r="Z158">
            <v>60.76</v>
          </cell>
          <cell r="AA158">
            <v>-70.19</v>
          </cell>
          <cell r="AB158">
            <v>492.41</v>
          </cell>
          <cell r="AC158">
            <v>146.34</v>
          </cell>
          <cell r="AD158">
            <v>-520</v>
          </cell>
          <cell r="AE158">
            <v>59</v>
          </cell>
          <cell r="AF158">
            <v>-71</v>
          </cell>
          <cell r="AG158">
            <v>261</v>
          </cell>
          <cell r="AH158">
            <v>-271</v>
          </cell>
          <cell r="AI158">
            <v>349</v>
          </cell>
          <cell r="AJ158">
            <v>-138.9</v>
          </cell>
          <cell r="AK158">
            <v>-349</v>
          </cell>
          <cell r="AL158">
            <v>1023</v>
          </cell>
          <cell r="AM158">
            <v>884.09999999999991</v>
          </cell>
          <cell r="AN158">
            <v>187.57</v>
          </cell>
          <cell r="AO158">
            <v>244.34929280397029</v>
          </cell>
          <cell r="AP158">
            <v>-156</v>
          </cell>
          <cell r="AQ158">
            <v>-164</v>
          </cell>
          <cell r="AR158">
            <v>-48</v>
          </cell>
          <cell r="AS158">
            <v>-48</v>
          </cell>
        </row>
        <row r="160">
          <cell r="I160">
            <v>0</v>
          </cell>
          <cell r="N160">
            <v>509</v>
          </cell>
          <cell r="S160">
            <v>790.87999999999988</v>
          </cell>
          <cell r="T160">
            <v>195</v>
          </cell>
          <cell r="U160">
            <v>204</v>
          </cell>
          <cell r="V160">
            <v>272</v>
          </cell>
          <cell r="W160">
            <v>343</v>
          </cell>
          <cell r="X160">
            <v>1014</v>
          </cell>
          <cell r="Y160">
            <v>114.91</v>
          </cell>
          <cell r="Z160">
            <v>240.28</v>
          </cell>
          <cell r="AA160">
            <v>323.85000000000002</v>
          </cell>
          <cell r="AB160">
            <v>365.84</v>
          </cell>
          <cell r="AC160">
            <v>1044.8800000000001</v>
          </cell>
          <cell r="AD160">
            <v>250</v>
          </cell>
          <cell r="AE160">
            <v>290</v>
          </cell>
          <cell r="AF160">
            <v>284</v>
          </cell>
          <cell r="AG160">
            <v>365</v>
          </cell>
          <cell r="AH160">
            <v>1189</v>
          </cell>
          <cell r="AI160">
            <v>250</v>
          </cell>
          <cell r="AJ160">
            <v>290</v>
          </cell>
          <cell r="AK160">
            <v>284</v>
          </cell>
          <cell r="AL160">
            <v>365</v>
          </cell>
          <cell r="AM160">
            <v>1189</v>
          </cell>
          <cell r="AN160">
            <v>1800</v>
          </cell>
          <cell r="AO160">
            <v>1851.3647642679905</v>
          </cell>
          <cell r="AP160">
            <v>2770.5223880597014</v>
          </cell>
          <cell r="AQ160">
            <v>3091.4179104477612</v>
          </cell>
          <cell r="AR160">
            <v>3304.1044776119402</v>
          </cell>
          <cell r="AS160">
            <v>3304.1044776119406</v>
          </cell>
        </row>
        <row r="164">
          <cell r="I164">
            <v>-103</v>
          </cell>
          <cell r="N164">
            <v>78</v>
          </cell>
          <cell r="S164">
            <v>-681</v>
          </cell>
          <cell r="T164">
            <v>-50</v>
          </cell>
          <cell r="U164">
            <v>285</v>
          </cell>
          <cell r="V164">
            <v>179</v>
          </cell>
          <cell r="W164">
            <v>-49</v>
          </cell>
          <cell r="X164">
            <v>365</v>
          </cell>
          <cell r="Y164">
            <v>-578</v>
          </cell>
          <cell r="Z164">
            <v>-690</v>
          </cell>
          <cell r="AA164">
            <v>57</v>
          </cell>
          <cell r="AB164">
            <v>111</v>
          </cell>
          <cell r="AC164">
            <v>-1100</v>
          </cell>
          <cell r="AD164">
            <v>-1341</v>
          </cell>
          <cell r="AE164">
            <v>69</v>
          </cell>
          <cell r="AF164">
            <v>331</v>
          </cell>
          <cell r="AG164">
            <v>586</v>
          </cell>
          <cell r="AH164">
            <v>-355</v>
          </cell>
          <cell r="AI164">
            <v>-1343</v>
          </cell>
          <cell r="AJ164">
            <v>1232</v>
          </cell>
          <cell r="AK164">
            <v>103</v>
          </cell>
          <cell r="AL164">
            <v>660</v>
          </cell>
          <cell r="AM164">
            <v>652</v>
          </cell>
          <cell r="AN164">
            <v>367</v>
          </cell>
          <cell r="AO164">
            <v>0</v>
          </cell>
          <cell r="AP164">
            <v>-323</v>
          </cell>
          <cell r="AQ164">
            <v>-343</v>
          </cell>
          <cell r="AR164">
            <v>-364</v>
          </cell>
          <cell r="AS164">
            <v>-364</v>
          </cell>
        </row>
        <row r="165">
          <cell r="I165">
            <v>-1.7655446685878964E-3</v>
          </cell>
          <cell r="N165">
            <v>1.0105179947739399E-3</v>
          </cell>
          <cell r="S165">
            <v>-9.653723890239288E-3</v>
          </cell>
          <cell r="T165">
            <v>-2.6185238353644128E-3</v>
          </cell>
          <cell r="U165">
            <v>1.3347771711872276E-2</v>
          </cell>
          <cell r="V165">
            <v>7.7247068954058419E-3</v>
          </cell>
          <cell r="W165">
            <v>-1.9872074472927696E-3</v>
          </cell>
          <cell r="X165">
            <v>4.127366819402018E-3</v>
          </cell>
          <cell r="Y165">
            <v>-2.5644651539708265E-2</v>
          </cell>
          <cell r="Z165">
            <v>-3.0030832276319638E-2</v>
          </cell>
          <cell r="AA165">
            <v>2.351645930245499E-3</v>
          </cell>
          <cell r="AB165">
            <v>4.352604357564651E-3</v>
          </cell>
          <cell r="AC165">
            <v>-1.1524224670457358E-2</v>
          </cell>
          <cell r="AD165">
            <v>-6.0332801634276817E-2</v>
          </cell>
          <cell r="AE165">
            <v>3.0076886403504026E-3</v>
          </cell>
          <cell r="AF165">
            <v>1.4672471776381981E-2</v>
          </cell>
          <cell r="AG165">
            <v>2.4613518955404288E-2</v>
          </cell>
          <cell r="AH165">
            <v>-3.7362675379588699E-3</v>
          </cell>
          <cell r="AM165">
            <v>6.8621026330962917E-3</v>
          </cell>
          <cell r="AN165">
            <v>3.789360703242622E-3</v>
          </cell>
          <cell r="AO165">
            <v>0</v>
          </cell>
          <cell r="AP165">
            <v>-3.0086031353838295E-3</v>
          </cell>
          <cell r="AQ165">
            <v>-3.0730341331173974E-3</v>
          </cell>
          <cell r="AR165">
            <v>-3.1391694560975254E-3</v>
          </cell>
          <cell r="AS165">
            <v>-3.0212703856397531E-3</v>
          </cell>
        </row>
        <row r="166"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8">
          <cell r="I168">
            <v>3</v>
          </cell>
          <cell r="N168">
            <v>266</v>
          </cell>
          <cell r="S168">
            <v>84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289.19</v>
          </cell>
          <cell r="Z168">
            <v>0</v>
          </cell>
          <cell r="AA168">
            <v>0</v>
          </cell>
          <cell r="AB168">
            <v>37.42</v>
          </cell>
          <cell r="AC168">
            <v>326.61</v>
          </cell>
          <cell r="AD168">
            <v>298</v>
          </cell>
          <cell r="AE168">
            <v>0</v>
          </cell>
          <cell r="AF168">
            <v>0</v>
          </cell>
          <cell r="AG168">
            <v>37</v>
          </cell>
          <cell r="AH168">
            <v>335</v>
          </cell>
          <cell r="AI168">
            <v>298</v>
          </cell>
          <cell r="AJ168">
            <v>0</v>
          </cell>
          <cell r="AK168">
            <v>0</v>
          </cell>
          <cell r="AL168">
            <v>656</v>
          </cell>
          <cell r="AM168">
            <v>954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I169">
            <v>5.1423631123919306E-5</v>
          </cell>
          <cell r="N169">
            <v>3.4461254693572826E-3</v>
          </cell>
          <cell r="S169">
            <v>1.1907677045229078E-3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1.28307556726094E-2</v>
          </cell>
          <cell r="Z169">
            <v>0</v>
          </cell>
          <cell r="AA169">
            <v>0</v>
          </cell>
          <cell r="AB169">
            <v>1.4673374329735968E-3</v>
          </cell>
          <cell r="AC169">
            <v>3.4217518360164343E-3</v>
          </cell>
          <cell r="AD169">
            <v>1.3407289252061515E-2</v>
          </cell>
          <cell r="AE169">
            <v>0</v>
          </cell>
          <cell r="AF169">
            <v>0</v>
          </cell>
          <cell r="AG169">
            <v>1.5540959067405437E-3</v>
          </cell>
          <cell r="AH169">
            <v>3.5257735921583708E-3</v>
          </cell>
          <cell r="AM169">
            <v>1.0040561214683838E-2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</row>
        <row r="171">
          <cell r="I171">
            <v>0</v>
          </cell>
          <cell r="N171">
            <v>27</v>
          </cell>
          <cell r="S171">
            <v>779</v>
          </cell>
          <cell r="T171">
            <v>641.29999999999995</v>
          </cell>
          <cell r="U171">
            <v>0</v>
          </cell>
          <cell r="V171">
            <v>102</v>
          </cell>
          <cell r="W171">
            <v>0</v>
          </cell>
          <cell r="X171">
            <v>743.3</v>
          </cell>
          <cell r="Y171">
            <v>1287</v>
          </cell>
          <cell r="Z171">
            <v>1770</v>
          </cell>
          <cell r="AA171">
            <v>0</v>
          </cell>
          <cell r="AB171">
            <v>40</v>
          </cell>
          <cell r="AC171">
            <v>3097</v>
          </cell>
          <cell r="AD171">
            <v>1283</v>
          </cell>
          <cell r="AE171">
            <v>0</v>
          </cell>
          <cell r="AF171">
            <v>40</v>
          </cell>
          <cell r="AG171">
            <v>0</v>
          </cell>
          <cell r="AH171">
            <v>1323</v>
          </cell>
          <cell r="AI171">
            <v>1283</v>
          </cell>
          <cell r="AJ171">
            <v>0</v>
          </cell>
          <cell r="AK171">
            <v>-150</v>
          </cell>
          <cell r="AL171">
            <v>16</v>
          </cell>
          <cell r="AM171">
            <v>1149</v>
          </cell>
          <cell r="AN171">
            <v>410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I172">
            <v>0</v>
          </cell>
          <cell r="N172">
            <v>3.4979469049867154E-4</v>
          </cell>
          <cell r="S172">
            <v>1.1042952878849347E-2</v>
          </cell>
          <cell r="T172">
            <v>3.3585186712383953E-2</v>
          </cell>
          <cell r="U172">
            <v>0</v>
          </cell>
          <cell r="V172">
            <v>4.4017882867675752E-3</v>
          </cell>
          <cell r="W172">
            <v>0</v>
          </cell>
          <cell r="X172">
            <v>8.4051281009904638E-3</v>
          </cell>
          <cell r="Y172">
            <v>5.7101499189627224E-2</v>
          </cell>
          <cell r="Z172">
            <v>7.7035613230559061E-2</v>
          </cell>
          <cell r="AA172">
            <v>0</v>
          </cell>
          <cell r="AB172">
            <v>1.5685060747980726E-3</v>
          </cell>
          <cell r="AC172">
            <v>3.2445930731278577E-2</v>
          </cell>
          <cell r="AD172">
            <v>5.7723329229513162E-2</v>
          </cell>
          <cell r="AE172">
            <v>0</v>
          </cell>
          <cell r="AF172">
            <v>1.773108371768215E-3</v>
          </cell>
          <cell r="AG172">
            <v>0</v>
          </cell>
          <cell r="AH172">
            <v>1.3924174514703057E-2</v>
          </cell>
          <cell r="AM172">
            <v>1.209287718623871E-2</v>
          </cell>
          <cell r="AN172">
            <v>4.233345744766962E-3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6">
          <cell r="I176">
            <v>-1270.74324</v>
          </cell>
          <cell r="N176">
            <v>261.35218000000009</v>
          </cell>
          <cell r="S176">
            <v>-2133.3317400000005</v>
          </cell>
          <cell r="T176">
            <v>479.31</v>
          </cell>
          <cell r="U176">
            <v>672.56</v>
          </cell>
          <cell r="V176">
            <v>36.299999999999983</v>
          </cell>
          <cell r="W176">
            <v>1260.5899999999999</v>
          </cell>
          <cell r="X176">
            <v>2282.88</v>
          </cell>
          <cell r="Y176">
            <v>720.16264999999999</v>
          </cell>
          <cell r="Z176">
            <v>1141.056</v>
          </cell>
          <cell r="AA176">
            <v>376.73400000000004</v>
          </cell>
          <cell r="AB176">
            <v>1071.8219999999999</v>
          </cell>
          <cell r="AC176">
            <v>3404.34465</v>
          </cell>
          <cell r="AD176">
            <v>16.659999999999854</v>
          </cell>
          <cell r="AE176">
            <v>1199</v>
          </cell>
          <cell r="AF176">
            <v>716</v>
          </cell>
          <cell r="AG176">
            <v>1698</v>
          </cell>
          <cell r="AH176">
            <v>3795.54</v>
          </cell>
          <cell r="AI176">
            <v>12.690000000000055</v>
          </cell>
          <cell r="AJ176">
            <v>860.31999999999994</v>
          </cell>
          <cell r="AK176">
            <v>297.04999999999995</v>
          </cell>
          <cell r="AL176">
            <v>890.34</v>
          </cell>
          <cell r="AM176">
            <v>6056.1900000000005</v>
          </cell>
          <cell r="AN176">
            <v>6571.6880000000001</v>
          </cell>
          <cell r="AO176">
            <v>6729.0549774548035</v>
          </cell>
          <cell r="AP176">
            <v>5900.7988680597009</v>
          </cell>
          <cell r="AQ176">
            <v>3852.0242939999998</v>
          </cell>
          <cell r="AR176">
            <v>2910.4292728199998</v>
          </cell>
          <cell r="AS176">
            <v>4101.1427310046001</v>
          </cell>
        </row>
        <row r="177">
          <cell r="I177">
            <v>-2.1782077208991356E-2</v>
          </cell>
          <cell r="N177">
            <v>3.3859112931204863E-3</v>
          </cell>
          <cell r="S177">
            <v>-3.0241696893162633E-2</v>
          </cell>
          <cell r="T177">
            <v>2.5101693190570332E-2</v>
          </cell>
          <cell r="U177">
            <v>3.1498867868550232E-2</v>
          </cell>
          <cell r="V177">
            <v>1.5665187726437541E-3</v>
          </cell>
          <cell r="W177">
            <v>5.1123547673118212E-2</v>
          </cell>
          <cell r="X177">
            <v>2.5814474423771171E-2</v>
          </cell>
          <cell r="Y177">
            <v>3.1952111091977313E-2</v>
          </cell>
          <cell r="Z177">
            <v>4.9662117904185767E-2</v>
          </cell>
          <cell r="AA177">
            <v>1.5542894348861542E-2</v>
          </cell>
          <cell r="AB177">
            <v>4.2028982952555485E-2</v>
          </cell>
          <cell r="AC177">
            <v>3.5665847820245018E-2</v>
          </cell>
          <cell r="AD177">
            <v>7.4954845281658691E-4</v>
          </cell>
          <cell r="AE177">
            <v>5.226403883739323E-2</v>
          </cell>
          <cell r="AF177">
            <v>3.173863985465105E-2</v>
          </cell>
          <cell r="AG177">
            <v>7.1320401341768744E-2</v>
          </cell>
          <cell r="AH177">
            <v>3.9946909552181435E-2</v>
          </cell>
          <cell r="AM177">
            <v>6.3739566480876433E-2</v>
          </cell>
          <cell r="AN177">
            <v>6.785421324569782E-2</v>
          </cell>
          <cell r="AO177">
            <v>6.710304531477268E-2</v>
          </cell>
          <cell r="AP177">
            <v>5.4963349770011667E-2</v>
          </cell>
          <cell r="AQ177">
            <v>3.4511376492884681E-2</v>
          </cell>
          <cell r="AR177">
            <v>2.5099809553210648E-2</v>
          </cell>
          <cell r="AS177">
            <v>3.4040277693587744E-2</v>
          </cell>
        </row>
        <row r="183">
          <cell r="B183">
            <v>1987</v>
          </cell>
          <cell r="C183">
            <v>1988</v>
          </cell>
          <cell r="D183">
            <v>1989</v>
          </cell>
          <cell r="E183">
            <v>1990</v>
          </cell>
          <cell r="F183">
            <v>1991</v>
          </cell>
          <cell r="G183">
            <v>1992</v>
          </cell>
          <cell r="H183">
            <v>1993</v>
          </cell>
          <cell r="I183">
            <v>1994</v>
          </cell>
          <cell r="J183" t="str">
            <v>1995</v>
          </cell>
          <cell r="K183" t="str">
            <v>1995</v>
          </cell>
          <cell r="L183" t="str">
            <v>1995</v>
          </cell>
          <cell r="M183" t="str">
            <v>1995</v>
          </cell>
          <cell r="N183">
            <v>1995</v>
          </cell>
          <cell r="O183">
            <v>1996</v>
          </cell>
          <cell r="P183">
            <v>1996</v>
          </cell>
          <cell r="Q183">
            <v>1996</v>
          </cell>
          <cell r="R183">
            <v>1996</v>
          </cell>
          <cell r="S183">
            <v>1996</v>
          </cell>
          <cell r="T183">
            <v>1997</v>
          </cell>
          <cell r="U183">
            <v>1997</v>
          </cell>
          <cell r="V183">
            <v>1997</v>
          </cell>
          <cell r="W183">
            <v>1997</v>
          </cell>
          <cell r="X183">
            <v>1997</v>
          </cell>
          <cell r="Y183">
            <v>1998</v>
          </cell>
          <cell r="Z183">
            <v>1998</v>
          </cell>
          <cell r="AA183">
            <v>1998</v>
          </cell>
          <cell r="AB183">
            <v>1998</v>
          </cell>
          <cell r="AC183">
            <v>1998</v>
          </cell>
          <cell r="AD183">
            <v>1998</v>
          </cell>
          <cell r="AE183">
            <v>1998</v>
          </cell>
          <cell r="AF183">
            <v>1998</v>
          </cell>
          <cell r="AG183">
            <v>1998</v>
          </cell>
          <cell r="AH183">
            <v>1998</v>
          </cell>
          <cell r="AN183">
            <v>1999</v>
          </cell>
          <cell r="AO183">
            <v>2000</v>
          </cell>
          <cell r="AP183">
            <v>2001</v>
          </cell>
          <cell r="AQ183">
            <v>2002</v>
          </cell>
          <cell r="AR183">
            <v>2003</v>
          </cell>
          <cell r="AS183">
            <v>2004</v>
          </cell>
        </row>
        <row r="184">
          <cell r="J184" t="str">
            <v>Q1</v>
          </cell>
          <cell r="K184" t="str">
            <v>Q2</v>
          </cell>
          <cell r="L184" t="str">
            <v>Q3</v>
          </cell>
          <cell r="M184" t="str">
            <v>Q4</v>
          </cell>
          <cell r="O184" t="str">
            <v>Q1</v>
          </cell>
          <cell r="P184" t="str">
            <v>Q2</v>
          </cell>
          <cell r="Q184" t="str">
            <v>Q3</v>
          </cell>
          <cell r="R184" t="str">
            <v>Q4</v>
          </cell>
          <cell r="T184" t="str">
            <v>Q1</v>
          </cell>
          <cell r="U184" t="str">
            <v>Q2</v>
          </cell>
          <cell r="V184" t="str">
            <v>Q3</v>
          </cell>
          <cell r="W184" t="str">
            <v>Q4</v>
          </cell>
          <cell r="Y184" t="str">
            <v>Q1</v>
          </cell>
          <cell r="Z184" t="str">
            <v>Q2</v>
          </cell>
          <cell r="AA184" t="str">
            <v>Q3</v>
          </cell>
          <cell r="AB184" t="str">
            <v>Q4</v>
          </cell>
          <cell r="AD184" t="str">
            <v>Q1</v>
          </cell>
          <cell r="AE184" t="str">
            <v>Q2</v>
          </cell>
          <cell r="AF184" t="str">
            <v>Q3</v>
          </cell>
          <cell r="AG184" t="str">
            <v>Q4</v>
          </cell>
        </row>
        <row r="185">
          <cell r="O185" t="str">
            <v>Prel.</v>
          </cell>
          <cell r="P185" t="str">
            <v>Prel.</v>
          </cell>
          <cell r="Q185" t="str">
            <v>Prel.</v>
          </cell>
          <cell r="R185" t="str">
            <v>Prel.</v>
          </cell>
          <cell r="S185" t="str">
            <v>Prel.</v>
          </cell>
          <cell r="T185" t="str">
            <v>Prel.</v>
          </cell>
          <cell r="U185" t="str">
            <v>Prel.</v>
          </cell>
          <cell r="V185" t="str">
            <v>Prel.</v>
          </cell>
          <cell r="W185" t="str">
            <v>Prel.</v>
          </cell>
          <cell r="X185" t="str">
            <v>Prel.</v>
          </cell>
          <cell r="Y185" t="str">
            <v>Prog.</v>
          </cell>
          <cell r="Z185" t="str">
            <v>Prog.</v>
          </cell>
          <cell r="AA185" t="str">
            <v>Prog.</v>
          </cell>
          <cell r="AB185" t="str">
            <v>Prog.</v>
          </cell>
          <cell r="AC185" t="str">
            <v>Prog.</v>
          </cell>
          <cell r="AD185" t="str">
            <v>Prog.</v>
          </cell>
          <cell r="AE185" t="str">
            <v>Prog.</v>
          </cell>
          <cell r="AF185" t="str">
            <v>Prog.</v>
          </cell>
          <cell r="AG185" t="str">
            <v>Prog.</v>
          </cell>
          <cell r="AH185" t="str">
            <v>Prog.</v>
          </cell>
          <cell r="AN185" t="str">
            <v>Proj.</v>
          </cell>
          <cell r="AO185" t="str">
            <v>Proj.</v>
          </cell>
          <cell r="AP185" t="str">
            <v>Proj.</v>
          </cell>
          <cell r="AQ185" t="str">
            <v>Proj.</v>
          </cell>
          <cell r="AR185" t="str">
            <v>Proj.</v>
          </cell>
          <cell r="AS185" t="str">
            <v>Proj.</v>
          </cell>
        </row>
        <row r="190">
          <cell r="I190">
            <v>290.07499999999999</v>
          </cell>
          <cell r="N190">
            <v>694.61</v>
          </cell>
          <cell r="S190">
            <v>536.88</v>
          </cell>
          <cell r="T190">
            <v>64.17</v>
          </cell>
          <cell r="U190">
            <v>359.34000000000003</v>
          </cell>
          <cell r="V190">
            <v>3794.07</v>
          </cell>
          <cell r="W190">
            <v>102</v>
          </cell>
          <cell r="X190">
            <v>4319.58</v>
          </cell>
          <cell r="Y190">
            <v>74</v>
          </cell>
          <cell r="Z190">
            <v>150</v>
          </cell>
          <cell r="AA190">
            <v>180</v>
          </cell>
          <cell r="AB190">
            <v>687</v>
          </cell>
          <cell r="AC190">
            <v>1091</v>
          </cell>
          <cell r="AD190">
            <v>95</v>
          </cell>
          <cell r="AE190">
            <v>204</v>
          </cell>
          <cell r="AF190">
            <v>735</v>
          </cell>
          <cell r="AG190">
            <v>410</v>
          </cell>
          <cell r="AH190">
            <v>1444</v>
          </cell>
          <cell r="AM190">
            <v>1424.91</v>
          </cell>
          <cell r="AN190">
            <v>3364</v>
          </cell>
          <cell r="AO190">
            <v>3935.96</v>
          </cell>
          <cell r="AP190">
            <v>3719.7088000000003</v>
          </cell>
          <cell r="AQ190">
            <v>4554.7280639999999</v>
          </cell>
          <cell r="AR190">
            <v>4389.0733059200002</v>
          </cell>
          <cell r="AS190">
            <v>4660.8025750976003</v>
          </cell>
        </row>
        <row r="191">
          <cell r="I191">
            <v>153.26900000000001</v>
          </cell>
          <cell r="N191">
            <v>261.63</v>
          </cell>
          <cell r="S191">
            <v>43.58</v>
          </cell>
          <cell r="T191">
            <v>12</v>
          </cell>
          <cell r="U191">
            <v>39.61</v>
          </cell>
          <cell r="V191">
            <v>47.05</v>
          </cell>
          <cell r="W191">
            <v>63</v>
          </cell>
          <cell r="X191">
            <v>161.66</v>
          </cell>
          <cell r="Y191">
            <v>16</v>
          </cell>
          <cell r="Z191">
            <v>92</v>
          </cell>
          <cell r="AA191">
            <v>122</v>
          </cell>
          <cell r="AB191">
            <v>129</v>
          </cell>
          <cell r="AC191">
            <v>359</v>
          </cell>
          <cell r="AD191">
            <v>43</v>
          </cell>
          <cell r="AE191">
            <v>118</v>
          </cell>
          <cell r="AF191">
            <v>52</v>
          </cell>
          <cell r="AG191">
            <v>211</v>
          </cell>
          <cell r="AH191">
            <v>424</v>
          </cell>
          <cell r="AM191">
            <v>682.57</v>
          </cell>
          <cell r="AN191">
            <v>348</v>
          </cell>
          <cell r="AO191">
            <v>348</v>
          </cell>
          <cell r="AP191">
            <v>365.40000000000003</v>
          </cell>
          <cell r="AQ191">
            <v>383.67000000000007</v>
          </cell>
          <cell r="AR191">
            <v>402.85350000000011</v>
          </cell>
          <cell r="AS191">
            <v>422.99617500000011</v>
          </cell>
        </row>
        <row r="192">
          <cell r="I192">
            <v>0</v>
          </cell>
          <cell r="N192">
            <v>261.63</v>
          </cell>
          <cell r="S192">
            <v>43.58</v>
          </cell>
          <cell r="T192">
            <v>12</v>
          </cell>
          <cell r="U192">
            <v>39.61</v>
          </cell>
          <cell r="V192">
            <v>47.05</v>
          </cell>
          <cell r="W192">
            <v>63</v>
          </cell>
          <cell r="X192">
            <v>161.66</v>
          </cell>
          <cell r="Y192">
            <v>16</v>
          </cell>
          <cell r="Z192">
            <v>25.333333333333329</v>
          </cell>
          <cell r="AA192">
            <v>55.333333333333329</v>
          </cell>
          <cell r="AB192">
            <v>62.333333333333329</v>
          </cell>
          <cell r="AC192">
            <v>159</v>
          </cell>
          <cell r="AD192">
            <v>43</v>
          </cell>
          <cell r="AE192">
            <v>118</v>
          </cell>
          <cell r="AF192">
            <v>52</v>
          </cell>
          <cell r="AG192">
            <v>11</v>
          </cell>
          <cell r="AH192">
            <v>224</v>
          </cell>
          <cell r="AM192">
            <v>682.57</v>
          </cell>
          <cell r="AN192">
            <v>348</v>
          </cell>
          <cell r="AO192">
            <v>348</v>
          </cell>
          <cell r="AP192">
            <v>365.40000000000003</v>
          </cell>
          <cell r="AQ192">
            <v>383.67000000000007</v>
          </cell>
          <cell r="AR192">
            <v>402.85350000000011</v>
          </cell>
          <cell r="AS192">
            <v>422.99617500000011</v>
          </cell>
        </row>
        <row r="193">
          <cell r="I193">
            <v>0</v>
          </cell>
          <cell r="N193">
            <v>220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</row>
        <row r="194">
          <cell r="I194">
            <v>0</v>
          </cell>
          <cell r="N194">
            <v>180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</row>
        <row r="195">
          <cell r="I195">
            <v>0</v>
          </cell>
          <cell r="N195">
            <v>41.629999999999995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</row>
        <row r="196">
          <cell r="I196">
            <v>0</v>
          </cell>
          <cell r="N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66.666666666666671</v>
          </cell>
          <cell r="AA196">
            <v>66.666666666666671</v>
          </cell>
          <cell r="AB196">
            <v>66.666666666666671</v>
          </cell>
          <cell r="AC196">
            <v>200</v>
          </cell>
          <cell r="AD196">
            <v>0</v>
          </cell>
          <cell r="AE196">
            <v>0</v>
          </cell>
          <cell r="AF196">
            <v>0</v>
          </cell>
          <cell r="AG196">
            <v>200</v>
          </cell>
          <cell r="AH196">
            <v>200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</row>
        <row r="197">
          <cell r="I197">
            <v>0</v>
          </cell>
          <cell r="N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</row>
        <row r="198">
          <cell r="I198">
            <v>106.419</v>
          </cell>
          <cell r="N198">
            <v>82.27000000000001</v>
          </cell>
          <cell r="S198">
            <v>50.36</v>
          </cell>
          <cell r="T198">
            <v>5.4</v>
          </cell>
          <cell r="U198">
            <v>4.7300000000000004</v>
          </cell>
          <cell r="V198">
            <v>5.83</v>
          </cell>
          <cell r="W198">
            <v>6</v>
          </cell>
          <cell r="X198">
            <v>21.96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23</v>
          </cell>
          <cell r="AE198">
            <v>26</v>
          </cell>
          <cell r="AF198">
            <v>83</v>
          </cell>
          <cell r="AG198">
            <v>80</v>
          </cell>
          <cell r="AH198">
            <v>212</v>
          </cell>
          <cell r="AM198">
            <v>58</v>
          </cell>
          <cell r="AN198">
            <v>353</v>
          </cell>
          <cell r="AO198">
            <v>363.59000000000003</v>
          </cell>
          <cell r="AP198">
            <v>374.49770000000007</v>
          </cell>
          <cell r="AQ198">
            <v>385.73263100000008</v>
          </cell>
          <cell r="AR198">
            <v>397.30460993000008</v>
          </cell>
          <cell r="AS198">
            <v>409.2237482279001</v>
          </cell>
        </row>
        <row r="199">
          <cell r="I199">
            <v>14.865</v>
          </cell>
          <cell r="N199">
            <v>0</v>
          </cell>
          <cell r="S199">
            <v>27.119999999999997</v>
          </cell>
          <cell r="T199">
            <v>1.77</v>
          </cell>
          <cell r="U199">
            <v>0</v>
          </cell>
          <cell r="V199">
            <v>0.19</v>
          </cell>
          <cell r="W199">
            <v>30</v>
          </cell>
          <cell r="X199">
            <v>31.96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12</v>
          </cell>
          <cell r="AE199">
            <v>37</v>
          </cell>
          <cell r="AF199">
            <v>41</v>
          </cell>
          <cell r="AG199">
            <v>60</v>
          </cell>
          <cell r="AH199">
            <v>150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</row>
        <row r="200">
          <cell r="I200">
            <v>15.522000000000002</v>
          </cell>
          <cell r="N200">
            <v>4.91</v>
          </cell>
          <cell r="S200">
            <v>0.82</v>
          </cell>
          <cell r="T200">
            <v>45</v>
          </cell>
          <cell r="U200">
            <v>0</v>
          </cell>
          <cell r="V200">
            <v>0</v>
          </cell>
          <cell r="W200">
            <v>3</v>
          </cell>
          <cell r="X200">
            <v>48</v>
          </cell>
          <cell r="Y200">
            <v>58</v>
          </cell>
          <cell r="Z200">
            <v>58</v>
          </cell>
          <cell r="AA200">
            <v>58</v>
          </cell>
          <cell r="AB200">
            <v>58</v>
          </cell>
          <cell r="AC200">
            <v>232</v>
          </cell>
          <cell r="AD200">
            <v>17</v>
          </cell>
          <cell r="AE200">
            <v>23</v>
          </cell>
          <cell r="AF200">
            <v>59</v>
          </cell>
          <cell r="AG200">
            <v>59</v>
          </cell>
          <cell r="AH200">
            <v>158</v>
          </cell>
          <cell r="AM200">
            <v>88.34</v>
          </cell>
          <cell r="AN200">
            <v>79</v>
          </cell>
          <cell r="AO200">
            <v>81.37</v>
          </cell>
          <cell r="AP200">
            <v>83.81110000000001</v>
          </cell>
          <cell r="AQ200">
            <v>86.325433000000018</v>
          </cell>
          <cell r="AR200">
            <v>88.915195990000015</v>
          </cell>
          <cell r="AS200">
            <v>91.582651869700015</v>
          </cell>
        </row>
        <row r="201">
          <cell r="I201">
            <v>0</v>
          </cell>
          <cell r="N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</row>
        <row r="202">
          <cell r="I202">
            <v>0</v>
          </cell>
          <cell r="N202">
            <v>345.8</v>
          </cell>
          <cell r="S202">
            <v>415</v>
          </cell>
          <cell r="T202">
            <v>0</v>
          </cell>
          <cell r="U202">
            <v>315</v>
          </cell>
          <cell r="V202">
            <v>3741</v>
          </cell>
          <cell r="W202">
            <v>0</v>
          </cell>
          <cell r="X202">
            <v>4056</v>
          </cell>
          <cell r="Y202">
            <v>0</v>
          </cell>
          <cell r="Z202">
            <v>0</v>
          </cell>
          <cell r="AA202">
            <v>0</v>
          </cell>
          <cell r="AB202">
            <v>500</v>
          </cell>
          <cell r="AC202">
            <v>500</v>
          </cell>
          <cell r="AD202">
            <v>0</v>
          </cell>
          <cell r="AE202">
            <v>0</v>
          </cell>
          <cell r="AF202">
            <v>500</v>
          </cell>
          <cell r="AG202">
            <v>0</v>
          </cell>
          <cell r="AH202">
            <v>500</v>
          </cell>
          <cell r="AM202">
            <v>596</v>
          </cell>
          <cell r="AN202">
            <v>2584</v>
          </cell>
          <cell r="AO202">
            <v>3143</v>
          </cell>
          <cell r="AP202">
            <v>2896</v>
          </cell>
          <cell r="AQ202">
            <v>3699</v>
          </cell>
          <cell r="AR202">
            <v>3500</v>
          </cell>
          <cell r="AS202">
            <v>3737</v>
          </cell>
        </row>
        <row r="204">
          <cell r="I204">
            <v>772.21799999999996</v>
          </cell>
          <cell r="N204">
            <v>955.40599999999995</v>
          </cell>
          <cell r="S204">
            <v>987</v>
          </cell>
          <cell r="T204">
            <v>273.53999999999996</v>
          </cell>
          <cell r="U204">
            <v>68.55</v>
          </cell>
          <cell r="V204">
            <v>3586.8</v>
          </cell>
          <cell r="W204">
            <v>356.05</v>
          </cell>
          <cell r="X204">
            <v>4284.9399999999996</v>
          </cell>
          <cell r="Y204">
            <v>303.77735000000001</v>
          </cell>
          <cell r="Z204">
            <v>576.37400000000002</v>
          </cell>
          <cell r="AA204">
            <v>303.43599999999998</v>
          </cell>
          <cell r="AB204">
            <v>1060.4380000000001</v>
          </cell>
          <cell r="AC204">
            <v>2244.0253499999999</v>
          </cell>
          <cell r="AD204">
            <v>299</v>
          </cell>
          <cell r="AE204">
            <v>526</v>
          </cell>
          <cell r="AF204">
            <v>302</v>
          </cell>
          <cell r="AG204">
            <v>1060</v>
          </cell>
          <cell r="AH204">
            <v>2187</v>
          </cell>
          <cell r="AM204">
            <v>2115.98</v>
          </cell>
          <cell r="AN204">
            <v>1571.403</v>
          </cell>
          <cell r="AO204">
            <v>1921.674</v>
          </cell>
          <cell r="AP204">
            <v>1620.1350000000002</v>
          </cell>
          <cell r="AQ204">
            <v>1518.1247699999999</v>
          </cell>
          <cell r="AR204">
            <v>1929.0650331000002</v>
          </cell>
          <cell r="AS204">
            <v>1940.080844093</v>
          </cell>
        </row>
        <row r="205">
          <cell r="I205">
            <v>17.63</v>
          </cell>
          <cell r="N205">
            <v>149.54500000000002</v>
          </cell>
          <cell r="S205">
            <v>225</v>
          </cell>
          <cell r="T205">
            <v>91.44</v>
          </cell>
          <cell r="U205">
            <v>24.73</v>
          </cell>
          <cell r="V205">
            <v>93.47</v>
          </cell>
          <cell r="W205">
            <v>29</v>
          </cell>
          <cell r="X205">
            <v>238.64</v>
          </cell>
          <cell r="Y205">
            <v>104.401</v>
          </cell>
          <cell r="Z205">
            <v>52.994999999999997</v>
          </cell>
          <cell r="AA205">
            <v>103.06699999999999</v>
          </cell>
          <cell r="AB205">
            <v>58.484999999999999</v>
          </cell>
          <cell r="AC205">
            <v>318.94799999999998</v>
          </cell>
          <cell r="AD205">
            <v>92</v>
          </cell>
          <cell r="AE205">
            <v>36</v>
          </cell>
          <cell r="AF205">
            <v>103</v>
          </cell>
          <cell r="AG205">
            <v>58</v>
          </cell>
          <cell r="AH205">
            <v>289</v>
          </cell>
          <cell r="AM205">
            <v>263.49</v>
          </cell>
          <cell r="AN205">
            <v>354.63</v>
          </cell>
          <cell r="AO205">
            <v>252.68100000000001</v>
          </cell>
          <cell r="AP205">
            <v>417.19500000000005</v>
          </cell>
          <cell r="AQ205">
            <v>274.73500000000001</v>
          </cell>
          <cell r="AR205">
            <v>576.10200000000009</v>
          </cell>
          <cell r="AS205">
            <v>616.38735000000008</v>
          </cell>
        </row>
        <row r="206">
          <cell r="I206">
            <v>62.453000000000003</v>
          </cell>
          <cell r="N206">
            <v>97.19</v>
          </cell>
          <cell r="S206">
            <v>125</v>
          </cell>
          <cell r="T206">
            <v>39.15</v>
          </cell>
          <cell r="U206">
            <v>11.82</v>
          </cell>
          <cell r="V206">
            <v>44.05</v>
          </cell>
          <cell r="W206">
            <v>10.050000000000001</v>
          </cell>
          <cell r="X206">
            <v>105.07</v>
          </cell>
          <cell r="Y206">
            <v>49.695</v>
          </cell>
          <cell r="Z206">
            <v>23.795000000000002</v>
          </cell>
          <cell r="AA206">
            <v>52.015000000000001</v>
          </cell>
          <cell r="AB206">
            <v>29.170999999999999</v>
          </cell>
          <cell r="AC206">
            <v>154.67600000000002</v>
          </cell>
          <cell r="AD206">
            <v>47</v>
          </cell>
          <cell r="AE206">
            <v>16</v>
          </cell>
          <cell r="AF206">
            <v>52</v>
          </cell>
          <cell r="AG206">
            <v>29</v>
          </cell>
          <cell r="AH206">
            <v>144</v>
          </cell>
          <cell r="AM206">
            <v>202.6</v>
          </cell>
          <cell r="AN206">
            <v>189.63</v>
          </cell>
          <cell r="AO206">
            <v>206.642</v>
          </cell>
          <cell r="AP206">
            <v>243.00100000000003</v>
          </cell>
          <cell r="AQ206">
            <v>280.45077000000003</v>
          </cell>
          <cell r="AR206">
            <v>319.02403310000005</v>
          </cell>
          <cell r="AS206">
            <v>358.75449409300006</v>
          </cell>
        </row>
        <row r="207">
          <cell r="I207">
            <v>13.134999999999998</v>
          </cell>
          <cell r="N207">
            <v>17.222000000000001</v>
          </cell>
          <cell r="S207">
            <v>29</v>
          </cell>
          <cell r="T207">
            <v>1</v>
          </cell>
          <cell r="U207">
            <v>10</v>
          </cell>
          <cell r="V207">
            <v>4.13</v>
          </cell>
          <cell r="W207">
            <v>0</v>
          </cell>
          <cell r="X207">
            <v>15.129999999999999</v>
          </cell>
          <cell r="Y207">
            <v>7.7210000000000001</v>
          </cell>
          <cell r="Z207">
            <v>16.337</v>
          </cell>
          <cell r="AA207">
            <v>2.7029999999999998</v>
          </cell>
          <cell r="AB207">
            <v>23.408000000000001</v>
          </cell>
          <cell r="AC207">
            <v>50.168999999999997</v>
          </cell>
          <cell r="AD207">
            <v>4</v>
          </cell>
          <cell r="AE207">
            <v>9</v>
          </cell>
          <cell r="AF207">
            <v>2</v>
          </cell>
          <cell r="AG207">
            <v>24</v>
          </cell>
          <cell r="AH207">
            <v>39</v>
          </cell>
          <cell r="AM207">
            <v>52.09</v>
          </cell>
          <cell r="AN207">
            <v>46.98</v>
          </cell>
          <cell r="AO207">
            <v>47.412000000000006</v>
          </cell>
          <cell r="AP207">
            <v>7</v>
          </cell>
          <cell r="AQ207">
            <v>0</v>
          </cell>
          <cell r="AR207">
            <v>0</v>
          </cell>
          <cell r="AS207">
            <v>0</v>
          </cell>
        </row>
        <row r="208">
          <cell r="I208">
            <v>437</v>
          </cell>
          <cell r="N208">
            <v>205.52299999999997</v>
          </cell>
          <cell r="S208">
            <v>26</v>
          </cell>
          <cell r="T208">
            <v>0.95</v>
          </cell>
          <cell r="U208">
            <v>22</v>
          </cell>
          <cell r="V208">
            <v>24.15</v>
          </cell>
          <cell r="W208">
            <v>17</v>
          </cell>
          <cell r="X208">
            <v>64.099999999999994</v>
          </cell>
          <cell r="Y208">
            <v>1.93</v>
          </cell>
          <cell r="Z208">
            <v>42.981999999999999</v>
          </cell>
          <cell r="AA208">
            <v>5.4969999999999999</v>
          </cell>
          <cell r="AB208">
            <v>32.773000000000003</v>
          </cell>
          <cell r="AC208">
            <v>83.182000000000002</v>
          </cell>
          <cell r="AD208">
            <v>16</v>
          </cell>
          <cell r="AE208">
            <v>25</v>
          </cell>
          <cell r="AF208">
            <v>5</v>
          </cell>
          <cell r="AG208">
            <v>32</v>
          </cell>
          <cell r="AH208">
            <v>78</v>
          </cell>
          <cell r="AM208">
            <v>109.86</v>
          </cell>
          <cell r="AN208">
            <v>100.54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</row>
        <row r="209">
          <cell r="I209">
            <v>0</v>
          </cell>
          <cell r="N209">
            <v>0</v>
          </cell>
          <cell r="S209">
            <v>0</v>
          </cell>
          <cell r="T209">
            <v>141</v>
          </cell>
          <cell r="U209">
            <v>0</v>
          </cell>
          <cell r="V209">
            <v>3421</v>
          </cell>
          <cell r="W209">
            <v>300</v>
          </cell>
          <cell r="X209">
            <v>3862</v>
          </cell>
          <cell r="Y209">
            <v>140.03035</v>
          </cell>
          <cell r="Z209">
            <v>299.65800000000002</v>
          </cell>
          <cell r="AA209">
            <v>140.154</v>
          </cell>
          <cell r="AB209">
            <v>299.65699999999998</v>
          </cell>
          <cell r="AC209">
            <v>879.49935000000005</v>
          </cell>
          <cell r="AD209">
            <v>140</v>
          </cell>
          <cell r="AE209">
            <v>300</v>
          </cell>
          <cell r="AF209">
            <v>140</v>
          </cell>
          <cell r="AG209">
            <v>300</v>
          </cell>
          <cell r="AH209">
            <v>880</v>
          </cell>
          <cell r="AM209">
            <v>878.44</v>
          </cell>
          <cell r="AN209">
            <v>879.62300000000005</v>
          </cell>
          <cell r="AO209">
            <v>887.93899999999996</v>
          </cell>
          <cell r="AP209">
            <v>887.93899999999996</v>
          </cell>
          <cell r="AQ209">
            <v>887.93899999999996</v>
          </cell>
          <cell r="AR209">
            <v>887.93899999999996</v>
          </cell>
          <cell r="AS209">
            <v>887.93899999999996</v>
          </cell>
        </row>
        <row r="210">
          <cell r="I210">
            <v>242</v>
          </cell>
          <cell r="N210">
            <v>485.92600000000004</v>
          </cell>
          <cell r="S210">
            <v>582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140.607</v>
          </cell>
          <cell r="AA210">
            <v>0</v>
          </cell>
          <cell r="AB210">
            <v>616.94399999999996</v>
          </cell>
          <cell r="AC210">
            <v>757.55099999999993</v>
          </cell>
          <cell r="AD210">
            <v>0</v>
          </cell>
          <cell r="AE210">
            <v>140</v>
          </cell>
          <cell r="AF210">
            <v>0</v>
          </cell>
          <cell r="AG210">
            <v>617</v>
          </cell>
          <cell r="AH210">
            <v>757</v>
          </cell>
          <cell r="AM210">
            <v>609.5</v>
          </cell>
          <cell r="AN210">
            <v>0</v>
          </cell>
          <cell r="AO210">
            <v>527</v>
          </cell>
          <cell r="AP210">
            <v>65</v>
          </cell>
          <cell r="AQ210">
            <v>75</v>
          </cell>
          <cell r="AR210">
            <v>146</v>
          </cell>
          <cell r="AS210">
            <v>77</v>
          </cell>
        </row>
        <row r="212">
          <cell r="I212">
            <v>458.18955999999997</v>
          </cell>
          <cell r="N212">
            <v>-59.969559999999944</v>
          </cell>
          <cell r="S212">
            <v>-295.34000000000003</v>
          </cell>
          <cell r="T212">
            <v>-17.350000000000009</v>
          </cell>
          <cell r="U212">
            <v>19.509999999999991</v>
          </cell>
          <cell r="V212">
            <v>35.840000000000003</v>
          </cell>
          <cell r="W212">
            <v>25</v>
          </cell>
          <cell r="X212">
            <v>0</v>
          </cell>
          <cell r="Y212">
            <v>-94.57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-165.88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M212">
            <v>0</v>
          </cell>
          <cell r="AN212">
            <v>-123.45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</row>
        <row r="214">
          <cell r="I214">
            <v>-23.953440000000001</v>
          </cell>
          <cell r="N214">
            <v>-320.76555999999988</v>
          </cell>
          <cell r="S214">
            <v>-745.46</v>
          </cell>
          <cell r="T214">
            <v>-226.71999999999997</v>
          </cell>
          <cell r="U214">
            <v>310.3</v>
          </cell>
          <cell r="V214">
            <v>243.10999999999999</v>
          </cell>
          <cell r="W214">
            <v>-229.05</v>
          </cell>
          <cell r="X214">
            <v>34.640000000000327</v>
          </cell>
          <cell r="Y214">
            <v>-324.34735000000001</v>
          </cell>
          <cell r="Z214">
            <v>-426.37400000000002</v>
          </cell>
          <cell r="AA214">
            <v>-123.43599999999998</v>
          </cell>
          <cell r="AB214">
            <v>-373.4380000000001</v>
          </cell>
          <cell r="AC214">
            <v>-1153.0253499999999</v>
          </cell>
          <cell r="AD214">
            <v>-369.88</v>
          </cell>
          <cell r="AE214">
            <v>-322</v>
          </cell>
          <cell r="AF214">
            <v>433</v>
          </cell>
          <cell r="AG214">
            <v>-650</v>
          </cell>
          <cell r="AH214">
            <v>-743</v>
          </cell>
          <cell r="AM214">
            <v>-691.06999999999994</v>
          </cell>
          <cell r="AN214">
            <v>1669.1469999999999</v>
          </cell>
          <cell r="AO214">
            <v>2014.2860000000001</v>
          </cell>
          <cell r="AP214">
            <v>2099.5738000000001</v>
          </cell>
          <cell r="AQ214">
            <v>3036.603294</v>
          </cell>
          <cell r="AR214">
            <v>2460.00827282</v>
          </cell>
          <cell r="AS214">
            <v>2720.7217310046003</v>
          </cell>
        </row>
        <row r="215">
          <cell r="I215">
            <v>-7.6027164587896313E-4</v>
          </cell>
          <cell r="N215">
            <v>-4.1556329549197416E-3</v>
          </cell>
          <cell r="S215">
            <v>-1.0567496345400556E-2</v>
          </cell>
          <cell r="T215">
            <v>-6.4855598354305747E-3</v>
          </cell>
          <cell r="U215">
            <v>1.4532679165592867E-2</v>
          </cell>
          <cell r="V215">
            <v>1.0491360298000638E-2</v>
          </cell>
          <cell r="W215">
            <v>-9.2891809347430392E-3</v>
          </cell>
          <cell r="X215">
            <v>3.9170407294270482E-4</v>
          </cell>
          <cell r="Y215">
            <v>-1.4390613786466775E-2</v>
          </cell>
          <cell r="Z215">
            <v>-1.8557052291280449E-2</v>
          </cell>
          <cell r="AA215">
            <v>-5.0925924043119884E-3</v>
          </cell>
          <cell r="AB215">
            <v>-1.4643494289011069E-2</v>
          </cell>
          <cell r="AC215">
            <v>-1.2079748349211571E-2</v>
          </cell>
          <cell r="AD215">
            <v>-1.6641235397827227E-2</v>
          </cell>
          <cell r="AE215">
            <v>-1.4035880321635212E-2</v>
          </cell>
          <cell r="AF215">
            <v>1.9193898124390929E-2</v>
          </cell>
          <cell r="AG215">
            <v>-2.730168484814469E-2</v>
          </cell>
          <cell r="AH215">
            <v>-7.8198500864885643E-3</v>
          </cell>
          <cell r="AM215">
            <v>-5.9598511978717498E-3</v>
          </cell>
          <cell r="AN215">
            <v>1.850898263910249E-2</v>
          </cell>
          <cell r="AO215">
            <v>2.008673211732874E-2</v>
          </cell>
          <cell r="AP215">
            <v>1.9556607794581245E-2</v>
          </cell>
          <cell r="AQ215">
            <v>2.7205788837314063E-2</v>
          </cell>
          <cell r="AR215">
            <v>2.1215337449955421E-2</v>
          </cell>
          <cell r="AS215">
            <v>2.2582516465523974E-2</v>
          </cell>
        </row>
        <row r="219">
          <cell r="I219">
            <v>148.72499999999999</v>
          </cell>
          <cell r="N219">
            <v>178.09999999999997</v>
          </cell>
          <cell r="S219">
            <v>125.06999999999998</v>
          </cell>
          <cell r="T219">
            <v>11.64</v>
          </cell>
          <cell r="U219">
            <v>9.9700000000000006</v>
          </cell>
          <cell r="V219">
            <v>38.119999999999997</v>
          </cell>
          <cell r="W219">
            <v>30</v>
          </cell>
          <cell r="X219">
            <v>89.73</v>
          </cell>
          <cell r="Y219">
            <v>45</v>
          </cell>
          <cell r="Z219">
            <v>55</v>
          </cell>
          <cell r="AA219">
            <v>55</v>
          </cell>
          <cell r="AB219">
            <v>61</v>
          </cell>
          <cell r="AC219">
            <v>216</v>
          </cell>
          <cell r="AD219">
            <v>8</v>
          </cell>
          <cell r="AE219">
            <v>32</v>
          </cell>
          <cell r="AF219">
            <v>8</v>
          </cell>
          <cell r="AG219">
            <v>8</v>
          </cell>
          <cell r="AH219">
            <v>56</v>
          </cell>
          <cell r="AM219">
            <v>98.58</v>
          </cell>
          <cell r="AN219">
            <v>180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</row>
        <row r="220">
          <cell r="I220">
            <v>14.730999999999995</v>
          </cell>
          <cell r="N220">
            <v>5.21</v>
          </cell>
          <cell r="S220">
            <v>59.699999999999996</v>
          </cell>
          <cell r="T220">
            <v>6.05</v>
          </cell>
          <cell r="U220">
            <v>3.31</v>
          </cell>
          <cell r="V220">
            <v>37.07</v>
          </cell>
          <cell r="W220">
            <v>30</v>
          </cell>
          <cell r="X220">
            <v>76.430000000000007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8</v>
          </cell>
          <cell r="AE220">
            <v>29</v>
          </cell>
          <cell r="AF220">
            <v>8</v>
          </cell>
          <cell r="AG220">
            <v>8</v>
          </cell>
          <cell r="AH220">
            <v>53</v>
          </cell>
          <cell r="AM220">
            <v>95.5</v>
          </cell>
          <cell r="AN220">
            <v>180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</row>
        <row r="221">
          <cell r="I221">
            <v>79.481000000000009</v>
          </cell>
          <cell r="N221">
            <v>153.90999999999997</v>
          </cell>
          <cell r="S221">
            <v>48.809999999999995</v>
          </cell>
          <cell r="T221">
            <v>5.59</v>
          </cell>
          <cell r="U221">
            <v>4</v>
          </cell>
          <cell r="V221">
            <v>1.05</v>
          </cell>
          <cell r="W221">
            <v>0</v>
          </cell>
          <cell r="X221">
            <v>10.64</v>
          </cell>
          <cell r="Y221">
            <v>45</v>
          </cell>
          <cell r="Z221">
            <v>55</v>
          </cell>
          <cell r="AA221">
            <v>55</v>
          </cell>
          <cell r="AB221">
            <v>61</v>
          </cell>
          <cell r="AC221">
            <v>216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M221">
            <v>0.49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</row>
        <row r="222">
          <cell r="I222">
            <v>47.835000000000001</v>
          </cell>
          <cell r="N222">
            <v>1.1299999999999999</v>
          </cell>
          <cell r="S222">
            <v>13.07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</row>
        <row r="223">
          <cell r="I223">
            <v>6.6779999999999973</v>
          </cell>
          <cell r="N223">
            <v>17.850000000000001</v>
          </cell>
          <cell r="S223">
            <v>3.4899999999999998</v>
          </cell>
          <cell r="T223">
            <v>0</v>
          </cell>
          <cell r="U223">
            <v>2.66</v>
          </cell>
          <cell r="V223">
            <v>0</v>
          </cell>
          <cell r="W223">
            <v>0</v>
          </cell>
          <cell r="X223">
            <v>2.66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3</v>
          </cell>
          <cell r="AF223">
            <v>0</v>
          </cell>
          <cell r="AG223">
            <v>0</v>
          </cell>
          <cell r="AH223">
            <v>3</v>
          </cell>
          <cell r="AM223">
            <v>2.59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</row>
        <row r="224">
          <cell r="I224">
            <v>0</v>
          </cell>
          <cell r="N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</row>
        <row r="225">
          <cell r="I225">
            <v>0</v>
          </cell>
          <cell r="N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</row>
        <row r="227">
          <cell r="I227">
            <v>438.9658</v>
          </cell>
          <cell r="N227">
            <v>480.88300000000004</v>
          </cell>
          <cell r="S227">
            <v>424</v>
          </cell>
          <cell r="T227">
            <v>84.35</v>
          </cell>
          <cell r="U227">
            <v>114.07000000000001</v>
          </cell>
          <cell r="V227">
            <v>64.930000000000007</v>
          </cell>
          <cell r="W227">
            <v>120.27</v>
          </cell>
          <cell r="X227">
            <v>383.61999999999995</v>
          </cell>
          <cell r="Y227">
            <v>94.68</v>
          </cell>
          <cell r="Z227">
            <v>99.1</v>
          </cell>
          <cell r="AA227">
            <v>44.37</v>
          </cell>
          <cell r="AB227">
            <v>54.26</v>
          </cell>
          <cell r="AC227">
            <v>292.41000000000003</v>
          </cell>
          <cell r="AD227">
            <v>79</v>
          </cell>
          <cell r="AE227">
            <v>102</v>
          </cell>
          <cell r="AF227">
            <v>45</v>
          </cell>
          <cell r="AG227">
            <v>55</v>
          </cell>
          <cell r="AH227">
            <v>281</v>
          </cell>
          <cell r="AM227">
            <v>248.82</v>
          </cell>
          <cell r="AN227">
            <v>259.67899999999997</v>
          </cell>
          <cell r="AO227">
            <v>200.07117142857143</v>
          </cell>
          <cell r="AP227">
            <v>194.29732000000001</v>
          </cell>
          <cell r="AQ227">
            <v>223.57900000000001</v>
          </cell>
          <cell r="AR227">
            <v>223.57900000000001</v>
          </cell>
          <cell r="AS227">
            <v>247.57900000000001</v>
          </cell>
        </row>
        <row r="228">
          <cell r="I228">
            <v>53.753200000000007</v>
          </cell>
          <cell r="N228">
            <v>68.206000000000017</v>
          </cell>
          <cell r="S228">
            <v>52</v>
          </cell>
          <cell r="T228">
            <v>24.27</v>
          </cell>
          <cell r="U228">
            <v>0</v>
          </cell>
          <cell r="V228">
            <v>24.6</v>
          </cell>
          <cell r="W228">
            <v>2</v>
          </cell>
          <cell r="X228">
            <v>50.870000000000005</v>
          </cell>
          <cell r="Y228">
            <v>20.94</v>
          </cell>
          <cell r="Z228">
            <v>18</v>
          </cell>
          <cell r="AA228">
            <v>20.94</v>
          </cell>
          <cell r="AB228">
            <v>3.56</v>
          </cell>
          <cell r="AC228">
            <v>63.44</v>
          </cell>
          <cell r="AD228">
            <v>24</v>
          </cell>
          <cell r="AE228">
            <v>4</v>
          </cell>
          <cell r="AF228">
            <v>21</v>
          </cell>
          <cell r="AG228">
            <v>4</v>
          </cell>
          <cell r="AH228">
            <v>53</v>
          </cell>
          <cell r="AM228">
            <v>48.26</v>
          </cell>
          <cell r="AN228">
            <v>45.088999999999999</v>
          </cell>
          <cell r="AO228">
            <v>56.007571428571424</v>
          </cell>
          <cell r="AP228">
            <v>63.578999999999994</v>
          </cell>
          <cell r="AQ228">
            <v>116.57899999999999</v>
          </cell>
          <cell r="AR228">
            <v>116.57899999999999</v>
          </cell>
          <cell r="AS228">
            <v>116.57899999999999</v>
          </cell>
        </row>
        <row r="229">
          <cell r="I229">
            <v>299.42920000000004</v>
          </cell>
          <cell r="N229">
            <v>335.27199999999999</v>
          </cell>
          <cell r="S229">
            <v>312</v>
          </cell>
          <cell r="T229">
            <v>58.64</v>
          </cell>
          <cell r="U229">
            <v>96.12</v>
          </cell>
          <cell r="V229">
            <v>33.81</v>
          </cell>
          <cell r="W229">
            <v>98.27</v>
          </cell>
          <cell r="X229">
            <v>286.83999999999997</v>
          </cell>
          <cell r="Y229">
            <v>72.150000000000006</v>
          </cell>
          <cell r="Z229">
            <v>63.54</v>
          </cell>
          <cell r="AA229">
            <v>22.16</v>
          </cell>
          <cell r="AB229">
            <v>33.56</v>
          </cell>
          <cell r="AC229">
            <v>191.41</v>
          </cell>
          <cell r="AD229">
            <v>51</v>
          </cell>
          <cell r="AE229">
            <v>83</v>
          </cell>
          <cell r="AF229">
            <v>22</v>
          </cell>
          <cell r="AG229">
            <v>34</v>
          </cell>
          <cell r="AH229">
            <v>190</v>
          </cell>
          <cell r="AM229">
            <v>178.27</v>
          </cell>
          <cell r="AN229">
            <v>185.78199999999998</v>
          </cell>
          <cell r="AO229">
            <v>125.20760000000001</v>
          </cell>
          <cell r="AP229">
            <v>117.71832000000001</v>
          </cell>
          <cell r="AQ229">
            <v>97</v>
          </cell>
          <cell r="AR229">
            <v>104</v>
          </cell>
          <cell r="AS229">
            <v>128</v>
          </cell>
        </row>
        <row r="230">
          <cell r="I230">
            <v>61.383400000000002</v>
          </cell>
          <cell r="N230">
            <v>49.953000000000003</v>
          </cell>
          <cell r="S230">
            <v>37</v>
          </cell>
          <cell r="T230">
            <v>1</v>
          </cell>
          <cell r="U230">
            <v>15</v>
          </cell>
          <cell r="V230">
            <v>6.52</v>
          </cell>
          <cell r="W230">
            <v>17</v>
          </cell>
          <cell r="X230">
            <v>39.519999999999996</v>
          </cell>
          <cell r="Y230">
            <v>0.52</v>
          </cell>
          <cell r="Z230">
            <v>14.47</v>
          </cell>
          <cell r="AA230">
            <v>0.52</v>
          </cell>
          <cell r="AB230">
            <v>14.47</v>
          </cell>
          <cell r="AC230">
            <v>29.98</v>
          </cell>
          <cell r="AD230">
            <v>4</v>
          </cell>
          <cell r="AE230">
            <v>12</v>
          </cell>
          <cell r="AF230">
            <v>1</v>
          </cell>
          <cell r="AG230">
            <v>14</v>
          </cell>
          <cell r="AH230">
            <v>31</v>
          </cell>
          <cell r="AM230">
            <v>19.440000000000001</v>
          </cell>
          <cell r="AN230">
            <v>15.069999999999999</v>
          </cell>
          <cell r="AO230">
            <v>4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</row>
        <row r="231">
          <cell r="I231">
            <v>24.399999999999977</v>
          </cell>
          <cell r="N231">
            <v>27.451999999999998</v>
          </cell>
          <cell r="S231">
            <v>23</v>
          </cell>
          <cell r="T231">
            <v>0.44</v>
          </cell>
          <cell r="U231">
            <v>2.95</v>
          </cell>
          <cell r="V231">
            <v>0</v>
          </cell>
          <cell r="W231">
            <v>3</v>
          </cell>
          <cell r="X231">
            <v>6.3900000000000006</v>
          </cell>
          <cell r="Y231">
            <v>1.07</v>
          </cell>
          <cell r="Z231">
            <v>3.09</v>
          </cell>
          <cell r="AA231">
            <v>0.75</v>
          </cell>
          <cell r="AB231">
            <v>2.67</v>
          </cell>
          <cell r="AC231">
            <v>7.58</v>
          </cell>
          <cell r="AD231">
            <v>0</v>
          </cell>
          <cell r="AE231">
            <v>3</v>
          </cell>
          <cell r="AF231">
            <v>1</v>
          </cell>
          <cell r="AG231">
            <v>3</v>
          </cell>
          <cell r="AH231">
            <v>7</v>
          </cell>
          <cell r="AM231">
            <v>2.85</v>
          </cell>
          <cell r="AN231">
            <v>13.738</v>
          </cell>
          <cell r="AO231">
            <v>14.855999999999998</v>
          </cell>
          <cell r="AP231">
            <v>13</v>
          </cell>
          <cell r="AQ231">
            <v>10</v>
          </cell>
          <cell r="AR231">
            <v>3</v>
          </cell>
          <cell r="AS231">
            <v>3</v>
          </cell>
        </row>
        <row r="232">
          <cell r="I232">
            <v>0</v>
          </cell>
          <cell r="N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</row>
        <row r="233">
          <cell r="I233">
            <v>0</v>
          </cell>
          <cell r="N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</row>
        <row r="235">
          <cell r="I235">
            <v>261.39100000000002</v>
          </cell>
          <cell r="N235">
            <v>93.900740000000042</v>
          </cell>
          <cell r="S235">
            <v>-326.36174000000005</v>
          </cell>
          <cell r="T235">
            <v>5.5599999999999952</v>
          </cell>
          <cell r="U235">
            <v>27.060000000000002</v>
          </cell>
          <cell r="V235">
            <v>0</v>
          </cell>
          <cell r="W235">
            <v>-9.0000000000003411E-2</v>
          </cell>
          <cell r="X235">
            <v>0</v>
          </cell>
          <cell r="Y235">
            <v>-62.16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-61.46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M235">
            <v>0</v>
          </cell>
          <cell r="AN235">
            <v>-23.549999999999997</v>
          </cell>
          <cell r="AO235">
            <v>-5.6500000000000057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</row>
        <row r="237">
          <cell r="I237">
            <v>-28.849800000000016</v>
          </cell>
          <cell r="N237">
            <v>-208.88226000000003</v>
          </cell>
          <cell r="S237">
            <v>-625.29174000000012</v>
          </cell>
          <cell r="T237">
            <v>-67.150000000000006</v>
          </cell>
          <cell r="U237">
            <v>-77.040000000000006</v>
          </cell>
          <cell r="V237">
            <v>-26.810000000000009</v>
          </cell>
          <cell r="W237">
            <v>-90.36</v>
          </cell>
          <cell r="X237">
            <v>-293.88999999999993</v>
          </cell>
          <cell r="Y237">
            <v>-111.84</v>
          </cell>
          <cell r="Z237">
            <v>-44.1</v>
          </cell>
          <cell r="AA237">
            <v>10.63</v>
          </cell>
          <cell r="AB237">
            <v>6.74</v>
          </cell>
          <cell r="AC237">
            <v>-76.41</v>
          </cell>
          <cell r="AD237">
            <v>-132.46</v>
          </cell>
          <cell r="AE237">
            <v>-70</v>
          </cell>
          <cell r="AF237">
            <v>-37</v>
          </cell>
          <cell r="AG237">
            <v>-47</v>
          </cell>
          <cell r="AH237">
            <v>-225</v>
          </cell>
          <cell r="AM237">
            <v>-150.24</v>
          </cell>
          <cell r="AN237">
            <v>-103.22899999999997</v>
          </cell>
          <cell r="AO237">
            <v>-205.72117142857144</v>
          </cell>
          <cell r="AP237">
            <v>-194.29732000000001</v>
          </cell>
          <cell r="AQ237">
            <v>-223.57900000000001</v>
          </cell>
          <cell r="AR237">
            <v>-223.57900000000001</v>
          </cell>
          <cell r="AS237">
            <v>-247.57900000000001</v>
          </cell>
        </row>
        <row r="238">
          <cell r="I238">
            <v>-3.866882220172911E-3</v>
          </cell>
          <cell r="N238">
            <v>-2.7061446476801128E-3</v>
          </cell>
          <cell r="S238">
            <v>-8.8640144035349398E-3</v>
          </cell>
          <cell r="T238">
            <v>-3.5166775108944059E-3</v>
          </cell>
          <cell r="U238">
            <v>-3.6081134480092638E-3</v>
          </cell>
          <cell r="V238">
            <v>-1.1569798428258697E-3</v>
          </cell>
          <cell r="W238">
            <v>-3.6645727538239729E-3</v>
          </cell>
          <cell r="X238">
            <v>-2.9554207997778384E-3</v>
          </cell>
          <cell r="Y238">
            <v>-4.9621069692058354E-3</v>
          </cell>
          <cell r="Z238">
            <v>-1.9193618889647764E-3</v>
          </cell>
          <cell r="AA238">
            <v>4.3856133751771302E-4</v>
          </cell>
          <cell r="AB238">
            <v>2.6429327360347503E-4</v>
          </cell>
          <cell r="AC238">
            <v>-1.4517380114411598E-3</v>
          </cell>
          <cell r="AD238">
            <v>-5.9594950816378141E-3</v>
          </cell>
          <cell r="AE238">
            <v>-3.0512783307902638E-3</v>
          </cell>
          <cell r="AF238">
            <v>-1.6401252438855989E-3</v>
          </cell>
          <cell r="AG238">
            <v>-1.9741218274812312E-3</v>
          </cell>
          <cell r="AH238">
            <v>-3.0149047857005577E-3</v>
          </cell>
          <cell r="AM238">
            <v>-1.2739093599846245E-3</v>
          </cell>
          <cell r="AN238">
            <v>-1.0658635314306063E-3</v>
          </cell>
          <cell r="AO238">
            <v>-2.0514793139349511E-3</v>
          </cell>
          <cell r="AP238">
            <v>-1.8097941986027098E-3</v>
          </cell>
          <cell r="AQ238">
            <v>-2.0031075756508881E-3</v>
          </cell>
          <cell r="AR238">
            <v>-1.9281658456726061E-3</v>
          </cell>
          <cell r="AS238">
            <v>-2.0549535736436937E-3</v>
          </cell>
        </row>
        <row r="242">
          <cell r="I242">
            <v>-900.8</v>
          </cell>
          <cell r="N242">
            <v>447</v>
          </cell>
          <cell r="S242">
            <v>-944.58000000000015</v>
          </cell>
          <cell r="T242">
            <v>79</v>
          </cell>
          <cell r="U242">
            <v>154.30000000000001</v>
          </cell>
          <cell r="V242">
            <v>-461</v>
          </cell>
          <cell r="W242">
            <v>1629</v>
          </cell>
          <cell r="X242">
            <v>1401.3</v>
          </cell>
          <cell r="Y242">
            <v>158.16</v>
          </cell>
          <cell r="Z242">
            <v>531.53</v>
          </cell>
          <cell r="AA242">
            <v>432.54</v>
          </cell>
          <cell r="AB242">
            <v>1250.0999999999999</v>
          </cell>
          <cell r="AC242">
            <v>2372.33</v>
          </cell>
          <cell r="AD242">
            <v>279</v>
          </cell>
          <cell r="AE242">
            <v>1522</v>
          </cell>
          <cell r="AF242">
            <v>-51</v>
          </cell>
          <cell r="AG242">
            <v>1772</v>
          </cell>
          <cell r="AH242">
            <v>3522</v>
          </cell>
          <cell r="AM242">
            <v>4113.3</v>
          </cell>
          <cell r="AN242">
            <v>4105.32</v>
          </cell>
          <cell r="AO242">
            <v>4920.4901488833748</v>
          </cell>
          <cell r="AP242">
            <v>4427.5223880597014</v>
          </cell>
          <cell r="AQ242">
            <v>1492</v>
          </cell>
          <cell r="AR242">
            <v>1149</v>
          </cell>
          <cell r="AS242">
            <v>2103</v>
          </cell>
        </row>
        <row r="243">
          <cell r="I243">
            <v>-1.5440802305475503E-2</v>
          </cell>
          <cell r="N243">
            <v>5.7910454315891176E-3</v>
          </cell>
          <cell r="S243">
            <v>-1.33901828373601E-2</v>
          </cell>
          <cell r="T243">
            <v>1.7229886836697836E-2</v>
          </cell>
          <cell r="U243">
            <v>7.2265304390943591E-3</v>
          </cell>
          <cell r="V243">
            <v>-1.851340367669892E-2</v>
          </cell>
          <cell r="W243">
            <v>6.7362276937822263E-2</v>
          </cell>
          <cell r="X243">
            <v>1.5845696230213827E-2</v>
          </cell>
          <cell r="Y243">
            <v>7.017228525121556E-3</v>
          </cell>
          <cell r="Z243">
            <v>3.453676280612742E-2</v>
          </cell>
          <cell r="AA243">
            <v>1.7845279485410318E-2</v>
          </cell>
          <cell r="AB243">
            <v>4.9019736102626763E-2</v>
          </cell>
          <cell r="AC243">
            <v>2.759873706920539E-2</v>
          </cell>
          <cell r="AD243">
            <v>1.4352098226200078E-2</v>
          </cell>
          <cell r="AE243">
            <v>6.6343508849468297E-2</v>
          </cell>
          <cell r="AF243">
            <v>-2.2607131740044742E-3</v>
          </cell>
          <cell r="AG243">
            <v>7.4428593155249828E-2</v>
          </cell>
          <cell r="AH243">
            <v>3.7488971747069007E-2</v>
          </cell>
          <cell r="AM243">
            <v>4.329123736305978E-2</v>
          </cell>
          <cell r="AN243">
            <v>4.2388387690016349E-2</v>
          </cell>
          <cell r="AO243">
            <v>4.9067792511378897E-2</v>
          </cell>
          <cell r="AP243">
            <v>4.0225139309416964E-2</v>
          </cell>
          <cell r="AQ243">
            <v>1.2381729364338902E-2</v>
          </cell>
          <cell r="AR243">
            <v>8.9518074050253613E-3</v>
          </cell>
          <cell r="AS243">
            <v>1.6533985187347222E-2</v>
          </cell>
        </row>
        <row r="244">
          <cell r="I244">
            <v>-900.8</v>
          </cell>
          <cell r="N244">
            <v>447</v>
          </cell>
          <cell r="S244">
            <v>-944.58000000000015</v>
          </cell>
          <cell r="T244">
            <v>329</v>
          </cell>
          <cell r="U244">
            <v>154.30000000000001</v>
          </cell>
          <cell r="V244">
            <v>-429</v>
          </cell>
          <cell r="W244">
            <v>1661</v>
          </cell>
          <cell r="X244">
            <v>1401.3</v>
          </cell>
          <cell r="Y244">
            <v>158.16</v>
          </cell>
          <cell r="Z244">
            <v>793.53</v>
          </cell>
          <cell r="AA244">
            <v>432.54</v>
          </cell>
          <cell r="AB244">
            <v>1250.0999999999999</v>
          </cell>
          <cell r="AC244">
            <v>2634.33</v>
          </cell>
          <cell r="AD244">
            <v>319</v>
          </cell>
          <cell r="AE244">
            <v>1522</v>
          </cell>
          <cell r="AF244">
            <v>-51</v>
          </cell>
          <cell r="AG244">
            <v>1772</v>
          </cell>
          <cell r="AH244">
            <v>3562</v>
          </cell>
          <cell r="AN244">
            <v>4105.32</v>
          </cell>
          <cell r="AO244">
            <v>4920.4901488833748</v>
          </cell>
          <cell r="AP244">
            <v>4318.5223880597014</v>
          </cell>
          <cell r="AQ244">
            <v>1382</v>
          </cell>
          <cell r="AR244">
            <v>1038</v>
          </cell>
          <cell r="AS244">
            <v>1992</v>
          </cell>
        </row>
        <row r="246">
          <cell r="I246">
            <v>-128</v>
          </cell>
          <cell r="N246">
            <v>-254</v>
          </cell>
          <cell r="S246">
            <v>-537</v>
          </cell>
          <cell r="T246">
            <v>-596</v>
          </cell>
          <cell r="U246">
            <v>67</v>
          </cell>
          <cell r="V246">
            <v>-66</v>
          </cell>
          <cell r="W246">
            <v>-59</v>
          </cell>
          <cell r="X246">
            <v>-654</v>
          </cell>
          <cell r="Y246">
            <v>92</v>
          </cell>
          <cell r="Z246">
            <v>708</v>
          </cell>
          <cell r="AA246">
            <v>0</v>
          </cell>
          <cell r="AB246">
            <v>301.12</v>
          </cell>
          <cell r="AC246">
            <v>1101.1199999999999</v>
          </cell>
          <cell r="AD246">
            <v>158</v>
          </cell>
          <cell r="AE246">
            <v>1437</v>
          </cell>
          <cell r="AF246">
            <v>-304</v>
          </cell>
          <cell r="AG246">
            <v>592</v>
          </cell>
          <cell r="AH246">
            <v>1883</v>
          </cell>
          <cell r="AM246">
            <v>1883</v>
          </cell>
          <cell r="AN246">
            <v>1830.1799999999998</v>
          </cell>
          <cell r="AO246">
            <v>2529</v>
          </cell>
          <cell r="AP246">
            <v>2019</v>
          </cell>
          <cell r="AQ246">
            <v>1848</v>
          </cell>
          <cell r="AR246">
            <v>1476</v>
          </cell>
          <cell r="AS246">
            <v>2430</v>
          </cell>
        </row>
        <row r="247">
          <cell r="I247">
            <v>585</v>
          </cell>
          <cell r="N247">
            <v>616</v>
          </cell>
          <cell r="S247">
            <v>240</v>
          </cell>
          <cell r="T247">
            <v>47</v>
          </cell>
          <cell r="U247">
            <v>87</v>
          </cell>
          <cell r="V247">
            <v>84</v>
          </cell>
          <cell r="W247">
            <v>1</v>
          </cell>
          <cell r="X247">
            <v>219</v>
          </cell>
          <cell r="Y247">
            <v>550</v>
          </cell>
          <cell r="Z247">
            <v>1500</v>
          </cell>
          <cell r="AA247">
            <v>0</v>
          </cell>
          <cell r="AB247">
            <v>301.12</v>
          </cell>
          <cell r="AC247">
            <v>2351.12</v>
          </cell>
          <cell r="AD247">
            <v>550</v>
          </cell>
          <cell r="AE247">
            <v>1800</v>
          </cell>
          <cell r="AF247">
            <v>0</v>
          </cell>
          <cell r="AG247">
            <v>788</v>
          </cell>
          <cell r="AH247">
            <v>3138</v>
          </cell>
          <cell r="AM247">
            <v>3138</v>
          </cell>
          <cell r="AN247">
            <v>2785.18</v>
          </cell>
          <cell r="AO247">
            <v>3795</v>
          </cell>
          <cell r="AP247">
            <v>3720</v>
          </cell>
          <cell r="AQ247">
            <v>3748</v>
          </cell>
          <cell r="AR247">
            <v>2828</v>
          </cell>
          <cell r="AS247">
            <v>4578</v>
          </cell>
        </row>
        <row r="248">
          <cell r="I248">
            <v>713</v>
          </cell>
          <cell r="N248">
            <v>870</v>
          </cell>
          <cell r="S248">
            <v>777</v>
          </cell>
          <cell r="T248">
            <v>643</v>
          </cell>
          <cell r="U248">
            <v>20</v>
          </cell>
          <cell r="V248">
            <v>150</v>
          </cell>
          <cell r="W248">
            <v>60</v>
          </cell>
          <cell r="X248">
            <v>873</v>
          </cell>
          <cell r="Y248">
            <v>458</v>
          </cell>
          <cell r="Z248">
            <v>792</v>
          </cell>
          <cell r="AA248">
            <v>0</v>
          </cell>
          <cell r="AB248">
            <v>0</v>
          </cell>
          <cell r="AC248">
            <v>1250</v>
          </cell>
          <cell r="AD248">
            <v>392</v>
          </cell>
          <cell r="AE248">
            <v>363</v>
          </cell>
          <cell r="AF248">
            <v>304</v>
          </cell>
          <cell r="AG248">
            <v>196</v>
          </cell>
          <cell r="AH248">
            <v>1255</v>
          </cell>
          <cell r="AM248">
            <v>1255</v>
          </cell>
          <cell r="AN248">
            <v>955</v>
          </cell>
          <cell r="AO248">
            <v>1266</v>
          </cell>
          <cell r="AP248">
            <v>1701</v>
          </cell>
          <cell r="AQ248">
            <v>1900</v>
          </cell>
          <cell r="AR248">
            <v>1352</v>
          </cell>
          <cell r="AS248">
            <v>2148</v>
          </cell>
        </row>
        <row r="249">
          <cell r="I249">
            <v>-416.8</v>
          </cell>
          <cell r="N249">
            <v>-193</v>
          </cell>
          <cell r="S249">
            <v>-131</v>
          </cell>
          <cell r="T249">
            <v>-260</v>
          </cell>
          <cell r="U249">
            <v>-71</v>
          </cell>
          <cell r="V249">
            <v>-136</v>
          </cell>
          <cell r="W249">
            <v>-72</v>
          </cell>
          <cell r="X249">
            <v>-539</v>
          </cell>
          <cell r="Y249">
            <v>-14.5</v>
          </cell>
          <cell r="Z249">
            <v>-276.5</v>
          </cell>
          <cell r="AA249">
            <v>-14.5</v>
          </cell>
          <cell r="AB249">
            <v>-14.5</v>
          </cell>
          <cell r="AC249">
            <v>-320</v>
          </cell>
          <cell r="AD249">
            <v>-62</v>
          </cell>
          <cell r="AE249">
            <v>-138</v>
          </cell>
          <cell r="AF249">
            <v>-115</v>
          </cell>
          <cell r="AG249">
            <v>-32</v>
          </cell>
          <cell r="AH249">
            <v>-347</v>
          </cell>
          <cell r="AM249">
            <v>-539</v>
          </cell>
          <cell r="AN249">
            <v>-100</v>
          </cell>
          <cell r="AO249">
            <v>-102.85359801488836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</row>
        <row r="250">
          <cell r="I250">
            <v>-371</v>
          </cell>
          <cell r="N250">
            <v>3</v>
          </cell>
          <cell r="S250">
            <v>-473</v>
          </cell>
          <cell r="T250">
            <v>391</v>
          </cell>
          <cell r="U250">
            <v>93.2</v>
          </cell>
          <cell r="V250">
            <v>-182</v>
          </cell>
          <cell r="W250">
            <v>394</v>
          </cell>
          <cell r="X250">
            <v>696.2</v>
          </cell>
          <cell r="Y250">
            <v>302.39</v>
          </cell>
          <cell r="Z250">
            <v>-201.01</v>
          </cell>
          <cell r="AA250">
            <v>193.38</v>
          </cell>
          <cell r="AB250">
            <v>105.23</v>
          </cell>
          <cell r="AC250">
            <v>399.99</v>
          </cell>
          <cell r="AD250">
            <v>453</v>
          </cell>
          <cell r="AE250">
            <v>-126</v>
          </cell>
          <cell r="AF250">
            <v>155</v>
          </cell>
          <cell r="AG250">
            <v>586</v>
          </cell>
          <cell r="AH250">
            <v>1068</v>
          </cell>
          <cell r="AM250">
            <v>696.2</v>
          </cell>
          <cell r="AN250">
            <v>387.57</v>
          </cell>
          <cell r="AO250">
            <v>398.62968982630281</v>
          </cell>
          <cell r="AP250">
            <v>-206</v>
          </cell>
          <cell r="AQ250">
            <v>-192</v>
          </cell>
          <cell r="AR250">
            <v>-279</v>
          </cell>
          <cell r="AS250">
            <v>-279</v>
          </cell>
        </row>
        <row r="251">
          <cell r="I251">
            <v>15</v>
          </cell>
          <cell r="N251">
            <v>382</v>
          </cell>
          <cell r="S251">
            <v>-594.46</v>
          </cell>
          <cell r="T251">
            <v>349</v>
          </cell>
          <cell r="U251">
            <v>-138.9</v>
          </cell>
          <cell r="V251">
            <v>-349</v>
          </cell>
          <cell r="W251">
            <v>1023</v>
          </cell>
          <cell r="X251">
            <v>884.09999999999991</v>
          </cell>
          <cell r="Y251">
            <v>-336.64</v>
          </cell>
          <cell r="Z251">
            <v>60.76</v>
          </cell>
          <cell r="AA251">
            <v>-70.19</v>
          </cell>
          <cell r="AB251">
            <v>492.41</v>
          </cell>
          <cell r="AC251">
            <v>146.34</v>
          </cell>
          <cell r="AD251">
            <v>-520</v>
          </cell>
          <cell r="AE251">
            <v>59</v>
          </cell>
          <cell r="AF251">
            <v>-71</v>
          </cell>
          <cell r="AG251">
            <v>261</v>
          </cell>
          <cell r="AH251">
            <v>-271</v>
          </cell>
          <cell r="AM251">
            <v>884.09999999999991</v>
          </cell>
          <cell r="AN251">
            <v>187.57</v>
          </cell>
          <cell r="AO251">
            <v>244.34929280397029</v>
          </cell>
          <cell r="AP251">
            <v>-156</v>
          </cell>
          <cell r="AQ251">
            <v>-164</v>
          </cell>
          <cell r="AR251">
            <v>-48</v>
          </cell>
          <cell r="AS251">
            <v>-48</v>
          </cell>
        </row>
        <row r="253">
          <cell r="I253">
            <v>0</v>
          </cell>
          <cell r="N253">
            <v>509</v>
          </cell>
          <cell r="S253">
            <v>790.87999999999988</v>
          </cell>
          <cell r="T253">
            <v>195</v>
          </cell>
          <cell r="U253">
            <v>204</v>
          </cell>
          <cell r="V253">
            <v>272</v>
          </cell>
          <cell r="W253">
            <v>343</v>
          </cell>
          <cell r="X253">
            <v>1014</v>
          </cell>
          <cell r="Y253">
            <v>114.91</v>
          </cell>
          <cell r="Z253">
            <v>240.28</v>
          </cell>
          <cell r="AA253">
            <v>323.85000000000002</v>
          </cell>
          <cell r="AB253">
            <v>365.84</v>
          </cell>
          <cell r="AC253">
            <v>1044.8800000000001</v>
          </cell>
          <cell r="AD253">
            <v>250</v>
          </cell>
          <cell r="AE253">
            <v>290</v>
          </cell>
          <cell r="AF253">
            <v>284</v>
          </cell>
          <cell r="AG253">
            <v>365</v>
          </cell>
          <cell r="AH253">
            <v>1189</v>
          </cell>
          <cell r="AM253">
            <v>1189</v>
          </cell>
          <cell r="AN253">
            <v>1800</v>
          </cell>
          <cell r="AO253">
            <v>1851.3647642679905</v>
          </cell>
          <cell r="AP253">
            <v>2770.5223880597014</v>
          </cell>
          <cell r="AQ253">
            <v>3091.4179104477612</v>
          </cell>
          <cell r="AR253">
            <v>3304.1044776119402</v>
          </cell>
          <cell r="AS253">
            <v>3304.1044776119406</v>
          </cell>
        </row>
        <row r="257">
          <cell r="I257">
            <v>-103</v>
          </cell>
          <cell r="N257">
            <v>78</v>
          </cell>
          <cell r="S257">
            <v>-681</v>
          </cell>
          <cell r="T257">
            <v>-50</v>
          </cell>
          <cell r="U257">
            <v>285</v>
          </cell>
          <cell r="V257">
            <v>179</v>
          </cell>
          <cell r="W257">
            <v>-49</v>
          </cell>
          <cell r="X257">
            <v>365</v>
          </cell>
          <cell r="Y257">
            <v>-578</v>
          </cell>
          <cell r="Z257">
            <v>-690</v>
          </cell>
          <cell r="AA257">
            <v>57</v>
          </cell>
          <cell r="AB257">
            <v>111</v>
          </cell>
          <cell r="AC257">
            <v>-1100</v>
          </cell>
          <cell r="AD257">
            <v>-1341</v>
          </cell>
          <cell r="AE257">
            <v>69</v>
          </cell>
          <cell r="AF257">
            <v>331</v>
          </cell>
          <cell r="AG257">
            <v>586</v>
          </cell>
          <cell r="AH257">
            <v>-355</v>
          </cell>
          <cell r="AM257">
            <v>652</v>
          </cell>
          <cell r="AN257">
            <v>367</v>
          </cell>
          <cell r="AO257">
            <v>0</v>
          </cell>
          <cell r="AP257">
            <v>-323</v>
          </cell>
          <cell r="AQ257">
            <v>-343</v>
          </cell>
          <cell r="AR257">
            <v>-364</v>
          </cell>
          <cell r="AS257">
            <v>-364</v>
          </cell>
        </row>
        <row r="258">
          <cell r="I258">
            <v>-1.7655446685878964E-3</v>
          </cell>
          <cell r="N258">
            <v>1.0105179947739399E-3</v>
          </cell>
          <cell r="S258">
            <v>-9.653723890239288E-3</v>
          </cell>
          <cell r="T258">
            <v>-2.6185238353644128E-3</v>
          </cell>
          <cell r="U258">
            <v>1.3347771711872276E-2</v>
          </cell>
          <cell r="V258">
            <v>7.7247068954058419E-3</v>
          </cell>
          <cell r="W258">
            <v>-1.9872074472927696E-3</v>
          </cell>
          <cell r="X258">
            <v>4.127366819402018E-3</v>
          </cell>
          <cell r="Y258">
            <v>-2.5644651539708265E-2</v>
          </cell>
          <cell r="Z258">
            <v>-3.0030832276319638E-2</v>
          </cell>
          <cell r="AA258">
            <v>2.351645930245499E-3</v>
          </cell>
          <cell r="AB258">
            <v>4.352604357564651E-3</v>
          </cell>
          <cell r="AC258">
            <v>-1.1524224670457358E-2</v>
          </cell>
          <cell r="AD258">
            <v>-6.0332801634276817E-2</v>
          </cell>
          <cell r="AE258">
            <v>3.0076886403504026E-3</v>
          </cell>
          <cell r="AF258">
            <v>1.4672471776381981E-2</v>
          </cell>
          <cell r="AG258">
            <v>2.4613518955404288E-2</v>
          </cell>
          <cell r="AH258">
            <v>-3.7362675379588699E-3</v>
          </cell>
          <cell r="AM258">
            <v>6.8621026330962917E-3</v>
          </cell>
          <cell r="AN258">
            <v>3.789360703242622E-3</v>
          </cell>
          <cell r="AO258">
            <v>0</v>
          </cell>
          <cell r="AP258">
            <v>-3.0086031353838295E-3</v>
          </cell>
          <cell r="AQ258">
            <v>-3.0730341331173974E-3</v>
          </cell>
          <cell r="AR258">
            <v>-3.1391694560975254E-3</v>
          </cell>
          <cell r="AS258">
            <v>-3.0212703856397531E-3</v>
          </cell>
        </row>
        <row r="259"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</row>
        <row r="261">
          <cell r="I261">
            <v>3</v>
          </cell>
          <cell r="N261">
            <v>266</v>
          </cell>
          <cell r="S261">
            <v>84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289.19</v>
          </cell>
          <cell r="Z261">
            <v>0</v>
          </cell>
          <cell r="AA261">
            <v>0</v>
          </cell>
          <cell r="AB261">
            <v>37.42</v>
          </cell>
          <cell r="AC261">
            <v>326.61</v>
          </cell>
          <cell r="AD261">
            <v>298</v>
          </cell>
          <cell r="AE261">
            <v>0</v>
          </cell>
          <cell r="AF261">
            <v>0</v>
          </cell>
          <cell r="AG261">
            <v>37</v>
          </cell>
          <cell r="AH261">
            <v>335</v>
          </cell>
          <cell r="AM261">
            <v>954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</row>
        <row r="262">
          <cell r="I262">
            <v>5.1423631123919306E-5</v>
          </cell>
          <cell r="N262">
            <v>3.4461254693572826E-3</v>
          </cell>
          <cell r="S262">
            <v>1.1907677045229078E-3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1.28307556726094E-2</v>
          </cell>
          <cell r="Z262">
            <v>0</v>
          </cell>
          <cell r="AA262">
            <v>0</v>
          </cell>
          <cell r="AB262">
            <v>1.4673374329735968E-3</v>
          </cell>
          <cell r="AC262">
            <v>3.4217518360164343E-3</v>
          </cell>
          <cell r="AD262">
            <v>1.3407289252061515E-2</v>
          </cell>
          <cell r="AE262">
            <v>0</v>
          </cell>
          <cell r="AF262">
            <v>0</v>
          </cell>
          <cell r="AG262">
            <v>1.5540959067405437E-3</v>
          </cell>
          <cell r="AH262">
            <v>3.5257735921583708E-3</v>
          </cell>
          <cell r="AM262">
            <v>1.0040561214683838E-2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</row>
        <row r="264">
          <cell r="S264">
            <v>779</v>
          </cell>
          <cell r="T264">
            <v>641.29999999999995</v>
          </cell>
          <cell r="U264">
            <v>0</v>
          </cell>
          <cell r="V264">
            <v>102</v>
          </cell>
          <cell r="W264">
            <v>0</v>
          </cell>
          <cell r="X264">
            <v>743.3</v>
          </cell>
          <cell r="Y264">
            <v>1287</v>
          </cell>
          <cell r="Z264">
            <v>1770</v>
          </cell>
          <cell r="AA264">
            <v>0</v>
          </cell>
          <cell r="AB264">
            <v>40</v>
          </cell>
          <cell r="AC264">
            <v>3097</v>
          </cell>
          <cell r="AD264">
            <v>1283</v>
          </cell>
          <cell r="AE264">
            <v>0</v>
          </cell>
          <cell r="AF264">
            <v>40</v>
          </cell>
          <cell r="AG264">
            <v>0</v>
          </cell>
          <cell r="AH264">
            <v>1323</v>
          </cell>
          <cell r="AM264">
            <v>1149</v>
          </cell>
          <cell r="AN264">
            <v>410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</row>
        <row r="265">
          <cell r="S265">
            <v>1.1042952878849347E-2</v>
          </cell>
          <cell r="T265">
            <v>3.3585186712383953E-2</v>
          </cell>
          <cell r="U265">
            <v>0</v>
          </cell>
          <cell r="V265">
            <v>4.4017882867675752E-3</v>
          </cell>
          <cell r="W265">
            <v>0</v>
          </cell>
          <cell r="X265">
            <v>8.4051281009904638E-3</v>
          </cell>
          <cell r="Y265">
            <v>5.7101499189627224E-2</v>
          </cell>
          <cell r="Z265">
            <v>7.7035613230559061E-2</v>
          </cell>
          <cell r="AA265">
            <v>0</v>
          </cell>
          <cell r="AB265">
            <v>1.5685060747980726E-3</v>
          </cell>
          <cell r="AC265">
            <v>3.2445930731278577E-2</v>
          </cell>
          <cell r="AD265">
            <v>5.7723329229513162E-2</v>
          </cell>
          <cell r="AE265">
            <v>0</v>
          </cell>
          <cell r="AF265">
            <v>1.773108371768215E-3</v>
          </cell>
          <cell r="AG265">
            <v>0</v>
          </cell>
          <cell r="AH265">
            <v>1.3924174514703057E-2</v>
          </cell>
          <cell r="AM265">
            <v>1.209287718623871E-2</v>
          </cell>
          <cell r="AN265">
            <v>4.233345744766962E-3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</row>
        <row r="269">
          <cell r="I269">
            <v>-1270.74324</v>
          </cell>
          <cell r="N269">
            <v>261.35218000000009</v>
          </cell>
          <cell r="S269">
            <v>-2133.3317400000005</v>
          </cell>
          <cell r="T269">
            <v>479.31</v>
          </cell>
          <cell r="U269">
            <v>672.56</v>
          </cell>
          <cell r="V269">
            <v>36.299999999999983</v>
          </cell>
          <cell r="W269">
            <v>1260.5899999999999</v>
          </cell>
          <cell r="X269">
            <v>2282.88</v>
          </cell>
          <cell r="Y269">
            <v>720.16264999999999</v>
          </cell>
          <cell r="Z269">
            <v>1141.056</v>
          </cell>
          <cell r="AA269">
            <v>376.73400000000004</v>
          </cell>
          <cell r="AB269">
            <v>1071.8219999999999</v>
          </cell>
          <cell r="AC269">
            <v>3404.34465</v>
          </cell>
          <cell r="AD269">
            <v>16.659999999999854</v>
          </cell>
          <cell r="AE269">
            <v>1199</v>
          </cell>
          <cell r="AF269">
            <v>716</v>
          </cell>
          <cell r="AG269">
            <v>1698</v>
          </cell>
          <cell r="AH269">
            <v>3795.54</v>
          </cell>
          <cell r="AM269">
            <v>6056.1900000000005</v>
          </cell>
          <cell r="AN269">
            <v>6571.6880000000001</v>
          </cell>
          <cell r="AO269">
            <v>6729.0549774548035</v>
          </cell>
          <cell r="AP269">
            <v>5900.7988680597009</v>
          </cell>
          <cell r="AQ269">
            <v>3852.0242939999998</v>
          </cell>
          <cell r="AR269">
            <v>2910.4292728199998</v>
          </cell>
          <cell r="AS269">
            <v>4101.1427310046001</v>
          </cell>
        </row>
        <row r="270">
          <cell r="I270">
            <v>-2.1782077208991356E-2</v>
          </cell>
          <cell r="N270">
            <v>3.3859112931204863E-3</v>
          </cell>
          <cell r="S270">
            <v>-3.0241696893162633E-2</v>
          </cell>
          <cell r="T270">
            <v>2.5101693190570332E-2</v>
          </cell>
          <cell r="U270">
            <v>3.1498867868550232E-2</v>
          </cell>
          <cell r="V270">
            <v>1.5665187726437541E-3</v>
          </cell>
          <cell r="W270">
            <v>5.1123547673118212E-2</v>
          </cell>
          <cell r="X270">
            <v>2.5814474423771171E-2</v>
          </cell>
          <cell r="Y270">
            <v>3.1952111091977313E-2</v>
          </cell>
          <cell r="Z270">
            <v>4.9662117904185767E-2</v>
          </cell>
          <cell r="AA270">
            <v>1.5542894348861542E-2</v>
          </cell>
          <cell r="AB270">
            <v>4.2028982952555485E-2</v>
          </cell>
          <cell r="AC270">
            <v>3.5665847820245018E-2</v>
          </cell>
          <cell r="AD270">
            <v>7.4954845281658691E-4</v>
          </cell>
          <cell r="AE270">
            <v>5.226403883739323E-2</v>
          </cell>
          <cell r="AF270">
            <v>3.173863985465105E-2</v>
          </cell>
          <cell r="AG270">
            <v>7.1320401341768744E-2</v>
          </cell>
          <cell r="AH270">
            <v>3.9946909552181435E-2</v>
          </cell>
          <cell r="AM270">
            <v>6.3739566480876433E-2</v>
          </cell>
          <cell r="AN270">
            <v>6.785421324569782E-2</v>
          </cell>
          <cell r="AO270">
            <v>6.710304531477268E-2</v>
          </cell>
          <cell r="AP270">
            <v>5.4963349770011667E-2</v>
          </cell>
          <cell r="AQ270">
            <v>3.4511376492884681E-2</v>
          </cell>
          <cell r="AR270">
            <v>2.5099809553210648E-2</v>
          </cell>
          <cell r="AS270">
            <v>3.4040277693587744E-2</v>
          </cell>
        </row>
        <row r="276">
          <cell r="B276">
            <v>1987</v>
          </cell>
          <cell r="C276">
            <v>1988</v>
          </cell>
          <cell r="D276">
            <v>1989</v>
          </cell>
          <cell r="E276">
            <v>1990</v>
          </cell>
          <cell r="F276">
            <v>1991</v>
          </cell>
          <cell r="G276">
            <v>1992</v>
          </cell>
          <cell r="H276">
            <v>1993</v>
          </cell>
          <cell r="I276">
            <v>1994</v>
          </cell>
          <cell r="J276" t="str">
            <v>1995</v>
          </cell>
          <cell r="K276" t="str">
            <v>1995</v>
          </cell>
          <cell r="L276" t="str">
            <v>1995</v>
          </cell>
          <cell r="M276" t="str">
            <v>1995</v>
          </cell>
          <cell r="N276">
            <v>1995</v>
          </cell>
          <cell r="O276">
            <v>1996</v>
          </cell>
          <cell r="P276">
            <v>1996</v>
          </cell>
          <cell r="Q276">
            <v>1996</v>
          </cell>
          <cell r="R276">
            <v>1996</v>
          </cell>
          <cell r="S276">
            <v>1996</v>
          </cell>
          <cell r="T276">
            <v>1997</v>
          </cell>
          <cell r="U276">
            <v>1997</v>
          </cell>
          <cell r="V276">
            <v>1997</v>
          </cell>
          <cell r="W276">
            <v>1997</v>
          </cell>
          <cell r="X276">
            <v>1997</v>
          </cell>
          <cell r="Y276">
            <v>1998</v>
          </cell>
          <cell r="Z276">
            <v>1998</v>
          </cell>
          <cell r="AA276">
            <v>1998</v>
          </cell>
          <cell r="AB276">
            <v>1998</v>
          </cell>
          <cell r="AC276">
            <v>1998</v>
          </cell>
          <cell r="AD276">
            <v>1998</v>
          </cell>
          <cell r="AE276">
            <v>1998</v>
          </cell>
          <cell r="AF276">
            <v>1998</v>
          </cell>
          <cell r="AG276">
            <v>1998</v>
          </cell>
          <cell r="AH276">
            <v>1998</v>
          </cell>
          <cell r="AM276">
            <v>1998</v>
          </cell>
          <cell r="AN276">
            <v>1999</v>
          </cell>
          <cell r="AO276">
            <v>2000</v>
          </cell>
          <cell r="AP276">
            <v>2001</v>
          </cell>
          <cell r="AQ276">
            <v>2002</v>
          </cell>
          <cell r="AR276">
            <v>2003</v>
          </cell>
          <cell r="AS276">
            <v>2004</v>
          </cell>
        </row>
        <row r="277">
          <cell r="J277" t="str">
            <v>Q1</v>
          </cell>
          <cell r="K277" t="str">
            <v>Q2</v>
          </cell>
          <cell r="L277" t="str">
            <v>Q3</v>
          </cell>
          <cell r="M277" t="str">
            <v>Q4</v>
          </cell>
          <cell r="O277" t="str">
            <v>Q1</v>
          </cell>
          <cell r="P277" t="str">
            <v>Q2</v>
          </cell>
          <cell r="Q277" t="str">
            <v>Q3</v>
          </cell>
          <cell r="R277" t="str">
            <v>Q4</v>
          </cell>
          <cell r="T277" t="str">
            <v>Q1</v>
          </cell>
          <cell r="U277" t="str">
            <v>Q2</v>
          </cell>
          <cell r="V277" t="str">
            <v>Q3</v>
          </cell>
          <cell r="W277" t="str">
            <v>Q4</v>
          </cell>
          <cell r="Y277" t="str">
            <v>Q1</v>
          </cell>
          <cell r="Z277" t="str">
            <v>Q2</v>
          </cell>
          <cell r="AA277" t="str">
            <v>Q3</v>
          </cell>
          <cell r="AB277" t="str">
            <v>Q4</v>
          </cell>
          <cell r="AD277" t="str">
            <v>Q1</v>
          </cell>
          <cell r="AE277" t="str">
            <v>Q2</v>
          </cell>
          <cell r="AF277" t="str">
            <v>Q3</v>
          </cell>
          <cell r="AG277" t="str">
            <v>Q4</v>
          </cell>
        </row>
        <row r="278">
          <cell r="O278" t="str">
            <v>Prel.</v>
          </cell>
          <cell r="P278" t="str">
            <v>Prel.</v>
          </cell>
          <cell r="Q278" t="str">
            <v>Prel.</v>
          </cell>
          <cell r="R278" t="str">
            <v>Prel.</v>
          </cell>
          <cell r="S278" t="str">
            <v>Prel.</v>
          </cell>
          <cell r="T278" t="str">
            <v>Prel.</v>
          </cell>
          <cell r="U278" t="str">
            <v>Prel.</v>
          </cell>
          <cell r="V278" t="str">
            <v>Prel.</v>
          </cell>
          <cell r="W278" t="str">
            <v>Prel.</v>
          </cell>
          <cell r="X278" t="str">
            <v>Prel.</v>
          </cell>
          <cell r="Y278" t="str">
            <v>Prog.</v>
          </cell>
          <cell r="Z278" t="str">
            <v>Prog.</v>
          </cell>
          <cell r="AA278" t="str">
            <v>Prog.</v>
          </cell>
          <cell r="AB278" t="str">
            <v>Prog.</v>
          </cell>
          <cell r="AC278" t="str">
            <v>Prog.</v>
          </cell>
          <cell r="AD278" t="str">
            <v>Prog.</v>
          </cell>
          <cell r="AE278" t="str">
            <v>Prog.</v>
          </cell>
          <cell r="AF278" t="str">
            <v>Prog.</v>
          </cell>
          <cell r="AG278" t="str">
            <v>Prog.</v>
          </cell>
          <cell r="AH278" t="str">
            <v>Prog.</v>
          </cell>
          <cell r="AM278" t="str">
            <v>est</v>
          </cell>
          <cell r="AN278" t="str">
            <v>Proj.</v>
          </cell>
          <cell r="AO278" t="str">
            <v>Proj.</v>
          </cell>
          <cell r="AP278" t="str">
            <v>Proj.</v>
          </cell>
          <cell r="AQ278" t="str">
            <v>Proj.</v>
          </cell>
          <cell r="AR278" t="str">
            <v>Proj.</v>
          </cell>
          <cell r="AS278" t="str">
            <v>Proj.</v>
          </cell>
        </row>
        <row r="280">
          <cell r="C280">
            <v>25636.5</v>
          </cell>
          <cell r="D280">
            <v>25866.1</v>
          </cell>
          <cell r="E280">
            <v>25233.1</v>
          </cell>
          <cell r="F280">
            <v>25068.899999999998</v>
          </cell>
          <cell r="G280">
            <v>25574.3</v>
          </cell>
          <cell r="H280">
            <v>25936.313999999998</v>
          </cell>
          <cell r="I280">
            <v>26122.823560000001</v>
          </cell>
          <cell r="N280">
            <v>26075.042739999997</v>
          </cell>
          <cell r="S280">
            <v>24587.54</v>
          </cell>
          <cell r="T280">
            <v>24293.670000000002</v>
          </cell>
          <cell r="U280">
            <v>24526.93</v>
          </cell>
          <cell r="V280">
            <v>24302.230000000003</v>
          </cell>
          <cell r="W280">
            <v>23982.820000000003</v>
          </cell>
          <cell r="X280">
            <v>23253.35</v>
          </cell>
          <cell r="Y280">
            <v>22746.552649999994</v>
          </cell>
          <cell r="Z280">
            <v>22276.078649999999</v>
          </cell>
          <cell r="AA280">
            <v>22163.272649999999</v>
          </cell>
          <cell r="AB280">
            <v>21796.574649999995</v>
          </cell>
          <cell r="AC280">
            <v>21796.574649999995</v>
          </cell>
          <cell r="AD280">
            <v>22751.01</v>
          </cell>
          <cell r="AE280">
            <v>22359.01</v>
          </cell>
          <cell r="AF280">
            <v>22755.01</v>
          </cell>
          <cell r="AG280">
            <v>22058.01</v>
          </cell>
          <cell r="AH280">
            <v>22058.01</v>
          </cell>
          <cell r="AM280">
            <v>22412.039999999997</v>
          </cell>
          <cell r="AN280">
            <v>24124.957999999999</v>
          </cell>
          <cell r="AO280">
            <v>25939.172828571427</v>
          </cell>
          <cell r="AP280">
            <v>27844.449308571428</v>
          </cell>
          <cell r="AQ280">
            <v>30657.473602571426</v>
          </cell>
          <cell r="AR280">
            <v>32893.902875391424</v>
          </cell>
          <cell r="AS280">
            <v>35367.04560639603</v>
          </cell>
        </row>
        <row r="281">
          <cell r="H281">
            <v>23159.493999999999</v>
          </cell>
          <cell r="I281">
            <v>23246.65956</v>
          </cell>
          <cell r="N281">
            <v>23232.629999999997</v>
          </cell>
          <cell r="S281">
            <v>22384.59</v>
          </cell>
          <cell r="T281">
            <v>22157.870000000003</v>
          </cell>
          <cell r="U281">
            <v>22468.170000000002</v>
          </cell>
          <cell r="V281">
            <v>22270.280000000002</v>
          </cell>
          <cell r="W281">
            <v>22041.230000000003</v>
          </cell>
          <cell r="X281">
            <v>21362.879999999997</v>
          </cell>
          <cell r="Y281">
            <v>20967.222649999996</v>
          </cell>
          <cell r="Z281">
            <v>20540.84865</v>
          </cell>
          <cell r="AA281">
            <v>20417.412649999998</v>
          </cell>
          <cell r="AB281">
            <v>20043.974649999996</v>
          </cell>
          <cell r="AC281">
            <v>20043.974649999996</v>
          </cell>
          <cell r="AD281">
            <v>20993</v>
          </cell>
          <cell r="AE281">
            <v>20671</v>
          </cell>
          <cell r="AF281">
            <v>21104</v>
          </cell>
          <cell r="AG281">
            <v>20454</v>
          </cell>
          <cell r="AH281">
            <v>20454</v>
          </cell>
          <cell r="AM281">
            <v>20671.809999999998</v>
          </cell>
          <cell r="AN281">
            <v>22464.406999999999</v>
          </cell>
          <cell r="AO281">
            <v>24478.692999999999</v>
          </cell>
          <cell r="AP281">
            <v>26578.266799999998</v>
          </cell>
          <cell r="AQ281">
            <v>29614.870093999998</v>
          </cell>
          <cell r="AR281">
            <v>32074.878366819998</v>
          </cell>
          <cell r="AS281">
            <v>34795.600097824601</v>
          </cell>
        </row>
        <row r="282">
          <cell r="H282">
            <v>2776.82</v>
          </cell>
          <cell r="I282">
            <v>2876.1639999999998</v>
          </cell>
          <cell r="N282">
            <v>2842.4127399999998</v>
          </cell>
          <cell r="S282">
            <v>2202.9499999999998</v>
          </cell>
          <cell r="T282">
            <v>2135.7999999999997</v>
          </cell>
          <cell r="U282">
            <v>2058.7599999999998</v>
          </cell>
          <cell r="V282">
            <v>2031.9499999999998</v>
          </cell>
          <cell r="W282">
            <v>1941.59</v>
          </cell>
          <cell r="X282">
            <v>1890.47</v>
          </cell>
          <cell r="Y282">
            <v>1779.33</v>
          </cell>
          <cell r="Z282">
            <v>1735.23</v>
          </cell>
          <cell r="AA282">
            <v>1745.86</v>
          </cell>
          <cell r="AB282">
            <v>1752.6</v>
          </cell>
          <cell r="AC282">
            <v>1752.6</v>
          </cell>
          <cell r="AD282">
            <v>1758.01</v>
          </cell>
          <cell r="AE282">
            <v>1688.01</v>
          </cell>
          <cell r="AF282">
            <v>1651.01</v>
          </cell>
          <cell r="AG282">
            <v>1604.01</v>
          </cell>
          <cell r="AH282">
            <v>1604.01</v>
          </cell>
          <cell r="AM282">
            <v>1740.23</v>
          </cell>
          <cell r="AN282">
            <v>1660.5509999999999</v>
          </cell>
          <cell r="AO282">
            <v>1460.4798285714287</v>
          </cell>
          <cell r="AP282">
            <v>1266.1825085714286</v>
          </cell>
          <cell r="AQ282">
            <v>1042.6035085714286</v>
          </cell>
          <cell r="AR282">
            <v>819.02450857142878</v>
          </cell>
          <cell r="AS282">
            <v>571.44550857142883</v>
          </cell>
        </row>
        <row r="284">
          <cell r="C284">
            <v>119.4</v>
          </cell>
          <cell r="D284">
            <v>550</v>
          </cell>
          <cell r="E284">
            <v>1588.2</v>
          </cell>
          <cell r="F284">
            <v>2132.3000000000002</v>
          </cell>
          <cell r="G284">
            <v>2714.6</v>
          </cell>
          <cell r="H284">
            <v>2817.1</v>
          </cell>
          <cell r="I284">
            <v>2955.0240000000003</v>
          </cell>
          <cell r="N284">
            <v>3052.9337399999999</v>
          </cell>
          <cell r="S284">
            <v>2816.04</v>
          </cell>
          <cell r="T284">
            <v>2718.38</v>
          </cell>
          <cell r="U284">
            <v>2736.57</v>
          </cell>
          <cell r="V284">
            <v>2702.6200000000003</v>
          </cell>
          <cell r="W284">
            <v>2764.6200000000003</v>
          </cell>
          <cell r="X284">
            <v>2717.61</v>
          </cell>
          <cell r="Y284">
            <v>2608.2690000000002</v>
          </cell>
          <cell r="Z284">
            <v>2629.2740000000003</v>
          </cell>
          <cell r="AA284">
            <v>2627.2670000000003</v>
          </cell>
          <cell r="AB284">
            <v>2694.2220000000002</v>
          </cell>
          <cell r="AC284">
            <v>2694.2220000000002</v>
          </cell>
          <cell r="AD284">
            <v>2652.61</v>
          </cell>
          <cell r="AE284">
            <v>2759.61</v>
          </cell>
          <cell r="AF284">
            <v>2695.61</v>
          </cell>
          <cell r="AG284">
            <v>2852.61</v>
          </cell>
          <cell r="AH284">
            <v>2852.61</v>
          </cell>
          <cell r="AM284">
            <v>3183.93</v>
          </cell>
          <cell r="AN284">
            <v>3312.2109999999998</v>
          </cell>
          <cell r="AO284">
            <v>3351.5224285714285</v>
          </cell>
          <cell r="AP284">
            <v>3236.1484285714282</v>
          </cell>
          <cell r="AQ284">
            <v>3228.5044285714284</v>
          </cell>
          <cell r="AR284">
            <v>2938.6769285714286</v>
          </cell>
          <cell r="AS284">
            <v>2628.7067535714286</v>
          </cell>
        </row>
        <row r="285">
          <cell r="H285">
            <v>2320.1</v>
          </cell>
          <cell r="I285">
            <v>2476.9940000000001</v>
          </cell>
          <cell r="N285">
            <v>2567.54</v>
          </cell>
          <cell r="S285">
            <v>2365.15</v>
          </cell>
          <cell r="T285">
            <v>2285.71</v>
          </cell>
          <cell r="U285">
            <v>2300.59</v>
          </cell>
          <cell r="V285">
            <v>2254.1700000000005</v>
          </cell>
          <cell r="W285">
            <v>2288.1700000000005</v>
          </cell>
          <cell r="X285">
            <v>2184</v>
          </cell>
          <cell r="Y285">
            <v>2095.5990000000002</v>
          </cell>
          <cell r="Z285">
            <v>2134.6040000000003</v>
          </cell>
          <cell r="AA285">
            <v>2153.5370000000003</v>
          </cell>
          <cell r="AB285">
            <v>2224.0520000000001</v>
          </cell>
          <cell r="AC285">
            <v>2224.0520000000001</v>
          </cell>
          <cell r="AD285">
            <v>2135</v>
          </cell>
          <cell r="AE285">
            <v>2217</v>
          </cell>
          <cell r="AF285">
            <v>2166</v>
          </cell>
          <cell r="AG285">
            <v>2319</v>
          </cell>
          <cell r="AH285">
            <v>2319</v>
          </cell>
          <cell r="AM285">
            <v>2603.08</v>
          </cell>
          <cell r="AN285">
            <v>2596.4499999999998</v>
          </cell>
          <cell r="AO285">
            <v>2691.7689999999998</v>
          </cell>
          <cell r="AP285">
            <v>2639.9739999999997</v>
          </cell>
          <cell r="AQ285">
            <v>2748.9089999999997</v>
          </cell>
          <cell r="AR285">
            <v>2575.6605</v>
          </cell>
          <cell r="AS285">
            <v>2382.2693250000002</v>
          </cell>
        </row>
        <row r="286">
          <cell r="H286">
            <v>497</v>
          </cell>
          <cell r="I286">
            <v>478.03</v>
          </cell>
          <cell r="N286">
            <v>485.39373999999998</v>
          </cell>
          <cell r="S286">
            <v>450.89</v>
          </cell>
          <cell r="T286">
            <v>432.67</v>
          </cell>
          <cell r="U286">
            <v>435.98</v>
          </cell>
          <cell r="V286">
            <v>448.45</v>
          </cell>
          <cell r="W286">
            <v>476.45</v>
          </cell>
          <cell r="X286">
            <v>533.61</v>
          </cell>
          <cell r="Y286">
            <v>512.66999999999996</v>
          </cell>
          <cell r="Z286">
            <v>494.67</v>
          </cell>
          <cell r="AA286">
            <v>473.73</v>
          </cell>
          <cell r="AB286">
            <v>470.17</v>
          </cell>
          <cell r="AC286">
            <v>470.17</v>
          </cell>
          <cell r="AD286">
            <v>517.61</v>
          </cell>
          <cell r="AE286">
            <v>542.61</v>
          </cell>
          <cell r="AF286">
            <v>529.61</v>
          </cell>
          <cell r="AG286">
            <v>533.61</v>
          </cell>
          <cell r="AH286">
            <v>533.61</v>
          </cell>
          <cell r="AM286">
            <v>580.85</v>
          </cell>
          <cell r="AN286">
            <v>715.76099999999997</v>
          </cell>
          <cell r="AO286">
            <v>659.75342857142857</v>
          </cell>
          <cell r="AP286">
            <v>596.17442857142862</v>
          </cell>
          <cell r="AQ286">
            <v>479.59542857142861</v>
          </cell>
          <cell r="AR286">
            <v>363.01642857142861</v>
          </cell>
          <cell r="AS286">
            <v>246.4374285714286</v>
          </cell>
        </row>
        <row r="287">
          <cell r="C287">
            <v>799.3</v>
          </cell>
          <cell r="D287">
            <v>1384.7</v>
          </cell>
          <cell r="E287">
            <v>1488.2</v>
          </cell>
          <cell r="F287">
            <v>1874</v>
          </cell>
          <cell r="G287">
            <v>1883.4</v>
          </cell>
          <cell r="H287">
            <v>2391.52</v>
          </cell>
          <cell r="I287">
            <v>2854.6309999999999</v>
          </cell>
          <cell r="N287">
            <v>2877.23</v>
          </cell>
          <cell r="S287">
            <v>2295</v>
          </cell>
          <cell r="T287">
            <v>2213.7599999999998</v>
          </cell>
          <cell r="U287">
            <v>2141.6099999999997</v>
          </cell>
          <cell r="V287">
            <v>2070.63</v>
          </cell>
          <cell r="W287">
            <v>1968.22</v>
          </cell>
          <cell r="X287">
            <v>1927.1399999999999</v>
          </cell>
          <cell r="Y287">
            <v>1788.835</v>
          </cell>
          <cell r="Z287">
            <v>1756.5</v>
          </cell>
          <cell r="AA287">
            <v>1737.325</v>
          </cell>
          <cell r="AB287">
            <v>1735.5939999999998</v>
          </cell>
          <cell r="AC287">
            <v>1735.5939999999998</v>
          </cell>
          <cell r="AD287">
            <v>1790.6799999999998</v>
          </cell>
          <cell r="AE287">
            <v>1717.6799999999998</v>
          </cell>
          <cell r="AF287">
            <v>1726.6799999999998</v>
          </cell>
          <cell r="AG287">
            <v>1743.6799999999998</v>
          </cell>
          <cell r="AH287">
            <v>1743.6799999999998</v>
          </cell>
          <cell r="AM287">
            <v>1604.76</v>
          </cell>
          <cell r="AN287">
            <v>1582.348</v>
          </cell>
          <cell r="AO287">
            <v>1614.0884000000001</v>
          </cell>
          <cell r="AP287">
            <v>1627.8667800000003</v>
          </cell>
          <cell r="AQ287">
            <v>1636.1486410000002</v>
          </cell>
          <cell r="AR287">
            <v>1610.4292178300002</v>
          </cell>
          <cell r="AS287">
            <v>1532.8984719649002</v>
          </cell>
        </row>
        <row r="288">
          <cell r="H288">
            <v>672.1</v>
          </cell>
          <cell r="I288">
            <v>791.69799999999998</v>
          </cell>
          <cell r="N288">
            <v>807.29</v>
          </cell>
          <cell r="S288">
            <v>681.73</v>
          </cell>
          <cell r="T288">
            <v>647.98</v>
          </cell>
          <cell r="U288">
            <v>640.89</v>
          </cell>
          <cell r="V288">
            <v>602.67000000000007</v>
          </cell>
          <cell r="W288">
            <v>598.62000000000012</v>
          </cell>
          <cell r="X288">
            <v>665.11</v>
          </cell>
          <cell r="Y288">
            <v>615.41499999999996</v>
          </cell>
          <cell r="Z288">
            <v>591.62</v>
          </cell>
          <cell r="AA288">
            <v>539.60500000000002</v>
          </cell>
          <cell r="AB288">
            <v>510.43400000000003</v>
          </cell>
          <cell r="AC288">
            <v>510.43400000000003</v>
          </cell>
          <cell r="AD288">
            <v>641.11</v>
          </cell>
          <cell r="AE288">
            <v>651.11</v>
          </cell>
          <cell r="AF288">
            <v>682.11</v>
          </cell>
          <cell r="AG288">
            <v>733.11</v>
          </cell>
          <cell r="AH288">
            <v>733.11</v>
          </cell>
          <cell r="AM288">
            <v>520.51</v>
          </cell>
          <cell r="AN288">
            <v>683.88</v>
          </cell>
          <cell r="AO288">
            <v>840.82799999999997</v>
          </cell>
          <cell r="AP288">
            <v>972.32470000000012</v>
          </cell>
          <cell r="AQ288">
            <v>1077.6065610000001</v>
          </cell>
          <cell r="AR288">
            <v>1155.88713783</v>
          </cell>
          <cell r="AS288">
            <v>1206.3563919649</v>
          </cell>
        </row>
        <row r="289">
          <cell r="H289">
            <v>1719.4199999999998</v>
          </cell>
          <cell r="I289">
            <v>2062.933</v>
          </cell>
          <cell r="N289">
            <v>2069.94</v>
          </cell>
          <cell r="S289">
            <v>1613.27</v>
          </cell>
          <cell r="T289">
            <v>1565.7799999999997</v>
          </cell>
          <cell r="U289">
            <v>1500.7199999999998</v>
          </cell>
          <cell r="V289">
            <v>1467.9599999999998</v>
          </cell>
          <cell r="W289">
            <v>1369.6</v>
          </cell>
          <cell r="X289">
            <v>1262.03</v>
          </cell>
          <cell r="Y289">
            <v>1173.42</v>
          </cell>
          <cell r="Z289">
            <v>1164.8800000000001</v>
          </cell>
          <cell r="AA289">
            <v>1197.72</v>
          </cell>
          <cell r="AB289">
            <v>1225.1600000000001</v>
          </cell>
          <cell r="AC289">
            <v>1225.1600000000001</v>
          </cell>
          <cell r="AD289">
            <v>1149.57</v>
          </cell>
          <cell r="AE289">
            <v>1066.57</v>
          </cell>
          <cell r="AF289">
            <v>1044.57</v>
          </cell>
          <cell r="AG289">
            <v>1010.5699999999999</v>
          </cell>
          <cell r="AH289">
            <v>1010.5699999999999</v>
          </cell>
          <cell r="AM289">
            <v>1084.25</v>
          </cell>
          <cell r="AN289">
            <v>898.46800000000007</v>
          </cell>
          <cell r="AO289">
            <v>773.26040000000012</v>
          </cell>
          <cell r="AP289">
            <v>655.54208000000017</v>
          </cell>
          <cell r="AQ289">
            <v>558.54208000000017</v>
          </cell>
          <cell r="AR289">
            <v>454.54208000000017</v>
          </cell>
          <cell r="AS289">
            <v>326.54208000000017</v>
          </cell>
        </row>
        <row r="290">
          <cell r="C290">
            <v>21702</v>
          </cell>
          <cell r="D290">
            <v>21041</v>
          </cell>
          <cell r="E290">
            <v>759.4</v>
          </cell>
          <cell r="F290">
            <v>726</v>
          </cell>
          <cell r="G290">
            <v>665</v>
          </cell>
          <cell r="H290">
            <v>462.40000000000003</v>
          </cell>
          <cell r="I290">
            <v>274.09456</v>
          </cell>
          <cell r="N290">
            <v>240.572</v>
          </cell>
          <cell r="S290">
            <v>130.44999999999999</v>
          </cell>
          <cell r="T290">
            <v>130.22</v>
          </cell>
          <cell r="U290">
            <v>105.22</v>
          </cell>
          <cell r="V290">
            <v>94.759999999999991</v>
          </cell>
          <cell r="W290">
            <v>107.76</v>
          </cell>
          <cell r="X290">
            <v>112.75999999999999</v>
          </cell>
          <cell r="Y290">
            <v>104.51899999999999</v>
          </cell>
          <cell r="Z290">
            <v>73.711999999999989</v>
          </cell>
          <cell r="AA290">
            <v>70.48899999999999</v>
          </cell>
          <cell r="AB290">
            <v>32.610999999999983</v>
          </cell>
          <cell r="AC290">
            <v>32.610999999999983</v>
          </cell>
          <cell r="AD290">
            <v>116.75999999999999</v>
          </cell>
          <cell r="AE290">
            <v>132.76</v>
          </cell>
          <cell r="AF290">
            <v>170.76</v>
          </cell>
          <cell r="AG290">
            <v>192.76</v>
          </cell>
          <cell r="AH290">
            <v>192.76</v>
          </cell>
          <cell r="AM290">
            <v>41.22999999999999</v>
          </cell>
          <cell r="AN290">
            <v>-20.82</v>
          </cell>
          <cell r="AO290">
            <v>-72.231999999999999</v>
          </cell>
          <cell r="AP290">
            <v>-79.231999999999999</v>
          </cell>
          <cell r="AQ290">
            <v>-79.231999999999999</v>
          </cell>
          <cell r="AR290">
            <v>-79.231999999999999</v>
          </cell>
          <cell r="AS290">
            <v>-79.231999999999999</v>
          </cell>
        </row>
        <row r="291">
          <cell r="H291">
            <v>34.1</v>
          </cell>
          <cell r="I291">
            <v>43.474559999999997</v>
          </cell>
          <cell r="N291">
            <v>40.200000000000003</v>
          </cell>
          <cell r="S291">
            <v>55.1</v>
          </cell>
          <cell r="T291">
            <v>55.870000000000005</v>
          </cell>
          <cell r="U291">
            <v>45.870000000000005</v>
          </cell>
          <cell r="V291">
            <v>41.93</v>
          </cell>
          <cell r="W291">
            <v>71.930000000000007</v>
          </cell>
          <cell r="X291">
            <v>74.38</v>
          </cell>
          <cell r="Y291">
            <v>66.658999999999992</v>
          </cell>
          <cell r="Z291">
            <v>50.321999999999989</v>
          </cell>
          <cell r="AA291">
            <v>47.618999999999986</v>
          </cell>
          <cell r="AB291">
            <v>24.210999999999984</v>
          </cell>
          <cell r="AC291">
            <v>24.210999999999984</v>
          </cell>
          <cell r="AD291">
            <v>82.38</v>
          </cell>
          <cell r="AE291">
            <v>110.38</v>
          </cell>
          <cell r="AF291">
            <v>149.38</v>
          </cell>
          <cell r="AG291">
            <v>185.38</v>
          </cell>
          <cell r="AH291">
            <v>185.38</v>
          </cell>
          <cell r="AM291">
            <v>22.289999999999992</v>
          </cell>
          <cell r="AN291">
            <v>-24.690000000000005</v>
          </cell>
          <cell r="AO291">
            <v>-72.102000000000004</v>
          </cell>
          <cell r="AP291">
            <v>-79.102000000000004</v>
          </cell>
          <cell r="AQ291">
            <v>-79.102000000000004</v>
          </cell>
          <cell r="AR291">
            <v>-79.102000000000004</v>
          </cell>
          <cell r="AS291">
            <v>-79.102000000000004</v>
          </cell>
        </row>
        <row r="292">
          <cell r="H292">
            <v>428.3</v>
          </cell>
          <cell r="I292">
            <v>230.62</v>
          </cell>
          <cell r="N292">
            <v>200.37199999999999</v>
          </cell>
          <cell r="S292">
            <v>75.349999999999994</v>
          </cell>
          <cell r="T292">
            <v>74.349999999999994</v>
          </cell>
          <cell r="U292">
            <v>59.349999999999994</v>
          </cell>
          <cell r="V292">
            <v>52.83</v>
          </cell>
          <cell r="W292">
            <v>35.83</v>
          </cell>
          <cell r="X292">
            <v>38.380000000000003</v>
          </cell>
          <cell r="Y292">
            <v>37.86</v>
          </cell>
          <cell r="Z292">
            <v>23.39</v>
          </cell>
          <cell r="AA292">
            <v>22.87</v>
          </cell>
          <cell r="AB292">
            <v>8.4</v>
          </cell>
          <cell r="AC292">
            <v>8.4</v>
          </cell>
          <cell r="AD292">
            <v>34.380000000000003</v>
          </cell>
          <cell r="AE292">
            <v>22.380000000000003</v>
          </cell>
          <cell r="AF292">
            <v>21.380000000000003</v>
          </cell>
          <cell r="AG292">
            <v>7.3800000000000026</v>
          </cell>
          <cell r="AH292">
            <v>7.3800000000000026</v>
          </cell>
          <cell r="AM292">
            <v>18.940000000000001</v>
          </cell>
          <cell r="AN292">
            <v>3.8700000000000028</v>
          </cell>
          <cell r="AO292">
            <v>-0.12999999999999723</v>
          </cell>
          <cell r="AP292">
            <v>-0.12999999999999723</v>
          </cell>
          <cell r="AQ292">
            <v>-0.12999999999999723</v>
          </cell>
          <cell r="AR292">
            <v>-0.12999999999999723</v>
          </cell>
          <cell r="AS292">
            <v>-0.12999999999999723</v>
          </cell>
        </row>
        <row r="293">
          <cell r="C293">
            <v>1285.8</v>
          </cell>
          <cell r="D293">
            <v>1375.1</v>
          </cell>
          <cell r="E293">
            <v>1371.8</v>
          </cell>
          <cell r="F293">
            <v>1263</v>
          </cell>
          <cell r="G293">
            <v>1417</v>
          </cell>
          <cell r="H293">
            <v>814.5</v>
          </cell>
          <cell r="I293">
            <v>745.5200000000001</v>
          </cell>
          <cell r="N293">
            <v>571.077</v>
          </cell>
          <cell r="S293">
            <v>309.81</v>
          </cell>
          <cell r="T293">
            <v>336.07</v>
          </cell>
          <cell r="U293">
            <v>333.28999999999996</v>
          </cell>
          <cell r="V293">
            <v>344.97999999999996</v>
          </cell>
          <cell r="W293">
            <v>352.97999999999996</v>
          </cell>
          <cell r="X293">
            <v>460.16999999999996</v>
          </cell>
          <cell r="Y293">
            <v>349.29</v>
          </cell>
          <cell r="Z293">
            <v>361.21800000000002</v>
          </cell>
          <cell r="AA293">
            <v>412.971</v>
          </cell>
          <cell r="AB293">
            <v>435.52799999999996</v>
          </cell>
          <cell r="AC293">
            <v>435.52799999999996</v>
          </cell>
          <cell r="AD293">
            <v>295.28999999999996</v>
          </cell>
          <cell r="AE293">
            <v>293.28999999999996</v>
          </cell>
          <cell r="AF293">
            <v>346.28999999999996</v>
          </cell>
          <cell r="AG293">
            <v>370.28999999999996</v>
          </cell>
          <cell r="AH293">
            <v>370.28999999999996</v>
          </cell>
          <cell r="AM293">
            <v>438.38999999999993</v>
          </cell>
          <cell r="AN293">
            <v>403.11199999999991</v>
          </cell>
          <cell r="AO293">
            <v>469.62599999999992</v>
          </cell>
          <cell r="AP293">
            <v>540.43709999999987</v>
          </cell>
          <cell r="AQ293">
            <v>616.76253299999985</v>
          </cell>
          <cell r="AR293">
            <v>702.67772898999988</v>
          </cell>
          <cell r="AS293">
            <v>791.26038085969992</v>
          </cell>
        </row>
        <row r="294">
          <cell r="H294">
            <v>682.4</v>
          </cell>
          <cell r="I294">
            <v>640.93900000000008</v>
          </cell>
          <cell r="N294">
            <v>484.37</v>
          </cell>
          <cell r="S294">
            <v>246.37</v>
          </cell>
          <cell r="T294">
            <v>273.07</v>
          </cell>
          <cell r="U294">
            <v>270.58</v>
          </cell>
          <cell r="V294">
            <v>282.27</v>
          </cell>
          <cell r="W294">
            <v>293.27</v>
          </cell>
          <cell r="X294">
            <v>403.71999999999997</v>
          </cell>
          <cell r="Y294">
            <v>293.91000000000003</v>
          </cell>
          <cell r="Z294">
            <v>308.928</v>
          </cell>
          <cell r="AA294">
            <v>361.43099999999998</v>
          </cell>
          <cell r="AB294">
            <v>386.65799999999996</v>
          </cell>
          <cell r="AC294">
            <v>386.65799999999996</v>
          </cell>
          <cell r="AD294">
            <v>238.83999999999997</v>
          </cell>
          <cell r="AE294">
            <v>236.83999999999997</v>
          </cell>
          <cell r="AF294">
            <v>290.83999999999997</v>
          </cell>
          <cell r="AG294">
            <v>317.83999999999997</v>
          </cell>
          <cell r="AH294">
            <v>317.83999999999997</v>
          </cell>
          <cell r="AM294">
            <v>382.19999999999993</v>
          </cell>
          <cell r="AN294">
            <v>360.65999999999991</v>
          </cell>
          <cell r="AO294">
            <v>442.02999999999992</v>
          </cell>
          <cell r="AP294">
            <v>525.84109999999987</v>
          </cell>
          <cell r="AQ294">
            <v>612.16653299999984</v>
          </cell>
          <cell r="AR294">
            <v>701.08172898999987</v>
          </cell>
          <cell r="AS294">
            <v>792.66438085969992</v>
          </cell>
        </row>
        <row r="295">
          <cell r="H295">
            <v>132.1</v>
          </cell>
          <cell r="I295">
            <v>104.581</v>
          </cell>
          <cell r="N295">
            <v>86.706999999999994</v>
          </cell>
          <cell r="S295">
            <v>63.44</v>
          </cell>
          <cell r="T295">
            <v>63</v>
          </cell>
          <cell r="U295">
            <v>62.709999999999994</v>
          </cell>
          <cell r="V295">
            <v>62.709999999999994</v>
          </cell>
          <cell r="W295">
            <v>59.709999999999994</v>
          </cell>
          <cell r="X295">
            <v>56.45</v>
          </cell>
          <cell r="Y295">
            <v>55.38</v>
          </cell>
          <cell r="Z295">
            <v>52.29</v>
          </cell>
          <cell r="AA295">
            <v>51.54</v>
          </cell>
          <cell r="AB295">
            <v>48.87</v>
          </cell>
          <cell r="AC295">
            <v>48.87</v>
          </cell>
          <cell r="AD295">
            <v>56.45</v>
          </cell>
          <cell r="AE295">
            <v>56.45</v>
          </cell>
          <cell r="AF295">
            <v>55.45</v>
          </cell>
          <cell r="AG295">
            <v>52.45</v>
          </cell>
          <cell r="AH295">
            <v>52.45</v>
          </cell>
          <cell r="AM295">
            <v>56.190000000000005</v>
          </cell>
          <cell r="AN295">
            <v>42.452000000000005</v>
          </cell>
          <cell r="AO295">
            <v>27.596000000000007</v>
          </cell>
          <cell r="AP295">
            <v>14.596000000000007</v>
          </cell>
          <cell r="AQ295">
            <v>4.5960000000000072</v>
          </cell>
          <cell r="AR295">
            <v>1.5960000000000072</v>
          </cell>
          <cell r="AS295">
            <v>-1.4039999999999928</v>
          </cell>
        </row>
        <row r="296">
          <cell r="E296">
            <v>18664</v>
          </cell>
          <cell r="F296">
            <v>17786.599999999999</v>
          </cell>
          <cell r="G296">
            <v>17551.3</v>
          </cell>
          <cell r="H296">
            <v>17473.8</v>
          </cell>
          <cell r="I296">
            <v>17558.560000000001</v>
          </cell>
          <cell r="N296">
            <v>17676.939999999999</v>
          </cell>
          <cell r="S296">
            <v>17608.150000000001</v>
          </cell>
          <cell r="T296">
            <v>17467.150000000001</v>
          </cell>
          <cell r="U296">
            <v>17467.150000000001</v>
          </cell>
          <cell r="V296">
            <v>13346.150000000001</v>
          </cell>
          <cell r="W296">
            <v>13046.150000000001</v>
          </cell>
          <cell r="X296">
            <v>12436.419999999998</v>
          </cell>
          <cell r="Y296">
            <v>12296.389649999997</v>
          </cell>
          <cell r="Z296">
            <v>11996.731649999998</v>
          </cell>
          <cell r="AA296">
            <v>11856.577649999997</v>
          </cell>
          <cell r="AB296">
            <v>11556.920649999998</v>
          </cell>
          <cell r="AC296">
            <v>11556.920649999998</v>
          </cell>
          <cell r="AD296">
            <v>12296.419999999998</v>
          </cell>
          <cell r="AE296">
            <v>11996.419999999998</v>
          </cell>
          <cell r="AF296">
            <v>11856.419999999998</v>
          </cell>
          <cell r="AG296">
            <v>11556.419999999998</v>
          </cell>
          <cell r="AH296">
            <v>11556.419999999998</v>
          </cell>
          <cell r="AM296">
            <v>11557.979999999998</v>
          </cell>
          <cell r="AN296">
            <v>10678.356999999998</v>
          </cell>
          <cell r="AO296">
            <v>9790.4179999999978</v>
          </cell>
          <cell r="AP296">
            <v>8902.4789999999975</v>
          </cell>
          <cell r="AQ296">
            <v>8014.5399999999972</v>
          </cell>
          <cell r="AR296">
            <v>7126.6009999999969</v>
          </cell>
          <cell r="AS296">
            <v>6238.6619999999966</v>
          </cell>
        </row>
        <row r="297">
          <cell r="C297">
            <v>1730</v>
          </cell>
          <cell r="D297">
            <v>1515.3</v>
          </cell>
          <cell r="E297">
            <v>1361.5</v>
          </cell>
          <cell r="F297">
            <v>1287</v>
          </cell>
          <cell r="G297">
            <v>1343</v>
          </cell>
          <cell r="H297">
            <v>1976.9939999999999</v>
          </cell>
          <cell r="I297">
            <v>1734.9939999999999</v>
          </cell>
          <cell r="N297">
            <v>1656.29</v>
          </cell>
          <cell r="S297">
            <v>1428.09</v>
          </cell>
          <cell r="T297">
            <v>1428.09</v>
          </cell>
          <cell r="U297">
            <v>1743.09</v>
          </cell>
          <cell r="V297">
            <v>5743.09</v>
          </cell>
          <cell r="W297">
            <v>5743.09</v>
          </cell>
          <cell r="X297">
            <v>5599.25</v>
          </cell>
          <cell r="Y297">
            <v>5599.25</v>
          </cell>
          <cell r="Z297">
            <v>5458.643</v>
          </cell>
          <cell r="AA297">
            <v>5458.643</v>
          </cell>
          <cell r="AB297">
            <v>5341.6990000000005</v>
          </cell>
          <cell r="AC297">
            <v>5341.6990000000005</v>
          </cell>
          <cell r="AD297">
            <v>5599.25</v>
          </cell>
          <cell r="AE297">
            <v>5459.25</v>
          </cell>
          <cell r="AF297">
            <v>5959.25</v>
          </cell>
          <cell r="AG297">
            <v>5342.25</v>
          </cell>
          <cell r="AH297">
            <v>5342.25</v>
          </cell>
          <cell r="AM297">
            <v>5585.75</v>
          </cell>
          <cell r="AN297">
            <v>8169.75</v>
          </cell>
          <cell r="AO297">
            <v>10785.75</v>
          </cell>
          <cell r="AP297">
            <v>13616.75</v>
          </cell>
          <cell r="AQ297">
            <v>17240.75</v>
          </cell>
          <cell r="AR297">
            <v>20594.75</v>
          </cell>
          <cell r="AS297">
            <v>24254.75</v>
          </cell>
        </row>
        <row r="299">
          <cell r="D299">
            <v>0</v>
          </cell>
          <cell r="E299">
            <v>133</v>
          </cell>
          <cell r="F299">
            <v>803</v>
          </cell>
          <cell r="G299">
            <v>2510</v>
          </cell>
          <cell r="H299">
            <v>4122</v>
          </cell>
          <cell r="I299">
            <v>3994</v>
          </cell>
          <cell r="N299">
            <v>4249</v>
          </cell>
          <cell r="S299">
            <v>4502.88</v>
          </cell>
          <cell r="T299">
            <v>4101.88</v>
          </cell>
          <cell r="U299">
            <v>4372.88</v>
          </cell>
          <cell r="V299">
            <v>6604.88</v>
          </cell>
          <cell r="W299">
            <v>6888.88</v>
          </cell>
          <cell r="X299">
            <v>6888.88</v>
          </cell>
          <cell r="Y299">
            <v>4847.45</v>
          </cell>
          <cell r="Z299">
            <v>5591.54</v>
          </cell>
          <cell r="AA299">
            <v>5639.2</v>
          </cell>
          <cell r="AB299">
            <v>5948.77</v>
          </cell>
          <cell r="AC299">
            <v>5948.77</v>
          </cell>
          <cell r="AD299">
            <v>7154.88</v>
          </cell>
          <cell r="AE299">
            <v>8756.880000000001</v>
          </cell>
          <cell r="AF299">
            <v>8577.880000000001</v>
          </cell>
          <cell r="AG299">
            <v>9387.880000000001</v>
          </cell>
          <cell r="AH299">
            <v>9387.880000000001</v>
          </cell>
          <cell r="AM299">
            <v>12459.880000000001</v>
          </cell>
          <cell r="AN299">
            <v>16090.060000000001</v>
          </cell>
          <cell r="AO299">
            <v>19779.968560794045</v>
          </cell>
          <cell r="AP299">
            <v>23536.240016017924</v>
          </cell>
          <cell r="AQ299">
            <v>27322.730791308139</v>
          </cell>
          <cell r="AR299">
            <v>30870.58786013069</v>
          </cell>
          <cell r="AS299">
            <v>35372.444928953249</v>
          </cell>
        </row>
        <row r="300">
          <cell r="D300">
            <v>0</v>
          </cell>
          <cell r="E300">
            <v>133</v>
          </cell>
          <cell r="F300">
            <v>803</v>
          </cell>
          <cell r="G300">
            <v>2510</v>
          </cell>
          <cell r="H300">
            <v>4122</v>
          </cell>
          <cell r="I300">
            <v>3994</v>
          </cell>
          <cell r="N300">
            <v>3740</v>
          </cell>
          <cell r="S300">
            <v>3203</v>
          </cell>
          <cell r="T300">
            <v>2607</v>
          </cell>
          <cell r="U300">
            <v>2674</v>
          </cell>
          <cell r="V300">
            <v>2608</v>
          </cell>
          <cell r="W300">
            <v>2549</v>
          </cell>
          <cell r="X300">
            <v>2549</v>
          </cell>
          <cell r="Y300">
            <v>2642</v>
          </cell>
          <cell r="Z300">
            <v>3350</v>
          </cell>
          <cell r="AA300">
            <v>3350</v>
          </cell>
          <cell r="AB300">
            <v>3651.12</v>
          </cell>
          <cell r="AC300">
            <v>3651.12</v>
          </cell>
          <cell r="AD300">
            <v>2707</v>
          </cell>
          <cell r="AE300">
            <v>4144</v>
          </cell>
          <cell r="AF300">
            <v>3840</v>
          </cell>
          <cell r="AG300">
            <v>4432</v>
          </cell>
          <cell r="AH300">
            <v>4432</v>
          </cell>
          <cell r="AM300">
            <v>6315</v>
          </cell>
          <cell r="AN300">
            <v>8145.18</v>
          </cell>
          <cell r="AO300">
            <v>10674.18</v>
          </cell>
          <cell r="AP300">
            <v>12693.18</v>
          </cell>
          <cell r="AQ300">
            <v>14541.18</v>
          </cell>
          <cell r="AR300">
            <v>16017.18</v>
          </cell>
          <cell r="AS300">
            <v>18447.18</v>
          </cell>
        </row>
        <row r="301">
          <cell r="N301">
            <v>509</v>
          </cell>
          <cell r="S301">
            <v>1299.8799999999999</v>
          </cell>
          <cell r="T301">
            <v>1494.8799999999999</v>
          </cell>
          <cell r="U301">
            <v>1698.8799999999999</v>
          </cell>
          <cell r="V301">
            <v>3996.88</v>
          </cell>
          <cell r="W301">
            <v>4339.88</v>
          </cell>
          <cell r="X301">
            <v>4339.88</v>
          </cell>
          <cell r="Y301">
            <v>2205.4499999999998</v>
          </cell>
          <cell r="Z301">
            <v>2241.54</v>
          </cell>
          <cell r="AA301">
            <v>2289.1999999999998</v>
          </cell>
          <cell r="AB301">
            <v>2297.65</v>
          </cell>
          <cell r="AC301">
            <v>2297.65</v>
          </cell>
          <cell r="AD301">
            <v>4447.88</v>
          </cell>
          <cell r="AE301">
            <v>4612.88</v>
          </cell>
          <cell r="AF301">
            <v>4737.88</v>
          </cell>
          <cell r="AG301">
            <v>4955.88</v>
          </cell>
          <cell r="AH301">
            <v>4955.88</v>
          </cell>
          <cell r="AM301">
            <v>6144.88</v>
          </cell>
          <cell r="AN301">
            <v>7944.88</v>
          </cell>
          <cell r="AO301">
            <v>9105.7885607940443</v>
          </cell>
          <cell r="AP301">
            <v>10843.060016017924</v>
          </cell>
          <cell r="AQ301">
            <v>12781.550791308138</v>
          </cell>
          <cell r="AR301">
            <v>14853.407860130692</v>
          </cell>
          <cell r="AS301">
            <v>16925.264928953246</v>
          </cell>
        </row>
        <row r="303">
          <cell r="D303">
            <v>998.10451999999998</v>
          </cell>
          <cell r="E303">
            <v>3011.7427668</v>
          </cell>
          <cell r="F303">
            <v>3248.9785719000001</v>
          </cell>
          <cell r="G303">
            <v>2946.28125</v>
          </cell>
          <cell r="H303">
            <v>2679.4815199999998</v>
          </cell>
          <cell r="I303">
            <v>2642.4189999999999</v>
          </cell>
          <cell r="N303">
            <v>2238.6689999999999</v>
          </cell>
          <cell r="S303">
            <v>2195.826</v>
          </cell>
          <cell r="T303">
            <v>2078.9630999999999</v>
          </cell>
          <cell r="U303">
            <v>1891.9802999999999</v>
          </cell>
          <cell r="V303">
            <v>1822.5419999999999</v>
          </cell>
          <cell r="W303">
            <v>1617.8107</v>
          </cell>
          <cell r="X303">
            <v>1617.8107</v>
          </cell>
          <cell r="Y303">
            <v>1583.7250307339998</v>
          </cell>
          <cell r="Z303">
            <v>1400.779344646</v>
          </cell>
          <cell r="AA303">
            <v>1362.4784920939999</v>
          </cell>
          <cell r="AB303">
            <v>1179.2325598599998</v>
          </cell>
          <cell r="AC303">
            <v>1179.23255986</v>
          </cell>
          <cell r="AD303">
            <v>1591</v>
          </cell>
          <cell r="AE303">
            <v>1378</v>
          </cell>
          <cell r="AF303">
            <v>1336.0870983393127</v>
          </cell>
          <cell r="AG303">
            <v>1190.2693655855844</v>
          </cell>
          <cell r="AH303">
            <v>1190.2693655855844</v>
          </cell>
          <cell r="AM303">
            <v>1226</v>
          </cell>
          <cell r="AN303">
            <v>760.24467340799993</v>
          </cell>
          <cell r="AO303">
            <v>218.33258616000001</v>
          </cell>
          <cell r="AP303">
            <v>-0.10320627939758796</v>
          </cell>
          <cell r="AQ303">
            <v>-0.10149669529973945</v>
          </cell>
          <cell r="AR303">
            <v>-9.9815429999978389E-2</v>
          </cell>
          <cell r="AS303">
            <v>-9.9815429999978389E-2</v>
          </cell>
        </row>
        <row r="305">
          <cell r="E305">
            <v>0</v>
          </cell>
          <cell r="F305">
            <v>177</v>
          </cell>
          <cell r="G305">
            <v>355</v>
          </cell>
          <cell r="H305">
            <v>355</v>
          </cell>
          <cell r="I305">
            <v>355</v>
          </cell>
          <cell r="N305">
            <v>355</v>
          </cell>
          <cell r="S305">
            <v>213</v>
          </cell>
          <cell r="T305">
            <v>213</v>
          </cell>
          <cell r="U305">
            <v>213</v>
          </cell>
          <cell r="V305">
            <v>214</v>
          </cell>
          <cell r="W305">
            <v>293</v>
          </cell>
          <cell r="X305">
            <v>293</v>
          </cell>
          <cell r="Y305">
            <v>68</v>
          </cell>
          <cell r="Z305">
            <v>54</v>
          </cell>
          <cell r="AA305">
            <v>54</v>
          </cell>
          <cell r="AB305">
            <v>40</v>
          </cell>
          <cell r="AC305">
            <v>40</v>
          </cell>
          <cell r="AD305">
            <v>293</v>
          </cell>
          <cell r="AE305">
            <v>286</v>
          </cell>
          <cell r="AF305">
            <v>286</v>
          </cell>
          <cell r="AG305">
            <v>279</v>
          </cell>
          <cell r="AH305">
            <v>279</v>
          </cell>
          <cell r="AM305">
            <v>279</v>
          </cell>
          <cell r="AN305">
            <v>279</v>
          </cell>
          <cell r="AO305">
            <v>279</v>
          </cell>
          <cell r="AP305">
            <v>279</v>
          </cell>
          <cell r="AQ305">
            <v>279</v>
          </cell>
          <cell r="AR305">
            <v>279</v>
          </cell>
          <cell r="AS305">
            <v>279</v>
          </cell>
        </row>
        <row r="307">
          <cell r="C307">
            <v>0</v>
          </cell>
          <cell r="D307">
            <v>0</v>
          </cell>
          <cell r="E307">
            <v>245</v>
          </cell>
          <cell r="F307">
            <v>687</v>
          </cell>
          <cell r="G307">
            <v>1052</v>
          </cell>
          <cell r="H307">
            <v>2</v>
          </cell>
          <cell r="I307">
            <v>0</v>
          </cell>
          <cell r="N307">
            <v>135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</row>
        <row r="309">
          <cell r="C309">
            <v>25636.5</v>
          </cell>
          <cell r="D309">
            <v>26864.204519999999</v>
          </cell>
          <cell r="E309">
            <v>28622.8427668</v>
          </cell>
          <cell r="F309">
            <v>29984.878571899997</v>
          </cell>
          <cell r="G309">
            <v>32437.581249999999</v>
          </cell>
          <cell r="H309">
            <v>33094.79552</v>
          </cell>
          <cell r="I309">
            <v>33114.242559999999</v>
          </cell>
          <cell r="N309">
            <v>33052.711739999999</v>
          </cell>
          <cell r="S309">
            <v>31499.246000000003</v>
          </cell>
          <cell r="T309">
            <v>30687.513100000004</v>
          </cell>
          <cell r="U309">
            <v>31004.790300000001</v>
          </cell>
          <cell r="V309">
            <v>32943.652000000002</v>
          </cell>
          <cell r="W309">
            <v>32782.510700000006</v>
          </cell>
          <cell r="X309">
            <v>32053.040699999998</v>
          </cell>
          <cell r="Y309">
            <v>29245.727680733995</v>
          </cell>
          <cell r="Z309">
            <v>29322.397994646002</v>
          </cell>
          <cell r="AA309">
            <v>29218.951142094</v>
          </cell>
          <cell r="AB309">
            <v>28964.577209859995</v>
          </cell>
          <cell r="AC309">
            <v>28964.577209859995</v>
          </cell>
          <cell r="AD309">
            <v>31789.89</v>
          </cell>
          <cell r="AE309">
            <v>32779.89</v>
          </cell>
          <cell r="AF309">
            <v>32954.97709833931</v>
          </cell>
          <cell r="AG309">
            <v>32915.159365585583</v>
          </cell>
          <cell r="AH309">
            <v>32915.159365585583</v>
          </cell>
          <cell r="AM309">
            <v>36376.92</v>
          </cell>
          <cell r="AN309">
            <v>41254.262673407997</v>
          </cell>
          <cell r="AO309">
            <v>46216.47397552547</v>
          </cell>
          <cell r="AP309">
            <v>51659.586118309955</v>
          </cell>
          <cell r="AQ309">
            <v>58259.102897184268</v>
          </cell>
          <cell r="AR309">
            <v>64043.390920092112</v>
          </cell>
          <cell r="AS309">
            <v>71018.390719919276</v>
          </cell>
        </row>
        <row r="310">
          <cell r="C310">
            <v>0.45530987633115766</v>
          </cell>
          <cell r="D310">
            <v>0.60366201099629235</v>
          </cell>
          <cell r="E310">
            <v>0.59146926438655723</v>
          </cell>
          <cell r="F310">
            <v>0.56151457999812726</v>
          </cell>
          <cell r="G310">
            <v>0.53696325469258566</v>
          </cell>
          <cell r="H310">
            <v>0.55276109063494627</v>
          </cell>
          <cell r="I310">
            <v>0.56761819811780978</v>
          </cell>
          <cell r="N310">
            <v>0.42820974345315205</v>
          </cell>
          <cell r="S310">
            <v>0.44652720063836171</v>
          </cell>
          <cell r="X310">
            <v>0.36245111409896552</v>
          </cell>
          <cell r="AC310">
            <v>0.303449359319305</v>
          </cell>
          <cell r="AH310">
            <v>0.3464220885757191</v>
          </cell>
          <cell r="AM310">
            <v>0.38285607134345567</v>
          </cell>
          <cell r="AN310">
            <v>0.42595989595602501</v>
          </cell>
          <cell r="AO310">
            <v>0.46087692222150939</v>
          </cell>
          <cell r="AP310">
            <v>0.48118635531943732</v>
          </cell>
          <cell r="AQ310">
            <v>0.521959801072437</v>
          </cell>
          <cell r="AR310">
            <v>0.55231608967380974</v>
          </cell>
          <cell r="AS310">
            <v>0.58946637559858572</v>
          </cell>
        </row>
        <row r="312">
          <cell r="C312">
            <v>4500</v>
          </cell>
          <cell r="D312">
            <v>1856</v>
          </cell>
          <cell r="E312">
            <v>1250</v>
          </cell>
          <cell r="F312">
            <v>1978</v>
          </cell>
          <cell r="G312">
            <v>2036</v>
          </cell>
          <cell r="H312">
            <v>1777</v>
          </cell>
          <cell r="I312">
            <v>2493</v>
          </cell>
          <cell r="N312">
            <v>1354</v>
          </cell>
          <cell r="S312">
            <v>1796</v>
          </cell>
          <cell r="T312">
            <v>1699</v>
          </cell>
          <cell r="U312">
            <v>2111</v>
          </cell>
          <cell r="V312">
            <v>2226</v>
          </cell>
          <cell r="W312">
            <v>2078</v>
          </cell>
          <cell r="X312">
            <v>2078</v>
          </cell>
          <cell r="Y312">
            <v>2039.3857280000002</v>
          </cell>
          <cell r="Z312">
            <v>2088.0419200000001</v>
          </cell>
          <cell r="AA312">
            <v>2172.2181120000005</v>
          </cell>
          <cell r="AB312">
            <v>2113.3219200000003</v>
          </cell>
          <cell r="AC312">
            <v>2113.3219200000003</v>
          </cell>
          <cell r="AD312">
            <v>1775</v>
          </cell>
          <cell r="AE312">
            <v>1910</v>
          </cell>
          <cell r="AF312">
            <v>1994.28277453076</v>
          </cell>
          <cell r="AG312">
            <v>1910</v>
          </cell>
          <cell r="AH312">
            <v>1910</v>
          </cell>
          <cell r="AM312">
            <v>1549</v>
          </cell>
          <cell r="AN312">
            <v>1657.5922391194347</v>
          </cell>
          <cell r="AO312">
            <v>2245.4953840385647</v>
          </cell>
          <cell r="AP312">
            <v>2356.0193882762023</v>
          </cell>
          <cell r="AQ312">
            <v>2461.2054835943268</v>
          </cell>
          <cell r="AR312">
            <v>2574.5952617355206</v>
          </cell>
          <cell r="AS312">
            <v>2697.2684472465489</v>
          </cell>
        </row>
        <row r="313">
          <cell r="C313">
            <v>4500</v>
          </cell>
          <cell r="D313">
            <v>1221</v>
          </cell>
          <cell r="E313">
            <v>338</v>
          </cell>
          <cell r="F313">
            <v>605</v>
          </cell>
          <cell r="G313">
            <v>598</v>
          </cell>
          <cell r="H313">
            <v>871</v>
          </cell>
          <cell r="I313">
            <v>1830</v>
          </cell>
          <cell r="N313">
            <v>880</v>
          </cell>
          <cell r="S313">
            <v>755</v>
          </cell>
          <cell r="T313">
            <v>658</v>
          </cell>
          <cell r="U313">
            <v>1028</v>
          </cell>
          <cell r="V313">
            <v>1202</v>
          </cell>
          <cell r="W313">
            <v>939</v>
          </cell>
          <cell r="X313">
            <v>939</v>
          </cell>
          <cell r="Y313">
            <v>916.38572800000009</v>
          </cell>
          <cell r="Z313">
            <v>965.04192000000012</v>
          </cell>
          <cell r="AA313">
            <v>1049.2181120000002</v>
          </cell>
          <cell r="AB313">
            <v>990.32192000000009</v>
          </cell>
          <cell r="AC313">
            <v>990.32192000000009</v>
          </cell>
          <cell r="AD313">
            <v>804</v>
          </cell>
          <cell r="AE313">
            <v>779</v>
          </cell>
          <cell r="AF313">
            <v>863.28277453075998</v>
          </cell>
          <cell r="AG313">
            <v>779</v>
          </cell>
          <cell r="AH313">
            <v>779</v>
          </cell>
          <cell r="AM313">
            <v>571</v>
          </cell>
          <cell r="AN313">
            <v>679.59223911943468</v>
          </cell>
          <cell r="AO313">
            <v>1267.4953840385647</v>
          </cell>
          <cell r="AP313">
            <v>1378.0193882762021</v>
          </cell>
          <cell r="AQ313">
            <v>1483.2054835943268</v>
          </cell>
          <cell r="AR313">
            <v>1596.5952617355206</v>
          </cell>
          <cell r="AS313">
            <v>1719.2684472465492</v>
          </cell>
        </row>
        <row r="314">
          <cell r="D314">
            <v>635</v>
          </cell>
          <cell r="E314">
            <v>703</v>
          </cell>
          <cell r="F314">
            <v>1027</v>
          </cell>
          <cell r="G314">
            <v>1115</v>
          </cell>
          <cell r="H314">
            <v>457</v>
          </cell>
          <cell r="I314">
            <v>96</v>
          </cell>
          <cell r="N314">
            <v>317</v>
          </cell>
          <cell r="S314">
            <v>379</v>
          </cell>
          <cell r="T314">
            <v>379</v>
          </cell>
          <cell r="U314">
            <v>421</v>
          </cell>
          <cell r="V314">
            <v>362</v>
          </cell>
          <cell r="W314">
            <v>477</v>
          </cell>
          <cell r="X314">
            <v>477</v>
          </cell>
          <cell r="Y314">
            <v>461</v>
          </cell>
          <cell r="Z314">
            <v>461</v>
          </cell>
          <cell r="AA314">
            <v>461</v>
          </cell>
          <cell r="AB314">
            <v>461</v>
          </cell>
          <cell r="AC314">
            <v>461</v>
          </cell>
          <cell r="AD314">
            <v>309</v>
          </cell>
          <cell r="AE314">
            <v>469</v>
          </cell>
          <cell r="AF314">
            <v>469</v>
          </cell>
          <cell r="AG314">
            <v>469</v>
          </cell>
          <cell r="AH314">
            <v>469</v>
          </cell>
          <cell r="AM314">
            <v>316</v>
          </cell>
          <cell r="AN314">
            <v>316</v>
          </cell>
          <cell r="AO314">
            <v>316</v>
          </cell>
          <cell r="AP314">
            <v>316</v>
          </cell>
          <cell r="AQ314">
            <v>316</v>
          </cell>
          <cell r="AR314">
            <v>316</v>
          </cell>
          <cell r="AS314">
            <v>316</v>
          </cell>
        </row>
        <row r="315">
          <cell r="D315">
            <v>0</v>
          </cell>
          <cell r="E315">
            <v>209</v>
          </cell>
          <cell r="F315">
            <v>346</v>
          </cell>
          <cell r="G315">
            <v>323</v>
          </cell>
          <cell r="H315">
            <v>449</v>
          </cell>
          <cell r="I315">
            <v>567</v>
          </cell>
          <cell r="N315">
            <v>157</v>
          </cell>
          <cell r="S315">
            <v>662</v>
          </cell>
          <cell r="T315">
            <v>662</v>
          </cell>
          <cell r="U315">
            <v>662</v>
          </cell>
          <cell r="V315">
            <v>662</v>
          </cell>
          <cell r="W315">
            <v>662</v>
          </cell>
          <cell r="X315">
            <v>662</v>
          </cell>
          <cell r="Y315">
            <v>662</v>
          </cell>
          <cell r="Z315">
            <v>662</v>
          </cell>
          <cell r="AA315">
            <v>662</v>
          </cell>
          <cell r="AB315">
            <v>662</v>
          </cell>
          <cell r="AC315">
            <v>662</v>
          </cell>
          <cell r="AD315">
            <v>662</v>
          </cell>
          <cell r="AE315">
            <v>662</v>
          </cell>
          <cell r="AF315">
            <v>662</v>
          </cell>
          <cell r="AG315">
            <v>662</v>
          </cell>
          <cell r="AH315">
            <v>662</v>
          </cell>
          <cell r="AM315">
            <v>662</v>
          </cell>
          <cell r="AN315">
            <v>662</v>
          </cell>
          <cell r="AO315">
            <v>662</v>
          </cell>
          <cell r="AP315">
            <v>662</v>
          </cell>
          <cell r="AQ315">
            <v>662</v>
          </cell>
          <cell r="AR315">
            <v>662</v>
          </cell>
          <cell r="AS315">
            <v>662</v>
          </cell>
        </row>
        <row r="317">
          <cell r="C317">
            <v>3983.1</v>
          </cell>
          <cell r="D317">
            <v>4559</v>
          </cell>
          <cell r="E317">
            <v>4873</v>
          </cell>
          <cell r="F317">
            <v>4442</v>
          </cell>
          <cell r="G317">
            <v>4750</v>
          </cell>
          <cell r="H317">
            <v>5093</v>
          </cell>
          <cell r="I317">
            <v>4477</v>
          </cell>
          <cell r="N317">
            <v>3715</v>
          </cell>
          <cell r="S317">
            <v>3037</v>
          </cell>
          <cell r="T317">
            <v>3157</v>
          </cell>
          <cell r="U317">
            <v>4022</v>
          </cell>
          <cell r="V317">
            <v>3888</v>
          </cell>
          <cell r="W317">
            <v>3734</v>
          </cell>
          <cell r="X317">
            <v>3734</v>
          </cell>
          <cell r="Y317">
            <v>3671.75</v>
          </cell>
          <cell r="Z317">
            <v>3674.5</v>
          </cell>
          <cell r="AA317">
            <v>3678.25</v>
          </cell>
          <cell r="AB317">
            <v>3683</v>
          </cell>
          <cell r="AC317">
            <v>3683</v>
          </cell>
          <cell r="AD317">
            <v>3778</v>
          </cell>
          <cell r="AE317">
            <v>3646</v>
          </cell>
          <cell r="AF317">
            <v>3537.3125</v>
          </cell>
          <cell r="AG317">
            <v>3429.625</v>
          </cell>
          <cell r="AH317">
            <v>3429.625</v>
          </cell>
          <cell r="AM317">
            <v>3496</v>
          </cell>
          <cell r="AN317">
            <v>3226</v>
          </cell>
          <cell r="AO317">
            <v>3292.8</v>
          </cell>
          <cell r="AP317">
            <v>2813.8</v>
          </cell>
          <cell r="AQ317">
            <v>1860.8000000000002</v>
          </cell>
          <cell r="AR317">
            <v>290.80000000000018</v>
          </cell>
          <cell r="AS317">
            <v>-1388.1999999999998</v>
          </cell>
        </row>
        <row r="318">
          <cell r="C318">
            <v>3983.1</v>
          </cell>
          <cell r="D318">
            <v>4559</v>
          </cell>
          <cell r="E318">
            <v>4873</v>
          </cell>
          <cell r="F318">
            <v>4442</v>
          </cell>
          <cell r="G318">
            <v>4750</v>
          </cell>
          <cell r="H318">
            <v>5093</v>
          </cell>
          <cell r="I318">
            <v>4477</v>
          </cell>
          <cell r="N318">
            <v>3715</v>
          </cell>
          <cell r="S318">
            <v>3037</v>
          </cell>
          <cell r="T318">
            <v>3157</v>
          </cell>
          <cell r="U318">
            <v>4022</v>
          </cell>
          <cell r="V318">
            <v>3888</v>
          </cell>
          <cell r="W318">
            <v>3734</v>
          </cell>
          <cell r="X318">
            <v>3734</v>
          </cell>
          <cell r="Y318">
            <v>3671.75</v>
          </cell>
          <cell r="Z318">
            <v>3674.5</v>
          </cell>
          <cell r="AA318">
            <v>3678.25</v>
          </cell>
          <cell r="AB318">
            <v>3683</v>
          </cell>
          <cell r="AC318">
            <v>3683</v>
          </cell>
          <cell r="AD318">
            <v>3778</v>
          </cell>
          <cell r="AE318">
            <v>3646</v>
          </cell>
          <cell r="AF318">
            <v>3537.3125</v>
          </cell>
          <cell r="AG318">
            <v>3429.625</v>
          </cell>
          <cell r="AH318">
            <v>3429.625</v>
          </cell>
          <cell r="AM318">
            <v>3496</v>
          </cell>
          <cell r="AN318">
            <v>3226</v>
          </cell>
          <cell r="AO318">
            <v>3292.8</v>
          </cell>
          <cell r="AP318">
            <v>2813.8</v>
          </cell>
          <cell r="AQ318">
            <v>1860.8000000000002</v>
          </cell>
          <cell r="AR318">
            <v>290.80000000000018</v>
          </cell>
          <cell r="AS318">
            <v>-1388.1999999999998</v>
          </cell>
        </row>
        <row r="319">
          <cell r="T319">
            <v>0</v>
          </cell>
          <cell r="U319">
            <v>1000</v>
          </cell>
          <cell r="V319">
            <v>1000</v>
          </cell>
          <cell r="W319">
            <v>1000</v>
          </cell>
          <cell r="X319">
            <v>1000</v>
          </cell>
          <cell r="Y319">
            <v>1274.75</v>
          </cell>
          <cell r="Z319">
            <v>1549.5</v>
          </cell>
          <cell r="AA319">
            <v>1824.25</v>
          </cell>
          <cell r="AB319">
            <v>2099</v>
          </cell>
          <cell r="AC319">
            <v>2099</v>
          </cell>
          <cell r="AD319">
            <v>1192.3125</v>
          </cell>
          <cell r="AE319">
            <v>1224.625</v>
          </cell>
          <cell r="AF319">
            <v>1336.9375</v>
          </cell>
          <cell r="AG319">
            <v>1449.25</v>
          </cell>
          <cell r="AH319">
            <v>1449.25</v>
          </cell>
          <cell r="AM319">
            <v>1000</v>
          </cell>
          <cell r="AN319">
            <v>1831.25</v>
          </cell>
          <cell r="AO319">
            <v>2348.0500000000002</v>
          </cell>
          <cell r="AP319">
            <v>1969.0500000000002</v>
          </cell>
          <cell r="AQ319">
            <v>1116.0500000000002</v>
          </cell>
          <cell r="AR319">
            <v>-103.94999999999982</v>
          </cell>
          <cell r="AS319">
            <v>-1432.9499999999998</v>
          </cell>
        </row>
        <row r="320">
          <cell r="T320">
            <v>208.25</v>
          </cell>
          <cell r="U320">
            <v>416.5</v>
          </cell>
          <cell r="V320">
            <v>624.75</v>
          </cell>
          <cell r="W320">
            <v>833</v>
          </cell>
          <cell r="X320">
            <v>833</v>
          </cell>
          <cell r="Y320">
            <v>990.75</v>
          </cell>
          <cell r="Z320">
            <v>1148.5</v>
          </cell>
          <cell r="AA320">
            <v>1306.25</v>
          </cell>
          <cell r="AB320">
            <v>1464</v>
          </cell>
          <cell r="AC320">
            <v>1464</v>
          </cell>
          <cell r="AD320">
            <v>990.75</v>
          </cell>
          <cell r="AE320">
            <v>1148.5</v>
          </cell>
          <cell r="AF320">
            <v>1306.25</v>
          </cell>
          <cell r="AG320">
            <v>1464</v>
          </cell>
          <cell r="AH320">
            <v>1464</v>
          </cell>
          <cell r="AM320">
            <v>1464</v>
          </cell>
          <cell r="AN320">
            <v>2465</v>
          </cell>
          <cell r="AO320">
            <v>3465</v>
          </cell>
          <cell r="AP320">
            <v>3465</v>
          </cell>
          <cell r="AQ320">
            <v>3051</v>
          </cell>
          <cell r="AR320">
            <v>2318</v>
          </cell>
          <cell r="AS320">
            <v>1493</v>
          </cell>
        </row>
        <row r="321">
          <cell r="T321">
            <v>110.02298638169962</v>
          </cell>
          <cell r="U321">
            <v>220.04597276339925</v>
          </cell>
          <cell r="V321">
            <v>330.06895914509886</v>
          </cell>
          <cell r="W321">
            <v>440.0919455267985</v>
          </cell>
          <cell r="X321">
            <v>440.0919455267985</v>
          </cell>
          <cell r="Y321">
            <v>599.09194552679855</v>
          </cell>
          <cell r="Z321">
            <v>758.09194552679855</v>
          </cell>
          <cell r="AA321">
            <v>917.09194552679855</v>
          </cell>
          <cell r="AB321">
            <v>1076.0919455267986</v>
          </cell>
          <cell r="AC321">
            <v>1076.0919455267986</v>
          </cell>
          <cell r="AD321">
            <v>599.09194552679855</v>
          </cell>
          <cell r="AE321">
            <v>758.09194552679855</v>
          </cell>
          <cell r="AF321">
            <v>917.09194552679855</v>
          </cell>
          <cell r="AG321">
            <v>1076.0919455267986</v>
          </cell>
          <cell r="AH321">
            <v>1076.0919455267986</v>
          </cell>
          <cell r="AM321">
            <v>1076.0919455267986</v>
          </cell>
          <cell r="AN321">
            <v>2422.0919455267986</v>
          </cell>
          <cell r="AO321">
            <v>3618.0919455267986</v>
          </cell>
          <cell r="AP321">
            <v>3445.0919455267986</v>
          </cell>
          <cell r="AQ321">
            <v>3445.0919455267986</v>
          </cell>
          <cell r="AR321">
            <v>3706.0919455267986</v>
          </cell>
          <cell r="AS321">
            <v>3786.0919455267986</v>
          </cell>
        </row>
        <row r="322">
          <cell r="N322">
            <v>3715</v>
          </cell>
          <cell r="S322">
            <v>3037</v>
          </cell>
          <cell r="T322">
            <v>3157</v>
          </cell>
          <cell r="U322">
            <v>3022</v>
          </cell>
          <cell r="V322">
            <v>2888</v>
          </cell>
          <cell r="W322">
            <v>2734</v>
          </cell>
          <cell r="X322">
            <v>2734</v>
          </cell>
          <cell r="Y322">
            <v>2397</v>
          </cell>
          <cell r="Z322">
            <v>2125</v>
          </cell>
          <cell r="AA322">
            <v>1854</v>
          </cell>
          <cell r="AB322">
            <v>1584</v>
          </cell>
          <cell r="AC322">
            <v>1584</v>
          </cell>
          <cell r="AD322">
            <v>2585.6875</v>
          </cell>
          <cell r="AE322">
            <v>2421.375</v>
          </cell>
          <cell r="AF322">
            <v>2200.375</v>
          </cell>
          <cell r="AG322">
            <v>1980.375</v>
          </cell>
          <cell r="AH322">
            <v>1980.375</v>
          </cell>
          <cell r="AM322">
            <v>2496</v>
          </cell>
          <cell r="AN322">
            <v>1394.75</v>
          </cell>
          <cell r="AO322">
            <v>944.75</v>
          </cell>
          <cell r="AP322">
            <v>844.75</v>
          </cell>
          <cell r="AQ322">
            <v>744.75</v>
          </cell>
          <cell r="AR322">
            <v>394.75</v>
          </cell>
          <cell r="AS322">
            <v>44.75</v>
          </cell>
        </row>
        <row r="324">
          <cell r="C324">
            <v>34119.599999999999</v>
          </cell>
          <cell r="D324">
            <v>33279.204519999999</v>
          </cell>
          <cell r="E324">
            <v>34745.8427668</v>
          </cell>
          <cell r="F324">
            <v>36404.878571900001</v>
          </cell>
          <cell r="G324">
            <v>39223.581250000003</v>
          </cell>
          <cell r="H324">
            <v>39964.79552</v>
          </cell>
          <cell r="I324">
            <v>40084.242559999999</v>
          </cell>
          <cell r="N324">
            <v>38121.711739999999</v>
          </cell>
          <cell r="S324">
            <v>36332.245999999999</v>
          </cell>
          <cell r="T324">
            <v>35543.513100000004</v>
          </cell>
          <cell r="U324">
            <v>37137.790300000001</v>
          </cell>
          <cell r="V324">
            <v>39057.652000000002</v>
          </cell>
          <cell r="W324">
            <v>38594.510700000006</v>
          </cell>
          <cell r="X324">
            <v>37865.040699999998</v>
          </cell>
          <cell r="Y324">
            <v>34956.863408733996</v>
          </cell>
          <cell r="Z324">
            <v>35084.939914646005</v>
          </cell>
          <cell r="AA324">
            <v>35069.419254093998</v>
          </cell>
          <cell r="AB324">
            <v>34760.899129859994</v>
          </cell>
          <cell r="AC324">
            <v>34760.899129859994</v>
          </cell>
          <cell r="AD324">
            <v>37342.89</v>
          </cell>
          <cell r="AE324">
            <v>38335.89</v>
          </cell>
          <cell r="AF324">
            <v>38486.572372870069</v>
          </cell>
          <cell r="AG324">
            <v>38254.784365585583</v>
          </cell>
          <cell r="AH324">
            <v>38254.784365585583</v>
          </cell>
          <cell r="AM324">
            <v>41421.919999999998</v>
          </cell>
          <cell r="AN324">
            <v>46137.854912527429</v>
          </cell>
          <cell r="AO324">
            <v>51754.769359564038</v>
          </cell>
          <cell r="AP324">
            <v>56829.405506586161</v>
          </cell>
          <cell r="AQ324">
            <v>62581.108380778598</v>
          </cell>
          <cell r="AR324">
            <v>66908.786181827629</v>
          </cell>
          <cell r="AS324">
            <v>72327.459167165827</v>
          </cell>
        </row>
        <row r="325">
          <cell r="C325">
            <v>0.60597159738921325</v>
          </cell>
          <cell r="D325">
            <v>0.7478126333479872</v>
          </cell>
          <cell r="E325">
            <v>0.7179963999106217</v>
          </cell>
          <cell r="F325">
            <v>0.68173929909925091</v>
          </cell>
          <cell r="G325">
            <v>0.64929692773252257</v>
          </cell>
          <cell r="H325">
            <v>0.66750628343624874</v>
          </cell>
          <cell r="I325">
            <v>0.68709243442904899</v>
          </cell>
          <cell r="N325">
            <v>0.49388045775455086</v>
          </cell>
          <cell r="S325">
            <v>0.51503887106644752</v>
          </cell>
          <cell r="X325">
            <v>0.42817236328900538</v>
          </cell>
          <cell r="AC325">
            <v>0.36417491938146568</v>
          </cell>
          <cell r="AH325">
            <v>0.40262002534296881</v>
          </cell>
          <cell r="AM325">
            <v>0.43595316917163179</v>
          </cell>
          <cell r="AN325">
            <v>0.47638412626005722</v>
          </cell>
          <cell r="AO325">
            <v>0.51610555200189856</v>
          </cell>
          <cell r="AP325">
            <v>0.52934095228827915</v>
          </cell>
          <cell r="AQ325">
            <v>0.56068187213542819</v>
          </cell>
          <cell r="AR325">
            <v>0.57702752177624583</v>
          </cell>
          <cell r="AS325">
            <v>0.60033189684155663</v>
          </cell>
        </row>
        <row r="330">
          <cell r="B330">
            <v>1987</v>
          </cell>
          <cell r="C330">
            <v>1988</v>
          </cell>
          <cell r="D330">
            <v>1989</v>
          </cell>
          <cell r="E330">
            <v>1990</v>
          </cell>
          <cell r="F330">
            <v>1991</v>
          </cell>
          <cell r="G330">
            <v>1992</v>
          </cell>
          <cell r="H330">
            <v>1993</v>
          </cell>
          <cell r="I330">
            <v>1994</v>
          </cell>
          <cell r="J330" t="str">
            <v>1995</v>
          </cell>
          <cell r="K330" t="str">
            <v>1995</v>
          </cell>
          <cell r="L330" t="str">
            <v>1995</v>
          </cell>
          <cell r="M330" t="str">
            <v>1995</v>
          </cell>
          <cell r="N330">
            <v>1995</v>
          </cell>
          <cell r="O330">
            <v>1996</v>
          </cell>
          <cell r="P330">
            <v>1996</v>
          </cell>
          <cell r="Q330">
            <v>1996</v>
          </cell>
          <cell r="R330">
            <v>1996</v>
          </cell>
          <cell r="S330">
            <v>1996</v>
          </cell>
          <cell r="T330">
            <v>1997</v>
          </cell>
          <cell r="U330">
            <v>1997</v>
          </cell>
          <cell r="V330">
            <v>1997</v>
          </cell>
          <cell r="W330">
            <v>1997</v>
          </cell>
          <cell r="X330">
            <v>1997</v>
          </cell>
          <cell r="Y330">
            <v>1998</v>
          </cell>
          <cell r="Z330">
            <v>1998</v>
          </cell>
          <cell r="AA330">
            <v>1998</v>
          </cell>
          <cell r="AB330">
            <v>1998</v>
          </cell>
          <cell r="AC330">
            <v>1998</v>
          </cell>
          <cell r="AD330">
            <v>1998</v>
          </cell>
          <cell r="AE330">
            <v>1998</v>
          </cell>
          <cell r="AF330">
            <v>1998</v>
          </cell>
          <cell r="AG330">
            <v>1998</v>
          </cell>
          <cell r="AH330">
            <v>1998</v>
          </cell>
          <cell r="AM330">
            <v>1999</v>
          </cell>
          <cell r="AN330">
            <v>1999</v>
          </cell>
          <cell r="AO330">
            <v>2000</v>
          </cell>
          <cell r="AP330">
            <v>2001</v>
          </cell>
          <cell r="AQ330">
            <v>2002</v>
          </cell>
          <cell r="AR330">
            <v>2003</v>
          </cell>
          <cell r="AS330">
            <v>2004</v>
          </cell>
        </row>
        <row r="331">
          <cell r="J331" t="str">
            <v>Q1</v>
          </cell>
          <cell r="K331" t="str">
            <v>Q2</v>
          </cell>
          <cell r="L331" t="str">
            <v>Q3</v>
          </cell>
          <cell r="M331" t="str">
            <v>Q4</v>
          </cell>
          <cell r="O331" t="str">
            <v>Q1</v>
          </cell>
          <cell r="P331" t="str">
            <v>Q2</v>
          </cell>
          <cell r="Q331" t="str">
            <v>Q3</v>
          </cell>
          <cell r="R331" t="str">
            <v>Q4</v>
          </cell>
          <cell r="T331" t="str">
            <v>Q1</v>
          </cell>
          <cell r="U331" t="str">
            <v>Q2</v>
          </cell>
          <cell r="V331" t="str">
            <v>Q3</v>
          </cell>
          <cell r="W331" t="str">
            <v>Q4</v>
          </cell>
          <cell r="Y331" t="str">
            <v>Q1</v>
          </cell>
          <cell r="Z331" t="str">
            <v>Q2</v>
          </cell>
          <cell r="AA331" t="str">
            <v>Q3</v>
          </cell>
          <cell r="AB331" t="str">
            <v>Q4</v>
          </cell>
          <cell r="AD331" t="str">
            <v>Q1</v>
          </cell>
          <cell r="AE331" t="str">
            <v>Q2</v>
          </cell>
          <cell r="AF331" t="str">
            <v>Q3</v>
          </cell>
          <cell r="AG331" t="str">
            <v>Q4</v>
          </cell>
        </row>
        <row r="332">
          <cell r="O332" t="str">
            <v>Prel.</v>
          </cell>
          <cell r="P332" t="str">
            <v>Prel.</v>
          </cell>
          <cell r="Q332" t="str">
            <v>Prel.</v>
          </cell>
          <cell r="R332" t="str">
            <v>Prel.</v>
          </cell>
          <cell r="S332" t="str">
            <v>Prel.</v>
          </cell>
          <cell r="T332" t="str">
            <v>Prel.</v>
          </cell>
          <cell r="U332" t="str">
            <v>Prel.</v>
          </cell>
          <cell r="V332" t="str">
            <v>Prel.</v>
          </cell>
          <cell r="W332" t="str">
            <v>Prel.</v>
          </cell>
          <cell r="X332" t="str">
            <v>Prel.</v>
          </cell>
          <cell r="Y332" t="str">
            <v>Prog.</v>
          </cell>
          <cell r="Z332" t="str">
            <v>Prog.</v>
          </cell>
          <cell r="AA332" t="str">
            <v>Prog.</v>
          </cell>
          <cell r="AB332" t="str">
            <v>Prog.</v>
          </cell>
          <cell r="AC332" t="str">
            <v>Prog.</v>
          </cell>
          <cell r="AD332" t="str">
            <v>Prog.</v>
          </cell>
          <cell r="AE332" t="str">
            <v>Prog.</v>
          </cell>
          <cell r="AF332" t="str">
            <v>Prog.</v>
          </cell>
          <cell r="AG332" t="str">
            <v>Prog.</v>
          </cell>
          <cell r="AH332" t="str">
            <v>Prog.</v>
          </cell>
          <cell r="AM332" t="str">
            <v>Prel.</v>
          </cell>
          <cell r="AN332" t="str">
            <v>Proj.</v>
          </cell>
          <cell r="AO332" t="str">
            <v>Proj.</v>
          </cell>
          <cell r="AP332" t="str">
            <v>Proj.</v>
          </cell>
          <cell r="AQ332" t="str">
            <v>Proj.</v>
          </cell>
          <cell r="AR332" t="str">
            <v>Proj.</v>
          </cell>
          <cell r="AS332" t="str">
            <v>Proj.</v>
          </cell>
        </row>
        <row r="336">
          <cell r="F336">
            <v>36404.878571900001</v>
          </cell>
          <cell r="G336">
            <v>39223.581250000003</v>
          </cell>
          <cell r="H336">
            <v>39964.79552</v>
          </cell>
          <cell r="I336">
            <v>40084.242560000006</v>
          </cell>
          <cell r="N336">
            <v>38121.711740000006</v>
          </cell>
          <cell r="S336">
            <v>36332.246000000006</v>
          </cell>
          <cell r="X336">
            <v>37865.040699999998</v>
          </cell>
          <cell r="AC336">
            <v>34760.899129860001</v>
          </cell>
          <cell r="AH336">
            <v>38254.784365585583</v>
          </cell>
          <cell r="AM336">
            <v>41421.919999999998</v>
          </cell>
          <cell r="AN336">
            <v>46137.854912527429</v>
          </cell>
          <cell r="AO336">
            <v>51754.769359564038</v>
          </cell>
          <cell r="AP336">
            <v>56829.405506586154</v>
          </cell>
          <cell r="AQ336">
            <v>62581.108380778598</v>
          </cell>
          <cell r="AR336">
            <v>66908.786181827629</v>
          </cell>
          <cell r="AS336">
            <v>72327.459167165813</v>
          </cell>
        </row>
        <row r="338">
          <cell r="F338">
            <v>30313.899999999998</v>
          </cell>
          <cell r="G338">
            <v>32834.300000000003</v>
          </cell>
          <cell r="H338">
            <v>35151.313999999998</v>
          </cell>
          <cell r="I338">
            <v>34593.823560000004</v>
          </cell>
          <cell r="N338">
            <v>34039.042740000004</v>
          </cell>
          <cell r="S338">
            <v>32127.420000000006</v>
          </cell>
          <cell r="X338">
            <v>33876.229999999996</v>
          </cell>
          <cell r="AC338">
            <v>31428.344649999999</v>
          </cell>
          <cell r="AH338">
            <v>34875.514999999999</v>
          </cell>
          <cell r="AM338">
            <v>38367.919999999998</v>
          </cell>
          <cell r="AN338">
            <v>43441.017999999996</v>
          </cell>
          <cell r="AO338">
            <v>49011.941389365471</v>
          </cell>
          <cell r="AP338">
            <v>54194.489324589347</v>
          </cell>
          <cell r="AQ338">
            <v>59841.004393879572</v>
          </cell>
          <cell r="AR338">
            <v>64055.290735522118</v>
          </cell>
          <cell r="AS338">
            <v>69351.290535349268</v>
          </cell>
        </row>
        <row r="339">
          <cell r="F339">
            <v>25068.899999999998</v>
          </cell>
          <cell r="G339">
            <v>25574.3</v>
          </cell>
          <cell r="H339">
            <v>25936.313999999998</v>
          </cell>
          <cell r="I339">
            <v>26122.823560000004</v>
          </cell>
          <cell r="N339">
            <v>26075.042740000001</v>
          </cell>
          <cell r="S339">
            <v>24587.540000000005</v>
          </cell>
          <cell r="X339">
            <v>23253.35</v>
          </cell>
          <cell r="AC339">
            <v>21796.574649999999</v>
          </cell>
          <cell r="AH339">
            <v>22058.010000000002</v>
          </cell>
          <cell r="AM339">
            <v>22412.039999999997</v>
          </cell>
          <cell r="AN339">
            <v>24124.957999999999</v>
          </cell>
          <cell r="AO339">
            <v>25939.172828571427</v>
          </cell>
          <cell r="AP339">
            <v>27844.449308571424</v>
          </cell>
          <cell r="AQ339">
            <v>30657.473602571426</v>
          </cell>
          <cell r="AR339">
            <v>32893.902875391424</v>
          </cell>
          <cell r="AS339">
            <v>35367.045606396023</v>
          </cell>
        </row>
        <row r="340">
          <cell r="F340">
            <v>726</v>
          </cell>
          <cell r="G340">
            <v>665</v>
          </cell>
          <cell r="H340">
            <v>462.40000000000003</v>
          </cell>
          <cell r="I340">
            <v>274.09456</v>
          </cell>
          <cell r="N340">
            <v>240.572</v>
          </cell>
          <cell r="S340">
            <v>130.44999999999999</v>
          </cell>
          <cell r="X340">
            <v>112.75999999999999</v>
          </cell>
          <cell r="AC340">
            <v>32.610999999999983</v>
          </cell>
          <cell r="AH340">
            <v>192.76</v>
          </cell>
          <cell r="AM340">
            <v>41.22999999999999</v>
          </cell>
          <cell r="AN340">
            <v>-20.82</v>
          </cell>
          <cell r="AO340">
            <v>-72.231999999999999</v>
          </cell>
          <cell r="AP340">
            <v>-79.231999999999999</v>
          </cell>
          <cell r="AQ340">
            <v>-79.231999999999999</v>
          </cell>
          <cell r="AR340">
            <v>-79.231999999999999</v>
          </cell>
          <cell r="AS340">
            <v>-79.231999999999999</v>
          </cell>
        </row>
        <row r="341">
          <cell r="F341">
            <v>17786.599999999999</v>
          </cell>
          <cell r="G341">
            <v>17551.3</v>
          </cell>
          <cell r="H341">
            <v>17473.8</v>
          </cell>
          <cell r="I341">
            <v>17558.560000000001</v>
          </cell>
          <cell r="N341">
            <v>17676.939999999999</v>
          </cell>
          <cell r="S341">
            <v>17608.150000000001</v>
          </cell>
          <cell r="X341">
            <v>12436.419999999998</v>
          </cell>
          <cell r="AC341">
            <v>11556.920649999998</v>
          </cell>
          <cell r="AH341">
            <v>11556.419999999998</v>
          </cell>
          <cell r="AM341">
            <v>11557.979999999998</v>
          </cell>
          <cell r="AN341">
            <v>10678.356999999998</v>
          </cell>
          <cell r="AO341">
            <v>9790.4179999999978</v>
          </cell>
          <cell r="AP341">
            <v>8902.4789999999975</v>
          </cell>
          <cell r="AQ341">
            <v>8014.5399999999972</v>
          </cell>
          <cell r="AR341">
            <v>7126.6009999999969</v>
          </cell>
          <cell r="AS341">
            <v>6238.6619999999966</v>
          </cell>
        </row>
        <row r="342">
          <cell r="F342">
            <v>1287</v>
          </cell>
          <cell r="G342">
            <v>1343</v>
          </cell>
          <cell r="H342">
            <v>1976.9939999999999</v>
          </cell>
          <cell r="I342">
            <v>1734.9939999999999</v>
          </cell>
          <cell r="N342">
            <v>1656.29</v>
          </cell>
          <cell r="S342">
            <v>1428.09</v>
          </cell>
          <cell r="X342">
            <v>5599.25</v>
          </cell>
          <cell r="AC342">
            <v>5341.6990000000005</v>
          </cell>
          <cell r="AH342">
            <v>5342.25</v>
          </cell>
          <cell r="AM342">
            <v>5585.75</v>
          </cell>
          <cell r="AN342">
            <v>8169.75</v>
          </cell>
          <cell r="AO342">
            <v>10785.75</v>
          </cell>
          <cell r="AP342">
            <v>13616.75</v>
          </cell>
          <cell r="AQ342">
            <v>17240.75</v>
          </cell>
          <cell r="AR342">
            <v>20594.75</v>
          </cell>
          <cell r="AS342">
            <v>24254.75</v>
          </cell>
        </row>
        <row r="343">
          <cell r="F343">
            <v>2132.3000000000002</v>
          </cell>
          <cell r="G343">
            <v>2714.6</v>
          </cell>
          <cell r="H343">
            <v>2817.1</v>
          </cell>
          <cell r="I343">
            <v>2955.0240000000003</v>
          </cell>
          <cell r="N343">
            <v>3052.9337399999999</v>
          </cell>
          <cell r="S343">
            <v>2816.04</v>
          </cell>
          <cell r="X343">
            <v>2717.61</v>
          </cell>
          <cell r="AC343">
            <v>2694.2220000000002</v>
          </cell>
          <cell r="AH343">
            <v>2852.61</v>
          </cell>
          <cell r="AM343">
            <v>3183.93</v>
          </cell>
          <cell r="AN343">
            <v>3312.2109999999998</v>
          </cell>
          <cell r="AO343">
            <v>3351.5224285714285</v>
          </cell>
          <cell r="AP343">
            <v>3236.1484285714282</v>
          </cell>
          <cell r="AQ343">
            <v>3228.5044285714284</v>
          </cell>
          <cell r="AR343">
            <v>2938.6769285714286</v>
          </cell>
          <cell r="AS343">
            <v>2628.7067535714286</v>
          </cell>
        </row>
        <row r="344">
          <cell r="F344">
            <v>1874</v>
          </cell>
          <cell r="G344">
            <v>1883.4</v>
          </cell>
          <cell r="H344">
            <v>2391.52</v>
          </cell>
          <cell r="I344">
            <v>2854.6309999999999</v>
          </cell>
          <cell r="N344">
            <v>2877.23</v>
          </cell>
          <cell r="S344">
            <v>2295</v>
          </cell>
          <cell r="X344">
            <v>1927.1399999999999</v>
          </cell>
          <cell r="AC344">
            <v>1735.5939999999998</v>
          </cell>
          <cell r="AH344">
            <v>1743.6799999999998</v>
          </cell>
          <cell r="AM344">
            <v>1604.76</v>
          </cell>
          <cell r="AN344">
            <v>1582.348</v>
          </cell>
          <cell r="AO344">
            <v>1614.0884000000001</v>
          </cell>
          <cell r="AP344">
            <v>1627.8667800000003</v>
          </cell>
          <cell r="AQ344">
            <v>1636.1486410000002</v>
          </cell>
          <cell r="AR344">
            <v>1610.4292178300002</v>
          </cell>
          <cell r="AS344">
            <v>1532.8984719649002</v>
          </cell>
        </row>
        <row r="345">
          <cell r="F345">
            <v>1263</v>
          </cell>
          <cell r="G345">
            <v>1417</v>
          </cell>
          <cell r="H345">
            <v>814.5</v>
          </cell>
          <cell r="I345">
            <v>745.5200000000001</v>
          </cell>
          <cell r="N345">
            <v>571.077</v>
          </cell>
          <cell r="S345">
            <v>309.81</v>
          </cell>
          <cell r="X345">
            <v>460.16999999999996</v>
          </cell>
          <cell r="AC345">
            <v>435.52799999999996</v>
          </cell>
          <cell r="AH345">
            <v>370.28999999999996</v>
          </cell>
          <cell r="AM345">
            <v>438.38999999999993</v>
          </cell>
          <cell r="AN345">
            <v>403.11199999999991</v>
          </cell>
          <cell r="AO345">
            <v>469.62599999999992</v>
          </cell>
          <cell r="AP345">
            <v>540.43709999999987</v>
          </cell>
          <cell r="AQ345">
            <v>616.76253299999985</v>
          </cell>
          <cell r="AR345">
            <v>702.67772898999988</v>
          </cell>
          <cell r="AS345">
            <v>791.26038085969992</v>
          </cell>
        </row>
        <row r="346">
          <cell r="F346">
            <v>803</v>
          </cell>
          <cell r="G346">
            <v>2510</v>
          </cell>
          <cell r="H346">
            <v>4122</v>
          </cell>
          <cell r="I346">
            <v>3994</v>
          </cell>
          <cell r="N346">
            <v>4249</v>
          </cell>
          <cell r="S346">
            <v>4502.88</v>
          </cell>
          <cell r="X346">
            <v>6888.88</v>
          </cell>
          <cell r="AC346">
            <v>5948.77</v>
          </cell>
          <cell r="AH346">
            <v>9387.880000000001</v>
          </cell>
          <cell r="AM346">
            <v>12459.880000000001</v>
          </cell>
          <cell r="AN346">
            <v>16090.060000000001</v>
          </cell>
          <cell r="AO346">
            <v>19779.968560794045</v>
          </cell>
          <cell r="AP346">
            <v>23536.240016017924</v>
          </cell>
          <cell r="AQ346">
            <v>27322.730791308139</v>
          </cell>
          <cell r="AR346">
            <v>30870.58786013069</v>
          </cell>
          <cell r="AS346">
            <v>35372.444928953249</v>
          </cell>
        </row>
        <row r="347">
          <cell r="F347">
            <v>4442</v>
          </cell>
          <cell r="G347">
            <v>4750</v>
          </cell>
          <cell r="H347">
            <v>5093</v>
          </cell>
          <cell r="I347">
            <v>4477</v>
          </cell>
          <cell r="N347">
            <v>3715</v>
          </cell>
          <cell r="S347">
            <v>3037</v>
          </cell>
          <cell r="X347">
            <v>3734</v>
          </cell>
          <cell r="AC347">
            <v>3683</v>
          </cell>
          <cell r="AH347">
            <v>3429.625</v>
          </cell>
          <cell r="AM347">
            <v>3496</v>
          </cell>
          <cell r="AN347">
            <v>3226</v>
          </cell>
          <cell r="AO347">
            <v>3292.8</v>
          </cell>
          <cell r="AP347">
            <v>2813.8</v>
          </cell>
          <cell r="AQ347">
            <v>1860.8000000000002</v>
          </cell>
          <cell r="AR347">
            <v>290.80000000000018</v>
          </cell>
          <cell r="AS347">
            <v>-1388.1999999999998</v>
          </cell>
        </row>
        <row r="349">
          <cell r="F349">
            <v>3425.9785719000001</v>
          </cell>
          <cell r="G349">
            <v>3301.28125</v>
          </cell>
          <cell r="H349">
            <v>3034.4815199999998</v>
          </cell>
          <cell r="I349">
            <v>2997.4189999999999</v>
          </cell>
          <cell r="N349">
            <v>2593.6689999999999</v>
          </cell>
          <cell r="S349">
            <v>2408.826</v>
          </cell>
          <cell r="X349">
            <v>1910.8107</v>
          </cell>
          <cell r="AC349">
            <v>1219.23255986</v>
          </cell>
          <cell r="AH349">
            <v>1469.2693655855844</v>
          </cell>
          <cell r="AM349">
            <v>1505</v>
          </cell>
          <cell r="AN349">
            <v>1039.2446734079999</v>
          </cell>
          <cell r="AO349">
            <v>497.33258616000001</v>
          </cell>
          <cell r="AP349">
            <v>278.89679372060243</v>
          </cell>
          <cell r="AQ349">
            <v>278.89850330470028</v>
          </cell>
          <cell r="AR349">
            <v>278.90018457000002</v>
          </cell>
          <cell r="AS349">
            <v>278.90018457000002</v>
          </cell>
        </row>
        <row r="350">
          <cell r="F350">
            <v>3248.9785719000001</v>
          </cell>
          <cell r="G350">
            <v>2946.28125</v>
          </cell>
          <cell r="H350">
            <v>2679.4815199999998</v>
          </cell>
          <cell r="I350">
            <v>2642.4189999999999</v>
          </cell>
          <cell r="N350">
            <v>2238.6689999999999</v>
          </cell>
          <cell r="S350">
            <v>2195.826</v>
          </cell>
          <cell r="X350">
            <v>1617.8107</v>
          </cell>
          <cell r="AC350">
            <v>1179.23255986</v>
          </cell>
          <cell r="AH350">
            <v>1190.2693655855844</v>
          </cell>
          <cell r="AM350">
            <v>1226</v>
          </cell>
          <cell r="AN350">
            <v>760.24467340799993</v>
          </cell>
          <cell r="AO350">
            <v>218.33258616000001</v>
          </cell>
          <cell r="AP350">
            <v>-0.10320627939758796</v>
          </cell>
          <cell r="AQ350">
            <v>-0.10149669529973945</v>
          </cell>
          <cell r="AR350">
            <v>-9.9815429999978389E-2</v>
          </cell>
          <cell r="AS350">
            <v>-9.9815429999978389E-2</v>
          </cell>
        </row>
        <row r="352">
          <cell r="F352">
            <v>2665</v>
          </cell>
          <cell r="G352">
            <v>3088</v>
          </cell>
          <cell r="H352">
            <v>1779</v>
          </cell>
          <cell r="I352">
            <v>2493</v>
          </cell>
          <cell r="N352">
            <v>1489</v>
          </cell>
          <cell r="S352">
            <v>1796</v>
          </cell>
          <cell r="X352">
            <v>2078</v>
          </cell>
          <cell r="AC352">
            <v>2113.3219200000003</v>
          </cell>
          <cell r="AH352">
            <v>1910</v>
          </cell>
          <cell r="AM352">
            <v>1549</v>
          </cell>
          <cell r="AN352">
            <v>1657.5922391194347</v>
          </cell>
          <cell r="AO352">
            <v>2245.4953840385647</v>
          </cell>
          <cell r="AP352">
            <v>2356.0193882762023</v>
          </cell>
          <cell r="AQ352">
            <v>2461.2054835943268</v>
          </cell>
          <cell r="AR352">
            <v>2574.5952617355206</v>
          </cell>
          <cell r="AS352">
            <v>2697.2684472465489</v>
          </cell>
        </row>
        <row r="353">
          <cell r="F353">
            <v>687</v>
          </cell>
          <cell r="G353">
            <v>1052</v>
          </cell>
          <cell r="H353">
            <v>2</v>
          </cell>
          <cell r="I353">
            <v>0</v>
          </cell>
          <cell r="N353">
            <v>135</v>
          </cell>
          <cell r="S353">
            <v>0</v>
          </cell>
          <cell r="X353">
            <v>0</v>
          </cell>
          <cell r="AC353">
            <v>0</v>
          </cell>
          <cell r="AH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</row>
        <row r="354">
          <cell r="F354">
            <v>1978</v>
          </cell>
          <cell r="G354">
            <v>2036</v>
          </cell>
          <cell r="H354">
            <v>1777</v>
          </cell>
          <cell r="I354">
            <v>2493</v>
          </cell>
          <cell r="N354">
            <v>1354</v>
          </cell>
          <cell r="S354">
            <v>1796</v>
          </cell>
          <cell r="X354">
            <v>2078</v>
          </cell>
          <cell r="AC354">
            <v>2113.3219200000003</v>
          </cell>
          <cell r="AH354">
            <v>1910</v>
          </cell>
          <cell r="AM354">
            <v>1549</v>
          </cell>
          <cell r="AN354">
            <v>1657.5922391194347</v>
          </cell>
          <cell r="AO354">
            <v>2245.4953840385647</v>
          </cell>
          <cell r="AP354">
            <v>2356.0193882762023</v>
          </cell>
          <cell r="AQ354">
            <v>2461.2054835943268</v>
          </cell>
          <cell r="AR354">
            <v>2574.5952617355206</v>
          </cell>
          <cell r="AS354">
            <v>2697.2684472465489</v>
          </cell>
        </row>
        <row r="356">
          <cell r="F356">
            <v>3876</v>
          </cell>
          <cell r="G356">
            <v>4236.1000000000004</v>
          </cell>
          <cell r="H356">
            <v>5972.7672000000002</v>
          </cell>
          <cell r="I356">
            <v>5136.7086400000007</v>
          </cell>
          <cell r="N356">
            <v>6371.0515599999999</v>
          </cell>
          <cell r="S356">
            <v>6183.1299999999992</v>
          </cell>
          <cell r="X356">
            <v>8953.86</v>
          </cell>
          <cell r="AC356">
            <v>7313.9252761000007</v>
          </cell>
          <cell r="AH356">
            <v>7196.0338797806817</v>
          </cell>
          <cell r="AM356">
            <v>6617.02</v>
          </cell>
          <cell r="AN356">
            <v>5876.1675969887401</v>
          </cell>
          <cell r="AO356">
            <v>6931.3086523935381</v>
          </cell>
          <cell r="AP356">
            <v>7147.9782869928886</v>
          </cell>
          <cell r="AQ356">
            <v>8115.6838373386181</v>
          </cell>
          <cell r="AR356">
            <v>8667.9233506170676</v>
          </cell>
          <cell r="AS356">
            <v>9899.0020399504865</v>
          </cell>
        </row>
        <row r="357">
          <cell r="F357">
            <v>1346</v>
          </cell>
          <cell r="G357">
            <v>1396</v>
          </cell>
          <cell r="H357">
            <v>3236</v>
          </cell>
          <cell r="I357">
            <v>2329.8612000000003</v>
          </cell>
          <cell r="N357">
            <v>3241.4159999999997</v>
          </cell>
          <cell r="S357">
            <v>3439.89</v>
          </cell>
          <cell r="X357">
            <v>6456.2599999999993</v>
          </cell>
          <cell r="AC357">
            <v>4905.86535</v>
          </cell>
          <cell r="AH357">
            <v>4719.32</v>
          </cell>
          <cell r="AM357">
            <v>4193.3500000000004</v>
          </cell>
          <cell r="AN357">
            <v>3574.5319999999997</v>
          </cell>
          <cell r="AO357">
            <v>4065.7451714285717</v>
          </cell>
          <cell r="AP357">
            <v>4352.4323199999999</v>
          </cell>
          <cell r="AQ357">
            <v>5035.7037700000001</v>
          </cell>
          <cell r="AR357">
            <v>5248.6440330999994</v>
          </cell>
          <cell r="AS357">
            <v>6164.6598440930002</v>
          </cell>
        </row>
        <row r="358">
          <cell r="F358">
            <v>719</v>
          </cell>
          <cell r="G358">
            <v>789</v>
          </cell>
          <cell r="H358">
            <v>2508</v>
          </cell>
          <cell r="I358">
            <v>1508.8612000000001</v>
          </cell>
          <cell r="N358">
            <v>2392.4159999999997</v>
          </cell>
          <cell r="S358">
            <v>2584.89</v>
          </cell>
          <cell r="X358">
            <v>5456.2599999999993</v>
          </cell>
          <cell r="AC358">
            <v>3838.8653499999996</v>
          </cell>
          <cell r="AH358">
            <v>3831.32</v>
          </cell>
          <cell r="AM358">
            <v>3565.3500000000004</v>
          </cell>
          <cell r="AN358">
            <v>2854.5319999999997</v>
          </cell>
          <cell r="AO358">
            <v>3387.7451714285717</v>
          </cell>
          <cell r="AP358">
            <v>3515.4323199999999</v>
          </cell>
          <cell r="AQ358">
            <v>3641.7037700000001</v>
          </cell>
          <cell r="AR358">
            <v>3504.6440330999999</v>
          </cell>
          <cell r="AS358">
            <v>4335.6598440930002</v>
          </cell>
        </row>
        <row r="359">
          <cell r="F359">
            <v>627</v>
          </cell>
          <cell r="G359">
            <v>607</v>
          </cell>
          <cell r="H359">
            <v>728</v>
          </cell>
          <cell r="I359">
            <v>821</v>
          </cell>
          <cell r="N359">
            <v>849</v>
          </cell>
          <cell r="S359">
            <v>855</v>
          </cell>
          <cell r="X359">
            <v>1000</v>
          </cell>
          <cell r="AC359">
            <v>1067</v>
          </cell>
          <cell r="AH359">
            <v>888</v>
          </cell>
          <cell r="AM359">
            <v>628</v>
          </cell>
          <cell r="AN359">
            <v>720</v>
          </cell>
          <cell r="AO359">
            <v>678</v>
          </cell>
          <cell r="AP359">
            <v>837</v>
          </cell>
          <cell r="AQ359">
            <v>1394</v>
          </cell>
          <cell r="AR359">
            <v>1744</v>
          </cell>
          <cell r="AS359">
            <v>1829</v>
          </cell>
        </row>
        <row r="360">
          <cell r="F360">
            <v>2530</v>
          </cell>
          <cell r="G360">
            <v>2840.1</v>
          </cell>
          <cell r="H360">
            <v>2736.7672000000002</v>
          </cell>
          <cell r="I360">
            <v>2806.84744</v>
          </cell>
          <cell r="N360">
            <v>3129.6355600000002</v>
          </cell>
          <cell r="S360">
            <v>2743.24</v>
          </cell>
          <cell r="X360">
            <v>2497.6000000000004</v>
          </cell>
          <cell r="AC360">
            <v>2408.0599261000002</v>
          </cell>
          <cell r="AH360">
            <v>2476.713879780682</v>
          </cell>
          <cell r="AM360">
            <v>2423.67</v>
          </cell>
          <cell r="AN360">
            <v>2301.63559698874</v>
          </cell>
          <cell r="AO360">
            <v>2865.5634809649664</v>
          </cell>
          <cell r="AP360">
            <v>2795.5459669928887</v>
          </cell>
          <cell r="AQ360">
            <v>3079.980067338618</v>
          </cell>
          <cell r="AR360">
            <v>3419.2793175170682</v>
          </cell>
          <cell r="AS360">
            <v>3734.3421958574868</v>
          </cell>
        </row>
        <row r="361">
          <cell r="F361">
            <v>2132</v>
          </cell>
          <cell r="G361">
            <v>2370</v>
          </cell>
          <cell r="H361">
            <v>2284</v>
          </cell>
          <cell r="I361">
            <v>2444.84744</v>
          </cell>
          <cell r="N361">
            <v>2708.6355600000002</v>
          </cell>
          <cell r="S361">
            <v>2433.2399999999998</v>
          </cell>
          <cell r="X361">
            <v>2138.6000000000004</v>
          </cell>
          <cell r="AC361">
            <v>2211.0945375000001</v>
          </cell>
          <cell r="AH361">
            <v>2318.8342187499998</v>
          </cell>
          <cell r="AM361">
            <v>2088.67</v>
          </cell>
          <cell r="AN361">
            <v>2197.2603724999999</v>
          </cell>
          <cell r="AO361">
            <v>2758.7612703428572</v>
          </cell>
          <cell r="AP361">
            <v>2682.8675925757143</v>
          </cell>
          <cell r="AQ361">
            <v>2964.7235843872145</v>
          </cell>
          <cell r="AR361">
            <v>3296.2633910578588</v>
          </cell>
          <cell r="AS361">
            <v>3602.9460341886233</v>
          </cell>
        </row>
        <row r="362">
          <cell r="F362">
            <v>1896</v>
          </cell>
          <cell r="G362">
            <v>2133</v>
          </cell>
          <cell r="H362">
            <v>2060</v>
          </cell>
          <cell r="I362">
            <v>2144.84744</v>
          </cell>
          <cell r="N362">
            <v>2407.6355600000002</v>
          </cell>
          <cell r="S362">
            <v>2180.2399999999998</v>
          </cell>
          <cell r="X362">
            <v>1935.6000000000001</v>
          </cell>
          <cell r="AC362">
            <v>2035.9161000000001</v>
          </cell>
          <cell r="AH362">
            <v>2134.56</v>
          </cell>
          <cell r="AM362">
            <v>1903.67</v>
          </cell>
          <cell r="AN362">
            <v>2077.4434349999997</v>
          </cell>
          <cell r="AO362">
            <v>2675.709020342857</v>
          </cell>
          <cell r="AP362">
            <v>2619.3403425757142</v>
          </cell>
          <cell r="AQ362">
            <v>2908.2963343872143</v>
          </cell>
          <cell r="AR362">
            <v>3255.811141057859</v>
          </cell>
          <cell r="AS362">
            <v>3587.3437841886234</v>
          </cell>
        </row>
        <row r="363">
          <cell r="F363">
            <v>236</v>
          </cell>
          <cell r="G363">
            <v>237</v>
          </cell>
          <cell r="H363">
            <v>224</v>
          </cell>
          <cell r="I363">
            <v>300</v>
          </cell>
          <cell r="N363">
            <v>301</v>
          </cell>
          <cell r="S363">
            <v>253</v>
          </cell>
          <cell r="X363">
            <v>203</v>
          </cell>
          <cell r="AC363">
            <v>175.1784375</v>
          </cell>
          <cell r="AH363">
            <v>184.27421875000002</v>
          </cell>
          <cell r="AM363">
            <v>185</v>
          </cell>
          <cell r="AN363">
            <v>119.81693749999999</v>
          </cell>
          <cell r="AO363">
            <v>83.052249999999987</v>
          </cell>
          <cell r="AP363">
            <v>63.527249999999995</v>
          </cell>
          <cell r="AQ363">
            <v>56.427249999999994</v>
          </cell>
          <cell r="AR363">
            <v>40.452249999999999</v>
          </cell>
          <cell r="AS363">
            <v>15.602249999999998</v>
          </cell>
        </row>
        <row r="364">
          <cell r="F364">
            <v>298</v>
          </cell>
          <cell r="G364">
            <v>286.10000000000002</v>
          </cell>
          <cell r="H364">
            <v>285.7672</v>
          </cell>
          <cell r="I364">
            <v>230</v>
          </cell>
          <cell r="N364">
            <v>259</v>
          </cell>
          <cell r="S364">
            <v>182</v>
          </cell>
          <cell r="X364">
            <v>143</v>
          </cell>
          <cell r="AC364">
            <v>116.8</v>
          </cell>
          <cell r="AH364">
            <v>123</v>
          </cell>
          <cell r="AM364">
            <v>120</v>
          </cell>
          <cell r="AN364">
            <v>59.979199999999999</v>
          </cell>
          <cell r="AO364">
            <v>37.680599999999998</v>
          </cell>
          <cell r="AP364">
            <v>18.762599999999999</v>
          </cell>
          <cell r="AQ364">
            <v>13.683</v>
          </cell>
          <cell r="AR364">
            <v>13.683</v>
          </cell>
          <cell r="AS364">
            <v>13.683</v>
          </cell>
        </row>
        <row r="365">
          <cell r="F365">
            <v>100</v>
          </cell>
          <cell r="G365">
            <v>184</v>
          </cell>
          <cell r="H365">
            <v>167</v>
          </cell>
          <cell r="I365">
            <v>132</v>
          </cell>
          <cell r="N365">
            <v>162</v>
          </cell>
          <cell r="S365">
            <v>128</v>
          </cell>
          <cell r="X365">
            <v>216</v>
          </cell>
          <cell r="AC365">
            <v>80.165388600000014</v>
          </cell>
          <cell r="AH365">
            <v>34.879661030682072</v>
          </cell>
          <cell r="AM365">
            <v>215</v>
          </cell>
          <cell r="AN365">
            <v>44.396024488739926</v>
          </cell>
          <cell r="AO365">
            <v>69.121610622108975</v>
          </cell>
          <cell r="AP365">
            <v>93.915774417174205</v>
          </cell>
          <cell r="AQ365">
            <v>101.57348295140376</v>
          </cell>
          <cell r="AR365">
            <v>109.33292645920957</v>
          </cell>
          <cell r="AS365">
            <v>117.71316166886346</v>
          </cell>
        </row>
        <row r="369">
          <cell r="F369">
            <v>0.68173929909925091</v>
          </cell>
          <cell r="G369">
            <v>0.64929692773252246</v>
          </cell>
          <cell r="H369">
            <v>0.66750628343624863</v>
          </cell>
          <cell r="I369">
            <v>0.6870924344290491</v>
          </cell>
          <cell r="N369">
            <v>0.49388045775455086</v>
          </cell>
          <cell r="S369">
            <v>0.51503887106644763</v>
          </cell>
          <cell r="X369">
            <v>0.42817236328900532</v>
          </cell>
          <cell r="AC369">
            <v>0.36417491938146568</v>
          </cell>
          <cell r="AH369">
            <v>0.40262002534296881</v>
          </cell>
          <cell r="AM369">
            <v>0.43595316917163174</v>
          </cell>
          <cell r="AN369">
            <v>0.47638412626005733</v>
          </cell>
          <cell r="AO369">
            <v>0.51610555200189856</v>
          </cell>
          <cell r="AP369">
            <v>0.52934095228827904</v>
          </cell>
          <cell r="AQ369">
            <v>0.56068187213542808</v>
          </cell>
          <cell r="AR369">
            <v>0.57702752177624594</v>
          </cell>
          <cell r="AS369">
            <v>0.60033189684155652</v>
          </cell>
        </row>
        <row r="370">
          <cell r="F370">
            <v>0.48449250936329585</v>
          </cell>
          <cell r="G370">
            <v>0.4649001729672117</v>
          </cell>
          <cell r="H370">
            <v>0.50204469217060965</v>
          </cell>
          <cell r="I370">
            <v>0.51623880845786752</v>
          </cell>
          <cell r="N370">
            <v>0.3928588572187699</v>
          </cell>
          <cell r="S370">
            <v>0.41238015055961058</v>
          </cell>
          <cell r="X370">
            <v>0.34084394510899746</v>
          </cell>
          <cell r="AC370">
            <v>0.29067598664170186</v>
          </cell>
          <cell r="AH370">
            <v>0.33095847326542382</v>
          </cell>
          <cell r="AM370">
            <v>0.36701640192196811</v>
          </cell>
          <cell r="AN370">
            <v>0.41522945201469946</v>
          </cell>
          <cell r="AO370">
            <v>0.45591745448385235</v>
          </cell>
          <cell r="AP370">
            <v>0.47858855418000595</v>
          </cell>
          <cell r="AQ370">
            <v>0.51946107040091893</v>
          </cell>
          <cell r="AR370">
            <v>0.54991082884770515</v>
          </cell>
          <cell r="AS370">
            <v>0.58715145013652292</v>
          </cell>
        </row>
        <row r="371">
          <cell r="F371">
            <v>8.3183520599250937E-2</v>
          </cell>
          <cell r="G371">
            <v>7.8630260380150321E-2</v>
          </cell>
          <cell r="H371">
            <v>8.506510435764679E-2</v>
          </cell>
          <cell r="I371">
            <v>7.6741198847262243E-2</v>
          </cell>
          <cell r="N371">
            <v>4.8129158340835726E-2</v>
          </cell>
          <cell r="S371">
            <v>4.3051922840905602E-2</v>
          </cell>
          <cell r="X371">
            <v>4.2223527955197626E-2</v>
          </cell>
          <cell r="AC371">
            <v>3.8585199510267676E-2</v>
          </cell>
          <cell r="AH371">
            <v>3.6095764943301939E-2</v>
          </cell>
          <cell r="AM371">
            <v>3.6794341725927347E-2</v>
          </cell>
          <cell r="AN371">
            <v>3.3309203347849314E-2</v>
          </cell>
          <cell r="AO371">
            <v>3.2836246449580685E-2</v>
          </cell>
          <cell r="AP371">
            <v>2.6209311152764762E-2</v>
          </cell>
          <cell r="AQ371">
            <v>1.6671434154241556E-2</v>
          </cell>
          <cell r="AR371">
            <v>2.5078859281130795E-3</v>
          </cell>
          <cell r="AS371">
            <v>-1.1522328432266773E-2</v>
          </cell>
        </row>
        <row r="372">
          <cell r="F372">
            <v>6.4156902095505619E-2</v>
          </cell>
          <cell r="G372">
            <v>5.4648548268549077E-2</v>
          </cell>
          <cell r="H372">
            <v>5.0682993750275011E-2</v>
          </cell>
          <cell r="I372">
            <v>5.1379389659942355E-2</v>
          </cell>
          <cell r="N372">
            <v>3.3601912781888843E-2</v>
          </cell>
          <cell r="S372">
            <v>3.4147050078751164E-2</v>
          </cell>
          <cell r="X372">
            <v>2.1607168989968062E-2</v>
          </cell>
          <cell r="AC372">
            <v>1.2773372677603171E-2</v>
          </cell>
          <cell r="AH372">
            <v>1.5463615310295331E-2</v>
          </cell>
          <cell r="AM372">
            <v>1.5839669421487602E-2</v>
          </cell>
          <cell r="AN372">
            <v>1.0730443941325579E-2</v>
          </cell>
          <cell r="AO372">
            <v>4.9594677376570331E-3</v>
          </cell>
          <cell r="AP372">
            <v>2.5978011394312737E-3</v>
          </cell>
          <cell r="AQ372">
            <v>2.4987306715180736E-3</v>
          </cell>
          <cell r="AR372">
            <v>2.4052608261046879E-3</v>
          </cell>
          <cell r="AS372">
            <v>2.314925462062644E-3</v>
          </cell>
        </row>
        <row r="373">
          <cell r="F373">
            <v>4.9906367041198503E-2</v>
          </cell>
          <cell r="G373">
            <v>5.1117946116611405E-2</v>
          </cell>
          <cell r="H373">
            <v>2.9713493157717187E-2</v>
          </cell>
          <cell r="I373">
            <v>4.2733037463976942E-2</v>
          </cell>
          <cell r="N373">
            <v>1.9290529413056364E-2</v>
          </cell>
          <cell r="S373">
            <v>2.5459747587180264E-2</v>
          </cell>
          <cell r="X373">
            <v>2.3497721234842173E-2</v>
          </cell>
          <cell r="AC373">
            <v>2.2140360551893012E-2</v>
          </cell>
          <cell r="AH373">
            <v>2.0102171823947725E-2</v>
          </cell>
          <cell r="AM373">
            <v>1.6302756102248704E-2</v>
          </cell>
          <cell r="AN373">
            <v>1.7115026956182926E-2</v>
          </cell>
          <cell r="AO373">
            <v>2.2392383330808469E-2</v>
          </cell>
          <cell r="AP373">
            <v>2.1945285816077006E-2</v>
          </cell>
          <cell r="AQ373">
            <v>2.2050636908749494E-2</v>
          </cell>
          <cell r="AR373">
            <v>2.220354617432297E-2</v>
          </cell>
          <cell r="AS373">
            <v>2.238784967523769E-2</v>
          </cell>
        </row>
        <row r="375">
          <cell r="F375">
            <v>4.7378277153558052E-2</v>
          </cell>
          <cell r="G375">
            <v>4.7014274211718929E-2</v>
          </cell>
          <cell r="H375">
            <v>4.5710462884465897E-2</v>
          </cell>
          <cell r="I375">
            <v>4.8112762458559076E-2</v>
          </cell>
          <cell r="N375">
            <v>4.0545551929030983E-2</v>
          </cell>
          <cell r="S375">
            <v>3.8887638068516917E-2</v>
          </cell>
          <cell r="X375">
            <v>2.8242496899009536E-2</v>
          </cell>
          <cell r="AC375">
            <v>2.5228203280273948E-2</v>
          </cell>
          <cell r="AH375">
            <v>2.6066663858695011E-2</v>
          </cell>
          <cell r="AM375">
            <v>2.5508393080914859E-2</v>
          </cell>
          <cell r="AN375">
            <v>2.3764925025649874E-2</v>
          </cell>
          <cell r="AO375">
            <v>2.8575786163108581E-2</v>
          </cell>
          <cell r="AP375">
            <v>2.6039282852645271E-2</v>
          </cell>
          <cell r="AQ375">
            <v>2.7594413633390068E-2</v>
          </cell>
          <cell r="AR375">
            <v>2.9488179108284541E-2</v>
          </cell>
          <cell r="AS375">
            <v>3.0995762324695475E-2</v>
          </cell>
        </row>
        <row r="379">
          <cell r="F379">
            <v>0.23356432660439891</v>
          </cell>
          <cell r="G379">
            <v>0.27273371104815863</v>
          </cell>
          <cell r="H379">
            <v>0.37049607344457541</v>
          </cell>
          <cell r="I379">
            <v>0.29048852796471192</v>
          </cell>
          <cell r="N379">
            <v>0.3069646620091544</v>
          </cell>
          <cell r="S379">
            <v>0.24477949326999204</v>
          </cell>
          <cell r="X379">
            <v>0.35638672185957654</v>
          </cell>
          <cell r="AC379">
            <v>0.33155136672998448</v>
          </cell>
          <cell r="AH379">
            <v>0.37622433038783076</v>
          </cell>
          <cell r="AM379">
            <v>0.34746875620969375</v>
          </cell>
          <cell r="AN379">
            <v>0.33215254325884047</v>
          </cell>
          <cell r="AO379">
            <v>0.36572750387698949</v>
          </cell>
          <cell r="AP379">
            <v>0.32466339077641532</v>
          </cell>
          <cell r="AQ379">
            <v>0.34148508124610033</v>
          </cell>
          <cell r="AR379">
            <v>0.34062425986636247</v>
          </cell>
          <cell r="AS379">
            <v>0.36897377937618492</v>
          </cell>
        </row>
        <row r="380">
          <cell r="F380">
            <v>8.110876770111479E-2</v>
          </cell>
          <cell r="G380">
            <v>8.9878959567344832E-2</v>
          </cell>
          <cell r="H380">
            <v>0.20073196451833014</v>
          </cell>
          <cell r="I380">
            <v>0.13175712266018211</v>
          </cell>
          <cell r="N380">
            <v>0.15617518670199951</v>
          </cell>
          <cell r="S380">
            <v>0.1361793349168646</v>
          </cell>
          <cell r="X380">
            <v>0.25697580003184206</v>
          </cell>
          <cell r="AC380">
            <v>0.22239034449817294</v>
          </cell>
          <cell r="AH380">
            <v>0.24673633233922615</v>
          </cell>
          <cell r="AM380">
            <v>0.22019853481656687</v>
          </cell>
          <cell r="AN380">
            <v>0.20205174123497427</v>
          </cell>
          <cell r="AO380">
            <v>0.21452728590192199</v>
          </cell>
          <cell r="AP380">
            <v>0.19768882590304176</v>
          </cell>
          <cell r="AQ380">
            <v>0.21188820874442285</v>
          </cell>
          <cell r="AR380">
            <v>0.20625649498266649</v>
          </cell>
          <cell r="AS380">
            <v>0.22978052050739592</v>
          </cell>
        </row>
        <row r="381">
          <cell r="F381">
            <v>0.15245555890328413</v>
          </cell>
          <cell r="G381">
            <v>0.18285475148081379</v>
          </cell>
          <cell r="H381">
            <v>0.16976410892624527</v>
          </cell>
          <cell r="I381">
            <v>0.15873140530452978</v>
          </cell>
          <cell r="N381">
            <v>0.15078947530715492</v>
          </cell>
          <cell r="S381">
            <v>0.10860015835312746</v>
          </cell>
          <cell r="X381">
            <v>9.941092182773445E-2</v>
          </cell>
          <cell r="AC381">
            <v>0.10916102223181155</v>
          </cell>
          <cell r="AH381">
            <v>0.12948799804860459</v>
          </cell>
          <cell r="AM381">
            <v>0.12727022139312688</v>
          </cell>
          <cell r="AN381">
            <v>0.1301008020238662</v>
          </cell>
          <cell r="AO381">
            <v>0.1512002179750675</v>
          </cell>
          <cell r="AP381">
            <v>0.12697456487337355</v>
          </cell>
          <cell r="AQ381">
            <v>0.12959687250167748</v>
          </cell>
          <cell r="AR381">
            <v>0.13436776488369595</v>
          </cell>
          <cell r="AS381">
            <v>0.13919325886878897</v>
          </cell>
        </row>
        <row r="397">
          <cell r="B397">
            <v>1987</v>
          </cell>
          <cell r="C397">
            <v>1988</v>
          </cell>
          <cell r="D397">
            <v>1989</v>
          </cell>
          <cell r="E397">
            <v>1990</v>
          </cell>
          <cell r="F397">
            <v>1991</v>
          </cell>
          <cell r="G397">
            <v>1992</v>
          </cell>
          <cell r="H397">
            <v>1993</v>
          </cell>
          <cell r="I397">
            <v>1994</v>
          </cell>
          <cell r="J397" t="str">
            <v>1995</v>
          </cell>
          <cell r="K397" t="str">
            <v>1995</v>
          </cell>
          <cell r="L397" t="str">
            <v>1995</v>
          </cell>
          <cell r="M397" t="str">
            <v>1995</v>
          </cell>
          <cell r="N397">
            <v>1995</v>
          </cell>
          <cell r="O397">
            <v>1996</v>
          </cell>
          <cell r="P397">
            <v>1996</v>
          </cell>
          <cell r="Q397">
            <v>1996</v>
          </cell>
          <cell r="R397">
            <v>1996</v>
          </cell>
          <cell r="S397">
            <v>1996</v>
          </cell>
          <cell r="T397">
            <v>1997</v>
          </cell>
          <cell r="U397">
            <v>1997</v>
          </cell>
          <cell r="V397">
            <v>1997</v>
          </cell>
          <cell r="W397">
            <v>1997</v>
          </cell>
          <cell r="X397">
            <v>1997</v>
          </cell>
          <cell r="Y397">
            <v>1998</v>
          </cell>
          <cell r="Z397">
            <v>1998</v>
          </cell>
          <cell r="AA397">
            <v>1998</v>
          </cell>
          <cell r="AB397">
            <v>1998</v>
          </cell>
          <cell r="AC397">
            <v>1998</v>
          </cell>
          <cell r="AD397">
            <v>1998</v>
          </cell>
          <cell r="AE397">
            <v>1998</v>
          </cell>
          <cell r="AF397">
            <v>1998</v>
          </cell>
          <cell r="AG397">
            <v>1998</v>
          </cell>
          <cell r="AH397">
            <v>1998</v>
          </cell>
          <cell r="AN397">
            <v>1999</v>
          </cell>
          <cell r="AO397">
            <v>2000</v>
          </cell>
          <cell r="AP397">
            <v>2001</v>
          </cell>
          <cell r="AQ397">
            <v>2002</v>
          </cell>
          <cell r="AR397">
            <v>2003</v>
          </cell>
          <cell r="AS397">
            <v>2004</v>
          </cell>
        </row>
        <row r="398">
          <cell r="J398" t="str">
            <v>Q1</v>
          </cell>
          <cell r="K398" t="str">
            <v>Q2</v>
          </cell>
          <cell r="L398" t="str">
            <v>Q3</v>
          </cell>
          <cell r="M398" t="str">
            <v>Q4</v>
          </cell>
          <cell r="O398" t="str">
            <v>Q1</v>
          </cell>
          <cell r="P398" t="str">
            <v>Q2</v>
          </cell>
          <cell r="Q398" t="str">
            <v>Q3</v>
          </cell>
          <cell r="R398" t="str">
            <v>Q4</v>
          </cell>
          <cell r="T398" t="str">
            <v>Q1</v>
          </cell>
          <cell r="U398" t="str">
            <v>Q2</v>
          </cell>
          <cell r="V398" t="str">
            <v>Q3</v>
          </cell>
          <cell r="W398" t="str">
            <v>Q4</v>
          </cell>
          <cell r="Y398" t="str">
            <v>Q1</v>
          </cell>
          <cell r="Z398" t="str">
            <v>Q2</v>
          </cell>
          <cell r="AA398" t="str">
            <v>Q3</v>
          </cell>
          <cell r="AB398" t="str">
            <v>Q4</v>
          </cell>
          <cell r="AD398" t="str">
            <v>Q1</v>
          </cell>
          <cell r="AE398" t="str">
            <v>Q2</v>
          </cell>
          <cell r="AF398" t="str">
            <v>Q3</v>
          </cell>
          <cell r="AG398" t="str">
            <v>Q4</v>
          </cell>
        </row>
        <row r="399">
          <cell r="O399" t="str">
            <v>Prel.</v>
          </cell>
          <cell r="P399" t="str">
            <v>Prel.</v>
          </cell>
          <cell r="Q399" t="str">
            <v>Prel.</v>
          </cell>
          <cell r="R399" t="str">
            <v>Prel.</v>
          </cell>
          <cell r="S399" t="str">
            <v>Prel.</v>
          </cell>
          <cell r="T399" t="str">
            <v>Prel.</v>
          </cell>
          <cell r="U399" t="str">
            <v>Prel.</v>
          </cell>
          <cell r="V399" t="str">
            <v>Prel.</v>
          </cell>
          <cell r="W399" t="str">
            <v>Prel.</v>
          </cell>
          <cell r="X399" t="str">
            <v>Prel.</v>
          </cell>
          <cell r="Y399" t="str">
            <v>Prog.</v>
          </cell>
          <cell r="Z399" t="str">
            <v>Prog.</v>
          </cell>
          <cell r="AA399" t="str">
            <v>Prog.</v>
          </cell>
          <cell r="AB399" t="str">
            <v>Prog.</v>
          </cell>
          <cell r="AC399" t="str">
            <v>Prog.</v>
          </cell>
          <cell r="AD399" t="str">
            <v>Prog.</v>
          </cell>
          <cell r="AE399" t="str">
            <v>Prog.</v>
          </cell>
          <cell r="AF399" t="str">
            <v>Prog.</v>
          </cell>
          <cell r="AG399" t="str">
            <v>Prog.</v>
          </cell>
          <cell r="AH399" t="str">
            <v>Prog.</v>
          </cell>
          <cell r="AN399" t="str">
            <v>Proj.</v>
          </cell>
          <cell r="AO399" t="str">
            <v>Proj.</v>
          </cell>
          <cell r="AP399" t="str">
            <v>Proj.</v>
          </cell>
          <cell r="AQ399" t="str">
            <v>Proj.</v>
          </cell>
          <cell r="AR399" t="str">
            <v>Proj.</v>
          </cell>
          <cell r="AS399" t="str">
            <v>Proj.</v>
          </cell>
        </row>
        <row r="401">
          <cell r="H401">
            <v>26273.313999999998</v>
          </cell>
          <cell r="I401">
            <v>27723.823560000004</v>
          </cell>
          <cell r="N401">
            <v>27813.042740000004</v>
          </cell>
          <cell r="S401">
            <v>19097.420000000006</v>
          </cell>
          <cell r="X401">
            <v>17968.229999999996</v>
          </cell>
          <cell r="AC401">
            <v>14660.666570000001</v>
          </cell>
          <cell r="AH401">
            <v>21883.953370649906</v>
          </cell>
          <cell r="AN401">
            <v>29038.854912527429</v>
          </cell>
          <cell r="AO401">
            <v>36336.769359564038</v>
          </cell>
          <cell r="AP401">
            <v>43689.001483661101</v>
          </cell>
          <cell r="AQ401">
            <v>51875.02546499492</v>
          </cell>
          <cell r="AR401">
            <v>61452.34221033557</v>
          </cell>
          <cell r="AS401">
            <v>71833.375895431891</v>
          </cell>
        </row>
        <row r="403">
          <cell r="H403">
            <v>37285.313999999998</v>
          </cell>
          <cell r="I403">
            <v>37441.823560000004</v>
          </cell>
          <cell r="N403">
            <v>35883.042740000004</v>
          </cell>
          <cell r="S403">
            <v>34136.420000000006</v>
          </cell>
          <cell r="X403">
            <v>36247.229999999996</v>
          </cell>
          <cell r="AC403">
            <v>33581.666570000001</v>
          </cell>
          <cell r="AH403">
            <v>37064.514999999999</v>
          </cell>
          <cell r="AN403">
            <v>45377.610239119429</v>
          </cell>
          <cell r="AO403">
            <v>51536.436773404035</v>
          </cell>
          <cell r="AP403">
            <v>56829.50871286555</v>
          </cell>
          <cell r="AQ403">
            <v>62581.209877473899</v>
          </cell>
          <cell r="AR403">
            <v>66908.885997257632</v>
          </cell>
          <cell r="AS403">
            <v>72327.558982595816</v>
          </cell>
        </row>
        <row r="404">
          <cell r="H404">
            <v>35506.313999999998</v>
          </cell>
          <cell r="I404">
            <v>34948.823560000004</v>
          </cell>
          <cell r="N404">
            <v>34394.042740000004</v>
          </cell>
          <cell r="S404">
            <v>32340.420000000006</v>
          </cell>
          <cell r="X404">
            <v>34169.229999999996</v>
          </cell>
          <cell r="AC404">
            <v>31468.344649999999</v>
          </cell>
          <cell r="AH404">
            <v>35154.514999999999</v>
          </cell>
          <cell r="AN404">
            <v>43720.017999999996</v>
          </cell>
          <cell r="AO404">
            <v>49290.941389365471</v>
          </cell>
          <cell r="AP404">
            <v>54473.489324589347</v>
          </cell>
          <cell r="AQ404">
            <v>60120.004393879572</v>
          </cell>
          <cell r="AR404">
            <v>64334.290735522118</v>
          </cell>
          <cell r="AS404">
            <v>69630.290535349268</v>
          </cell>
        </row>
        <row r="405">
          <cell r="H405">
            <v>30413.313999999998</v>
          </cell>
          <cell r="I405">
            <v>30471.823560000004</v>
          </cell>
          <cell r="N405">
            <v>30679.042740000001</v>
          </cell>
          <cell r="S405">
            <v>29303.420000000006</v>
          </cell>
          <cell r="X405">
            <v>30435.23</v>
          </cell>
          <cell r="AC405">
            <v>27785.344649999999</v>
          </cell>
          <cell r="AH405">
            <v>31724.890000000003</v>
          </cell>
          <cell r="AN405">
            <v>40494.017999999996</v>
          </cell>
          <cell r="AO405">
            <v>45998.141389365468</v>
          </cell>
          <cell r="AP405">
            <v>51659.689324589344</v>
          </cell>
          <cell r="AQ405">
            <v>58259.204393879569</v>
          </cell>
          <cell r="AR405">
            <v>64043.490735522115</v>
          </cell>
          <cell r="AS405">
            <v>71018.490535349265</v>
          </cell>
        </row>
        <row r="406">
          <cell r="H406">
            <v>25936.313999999998</v>
          </cell>
          <cell r="I406">
            <v>26122.823560000004</v>
          </cell>
          <cell r="N406">
            <v>26075.042740000001</v>
          </cell>
          <cell r="S406">
            <v>24587.540000000005</v>
          </cell>
          <cell r="X406">
            <v>23253.35</v>
          </cell>
          <cell r="AC406">
            <v>21796.574649999999</v>
          </cell>
          <cell r="AH406">
            <v>22058.010000000002</v>
          </cell>
          <cell r="AN406">
            <v>24124.957999999999</v>
          </cell>
          <cell r="AO406">
            <v>25939.172828571427</v>
          </cell>
          <cell r="AP406">
            <v>27844.449308571424</v>
          </cell>
          <cell r="AQ406">
            <v>30657.473602571426</v>
          </cell>
          <cell r="AR406">
            <v>32893.902875391424</v>
          </cell>
          <cell r="AS406">
            <v>35367.045606396023</v>
          </cell>
        </row>
        <row r="407">
          <cell r="H407">
            <v>4122</v>
          </cell>
          <cell r="I407">
            <v>3994</v>
          </cell>
          <cell r="N407">
            <v>4249</v>
          </cell>
          <cell r="S407">
            <v>4502.88</v>
          </cell>
          <cell r="X407">
            <v>6888.88</v>
          </cell>
          <cell r="AC407">
            <v>5948.77</v>
          </cell>
          <cell r="AH407">
            <v>9387.880000000001</v>
          </cell>
          <cell r="AN407">
            <v>16090.060000000001</v>
          </cell>
          <cell r="AO407">
            <v>19779.968560794045</v>
          </cell>
          <cell r="AP407">
            <v>23536.240016017924</v>
          </cell>
          <cell r="AQ407">
            <v>27322.730791308139</v>
          </cell>
          <cell r="AR407">
            <v>30870.58786013069</v>
          </cell>
          <cell r="AS407">
            <v>35372.444928953249</v>
          </cell>
        </row>
        <row r="408">
          <cell r="H408">
            <v>355</v>
          </cell>
          <cell r="I408">
            <v>355</v>
          </cell>
          <cell r="N408">
            <v>355</v>
          </cell>
          <cell r="S408">
            <v>213</v>
          </cell>
          <cell r="X408">
            <v>293</v>
          </cell>
          <cell r="AC408">
            <v>40</v>
          </cell>
          <cell r="AH408">
            <v>279</v>
          </cell>
          <cell r="AN408">
            <v>279</v>
          </cell>
          <cell r="AO408">
            <v>279</v>
          </cell>
          <cell r="AP408">
            <v>279</v>
          </cell>
          <cell r="AQ408">
            <v>279</v>
          </cell>
          <cell r="AR408">
            <v>279</v>
          </cell>
          <cell r="AS408">
            <v>279</v>
          </cell>
        </row>
        <row r="409">
          <cell r="H409">
            <v>5093</v>
          </cell>
          <cell r="I409">
            <v>4477</v>
          </cell>
          <cell r="N409">
            <v>3715</v>
          </cell>
          <cell r="S409">
            <v>3037</v>
          </cell>
          <cell r="X409">
            <v>3734</v>
          </cell>
          <cell r="AC409">
            <v>3683</v>
          </cell>
          <cell r="AH409">
            <v>3429.625</v>
          </cell>
          <cell r="AN409">
            <v>3226</v>
          </cell>
          <cell r="AO409">
            <v>3292.8</v>
          </cell>
          <cell r="AP409">
            <v>2813.8</v>
          </cell>
          <cell r="AQ409">
            <v>1860.8000000000002</v>
          </cell>
          <cell r="AR409">
            <v>290.80000000000018</v>
          </cell>
          <cell r="AS409">
            <v>-1388.1999999999998</v>
          </cell>
        </row>
        <row r="410">
          <cell r="H410">
            <v>1779</v>
          </cell>
          <cell r="I410">
            <v>2493</v>
          </cell>
          <cell r="N410">
            <v>1489</v>
          </cell>
          <cell r="S410">
            <v>1796</v>
          </cell>
          <cell r="X410">
            <v>2078</v>
          </cell>
          <cell r="AC410">
            <v>2113.3219200000003</v>
          </cell>
          <cell r="AH410">
            <v>1910</v>
          </cell>
          <cell r="AN410">
            <v>1657.5922391194347</v>
          </cell>
          <cell r="AO410">
            <v>2245.4953840385647</v>
          </cell>
          <cell r="AP410">
            <v>2356.0193882762023</v>
          </cell>
          <cell r="AQ410">
            <v>2461.2054835943268</v>
          </cell>
          <cell r="AR410">
            <v>2574.5952617355206</v>
          </cell>
          <cell r="AS410">
            <v>2697.2684472465489</v>
          </cell>
        </row>
        <row r="411">
          <cell r="H411">
            <v>2</v>
          </cell>
          <cell r="I411">
            <v>0</v>
          </cell>
          <cell r="N411">
            <v>135</v>
          </cell>
          <cell r="S411">
            <v>0</v>
          </cell>
          <cell r="X411">
            <v>0</v>
          </cell>
          <cell r="AC411">
            <v>0</v>
          </cell>
          <cell r="AH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</row>
        <row r="412">
          <cell r="H412">
            <v>1777</v>
          </cell>
          <cell r="I412">
            <v>2493</v>
          </cell>
          <cell r="N412">
            <v>1354</v>
          </cell>
          <cell r="S412">
            <v>1796</v>
          </cell>
          <cell r="X412">
            <v>2078</v>
          </cell>
          <cell r="AC412">
            <v>2113.3219200000003</v>
          </cell>
          <cell r="AH412">
            <v>1910</v>
          </cell>
          <cell r="AN412">
            <v>1657.5922391194347</v>
          </cell>
          <cell r="AO412">
            <v>2245.4953840385647</v>
          </cell>
          <cell r="AP412">
            <v>2356.0193882762023</v>
          </cell>
          <cell r="AQ412">
            <v>2461.2054835943268</v>
          </cell>
          <cell r="AR412">
            <v>2574.5952617355206</v>
          </cell>
          <cell r="AS412">
            <v>2697.2684472465489</v>
          </cell>
        </row>
        <row r="414">
          <cell r="H414">
            <v>11012</v>
          </cell>
          <cell r="I414">
            <v>9718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8070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15039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18279</v>
          </cell>
          <cell r="AC414">
            <v>18921</v>
          </cell>
          <cell r="AH414">
            <v>15180.561629350095</v>
          </cell>
          <cell r="AN414">
            <v>16338.755326592</v>
          </cell>
          <cell r="AO414">
            <v>15199.667413839999</v>
          </cell>
          <cell r="AP414">
            <v>13140.507229204452</v>
          </cell>
          <cell r="AQ414">
            <v>10706.184412478977</v>
          </cell>
          <cell r="AR414">
            <v>5456.5437869220623</v>
          </cell>
          <cell r="AS414">
            <v>494.18308716391994</v>
          </cell>
        </row>
        <row r="415">
          <cell r="H415">
            <v>9205</v>
          </cell>
          <cell r="I415">
            <v>8246</v>
          </cell>
          <cell r="N415">
            <v>7100</v>
          </cell>
          <cell r="S415">
            <v>13625</v>
          </cell>
          <cell r="X415">
            <v>16881</v>
          </cell>
          <cell r="AC415">
            <v>17523</v>
          </cell>
          <cell r="AH415">
            <v>13782.561629350095</v>
          </cell>
          <cell r="AN415">
            <v>14940.755326592</v>
          </cell>
          <cell r="AO415">
            <v>13801.667413839999</v>
          </cell>
          <cell r="AP415">
            <v>11742.507229204452</v>
          </cell>
          <cell r="AQ415">
            <v>9308.1844124789768</v>
          </cell>
          <cell r="AR415">
            <v>4058.5437869220627</v>
          </cell>
          <cell r="AS415">
            <v>-903.81691283608006</v>
          </cell>
        </row>
        <row r="416">
          <cell r="H416">
            <v>8324</v>
          </cell>
          <cell r="I416">
            <v>7262</v>
          </cell>
          <cell r="N416">
            <v>6194</v>
          </cell>
          <cell r="S416">
            <v>12038</v>
          </cell>
          <cell r="X416">
            <v>15659</v>
          </cell>
          <cell r="AC416">
            <v>15204</v>
          </cell>
          <cell r="AH416">
            <v>12205.561629350095</v>
          </cell>
          <cell r="AN416">
            <v>14737.755326592</v>
          </cell>
          <cell r="AO416">
            <v>13598.667413839999</v>
          </cell>
          <cell r="AP416">
            <v>11216.507229204452</v>
          </cell>
          <cell r="AQ416">
            <v>8439.1844124789768</v>
          </cell>
          <cell r="AR416">
            <v>2825.5437869220627</v>
          </cell>
          <cell r="AS416">
            <v>-2500.8169128360801</v>
          </cell>
        </row>
        <row r="417">
          <cell r="H417">
            <v>881</v>
          </cell>
          <cell r="I417">
            <v>984</v>
          </cell>
          <cell r="N417">
            <v>906</v>
          </cell>
          <cell r="S417">
            <v>1587</v>
          </cell>
          <cell r="X417">
            <v>1222</v>
          </cell>
          <cell r="AC417">
            <v>2319</v>
          </cell>
          <cell r="AH417">
            <v>1577</v>
          </cell>
          <cell r="AN417">
            <v>203</v>
          </cell>
          <cell r="AO417">
            <v>203</v>
          </cell>
          <cell r="AP417">
            <v>526</v>
          </cell>
          <cell r="AQ417">
            <v>869</v>
          </cell>
          <cell r="AR417">
            <v>1233</v>
          </cell>
          <cell r="AS417">
            <v>1597</v>
          </cell>
        </row>
        <row r="418">
          <cell r="H418">
            <v>300</v>
          </cell>
          <cell r="I418">
            <v>300</v>
          </cell>
          <cell r="N418">
            <v>300</v>
          </cell>
          <cell r="S418">
            <v>600</v>
          </cell>
          <cell r="X418">
            <v>600</v>
          </cell>
          <cell r="AC418">
            <v>600</v>
          </cell>
          <cell r="AH418">
            <v>600</v>
          </cell>
          <cell r="AN418">
            <v>600</v>
          </cell>
          <cell r="AO418">
            <v>600</v>
          </cell>
          <cell r="AP418">
            <v>600</v>
          </cell>
          <cell r="AQ418">
            <v>600</v>
          </cell>
          <cell r="AR418">
            <v>600</v>
          </cell>
          <cell r="AS418">
            <v>600</v>
          </cell>
        </row>
        <row r="419">
          <cell r="H419">
            <v>1507</v>
          </cell>
          <cell r="I419">
            <v>1172</v>
          </cell>
          <cell r="N419">
            <v>670</v>
          </cell>
          <cell r="S419">
            <v>814</v>
          </cell>
          <cell r="X419">
            <v>798</v>
          </cell>
          <cell r="AC419">
            <v>798</v>
          </cell>
          <cell r="AH419">
            <v>798</v>
          </cell>
          <cell r="AN419">
            <v>798</v>
          </cell>
          <cell r="AO419">
            <v>798</v>
          </cell>
          <cell r="AP419">
            <v>798</v>
          </cell>
          <cell r="AQ419">
            <v>798</v>
          </cell>
          <cell r="AR419">
            <v>798</v>
          </cell>
          <cell r="AS419">
            <v>798</v>
          </cell>
        </row>
        <row r="420">
          <cell r="H420">
            <v>20154</v>
          </cell>
          <cell r="I420">
            <v>16054</v>
          </cell>
          <cell r="J420">
            <v>16334</v>
          </cell>
          <cell r="K420">
            <v>16878</v>
          </cell>
          <cell r="L420">
            <v>17247</v>
          </cell>
          <cell r="M420">
            <v>17303</v>
          </cell>
          <cell r="N420">
            <v>17303</v>
          </cell>
          <cell r="O420">
            <v>18401</v>
          </cell>
          <cell r="P420">
            <v>18106</v>
          </cell>
          <cell r="Q420">
            <v>18403</v>
          </cell>
          <cell r="R420">
            <v>17582</v>
          </cell>
          <cell r="S420">
            <v>17582</v>
          </cell>
          <cell r="T420">
            <v>18458</v>
          </cell>
          <cell r="U420">
            <v>19466</v>
          </cell>
          <cell r="V420">
            <v>20405</v>
          </cell>
          <cell r="W420">
            <v>21514</v>
          </cell>
          <cell r="X420">
            <v>21514</v>
          </cell>
          <cell r="Y420">
            <v>23508.296249999999</v>
          </cell>
          <cell r="Z420">
            <v>23890.243268294926</v>
          </cell>
          <cell r="AA420">
            <v>23705.59097340771</v>
          </cell>
          <cell r="AB420">
            <v>24368.407438863185</v>
          </cell>
          <cell r="AC420">
            <v>21587.407438863185</v>
          </cell>
          <cell r="AD420">
            <v>22751</v>
          </cell>
          <cell r="AE420">
            <v>23491</v>
          </cell>
          <cell r="AF420">
            <v>25629.319374999999</v>
          </cell>
          <cell r="AG420">
            <v>26936.225418480979</v>
          </cell>
          <cell r="AH420">
            <v>23880.225418480979</v>
          </cell>
          <cell r="AN420">
            <v>28839.06943774212</v>
          </cell>
          <cell r="AO420">
            <v>33358.412774536249</v>
          </cell>
          <cell r="AP420">
            <v>23215.279051501348</v>
          </cell>
          <cell r="AQ420">
            <v>22697.97923162657</v>
          </cell>
          <cell r="AR420">
            <v>23908.596940812953</v>
          </cell>
          <cell r="AS420">
            <v>24710.338443981462</v>
          </cell>
        </row>
        <row r="423">
          <cell r="H423">
            <v>43.882627080919342</v>
          </cell>
          <cell r="I423">
            <v>47.521989203135455</v>
          </cell>
          <cell r="N423">
            <v>36.032795100239348</v>
          </cell>
          <cell r="S423">
            <v>27.072132113940324</v>
          </cell>
          <cell r="X423">
            <v>20.318212686406547</v>
          </cell>
          <cell r="AC423">
            <v>15.359346851940314</v>
          </cell>
          <cell r="AH423">
            <v>23.032198473511222</v>
          </cell>
          <cell r="AN423">
            <v>29.983295823622726</v>
          </cell>
          <cell r="AO423">
            <v>36.235517306614931</v>
          </cell>
          <cell r="AP423">
            <v>40.694386020288412</v>
          </cell>
          <cell r="AQ423">
            <v>46.476304347015613</v>
          </cell>
          <cell r="AR423">
            <v>52.997064745147831</v>
          </cell>
          <cell r="AS423">
            <v>59.62309101466947</v>
          </cell>
        </row>
        <row r="425">
          <cell r="H425">
            <v>30415.313999999998</v>
          </cell>
          <cell r="I425">
            <v>30471.823560000004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30814.042740000001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29303.420000000006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30435.23</v>
          </cell>
          <cell r="AC425">
            <v>27785.344649999999</v>
          </cell>
          <cell r="AH425">
            <v>31724.890000000003</v>
          </cell>
          <cell r="AN425">
            <v>40494.017999999996</v>
          </cell>
          <cell r="AO425">
            <v>45998.141389365468</v>
          </cell>
          <cell r="AP425">
            <v>51659.689324589344</v>
          </cell>
          <cell r="AQ425">
            <v>58259.204393879569</v>
          </cell>
          <cell r="AR425">
            <v>64043.490735522115</v>
          </cell>
          <cell r="AS425">
            <v>71018.490535349265</v>
          </cell>
        </row>
        <row r="426">
          <cell r="H426">
            <v>50.800743363059006</v>
          </cell>
          <cell r="I426">
            <v>52.232393814086464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39.920698308337542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41.539959723893652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34.415714641881877</v>
          </cell>
          <cell r="AC426">
            <v>29.109504935699121</v>
          </cell>
          <cell r="AH426">
            <v>33.389486380934081</v>
          </cell>
          <cell r="AN426">
            <v>41.811019216784572</v>
          </cell>
          <cell r="AO426">
            <v>45.869968017609992</v>
          </cell>
          <cell r="AP426">
            <v>48.118731664060078</v>
          </cell>
          <cell r="AQ426">
            <v>52.196071041007272</v>
          </cell>
          <cell r="AR426">
            <v>55.231695049125236</v>
          </cell>
          <cell r="AS426">
            <v>58.94672040859556</v>
          </cell>
        </row>
        <row r="428">
          <cell r="H428">
            <v>20910.313999999998</v>
          </cell>
          <cell r="I428">
            <v>21925.823560000004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23414.042740000001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15078.420000000006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12954.23</v>
          </cell>
          <cell r="AC428">
            <v>9662.3446499999991</v>
          </cell>
          <cell r="AH428">
            <v>17342.328370649906</v>
          </cell>
          <cell r="AN428">
            <v>24953.262673407997</v>
          </cell>
          <cell r="AO428">
            <v>31596.47397552547</v>
          </cell>
          <cell r="AP428">
            <v>39317.182095384895</v>
          </cell>
          <cell r="AQ428">
            <v>48351.01998140059</v>
          </cell>
          <cell r="AR428">
            <v>59384.946948600053</v>
          </cell>
          <cell r="AS428">
            <v>71322.30744818534</v>
          </cell>
        </row>
        <row r="429">
          <cell r="H429">
            <v>34.925153005324219</v>
          </cell>
          <cell r="I429">
            <v>37.583515427919316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30.33373271689247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21.374875680038461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14.648454540521149</v>
          </cell>
          <cell r="AC429">
            <v>10.122820962726513</v>
          </cell>
          <cell r="AH429">
            <v>18.25227564053025</v>
          </cell>
          <cell r="AN429">
            <v>25.764826428420488</v>
          </cell>
          <cell r="AO429">
            <v>31.508430709369428</v>
          </cell>
          <cell r="AP429">
            <v>36.622228274499058</v>
          </cell>
          <cell r="AQ429">
            <v>43.319048039033618</v>
          </cell>
          <cell r="AR429">
            <v>51.214124069510227</v>
          </cell>
          <cell r="AS429">
            <v>59.19889432107032</v>
          </cell>
        </row>
        <row r="436">
          <cell r="B436">
            <v>1987</v>
          </cell>
          <cell r="C436">
            <v>1988</v>
          </cell>
          <cell r="D436">
            <v>1989</v>
          </cell>
          <cell r="E436">
            <v>1990</v>
          </cell>
          <cell r="F436">
            <v>1991</v>
          </cell>
          <cell r="G436">
            <v>1992</v>
          </cell>
          <cell r="H436">
            <v>1993</v>
          </cell>
          <cell r="I436">
            <v>1994</v>
          </cell>
          <cell r="J436" t="str">
            <v>1995</v>
          </cell>
          <cell r="K436" t="str">
            <v>1995</v>
          </cell>
          <cell r="L436" t="str">
            <v>1995</v>
          </cell>
          <cell r="M436" t="str">
            <v>1995</v>
          </cell>
          <cell r="N436">
            <v>1995</v>
          </cell>
          <cell r="O436">
            <v>1996</v>
          </cell>
          <cell r="P436">
            <v>1996</v>
          </cell>
          <cell r="Q436">
            <v>1996</v>
          </cell>
          <cell r="R436">
            <v>1996</v>
          </cell>
          <cell r="S436">
            <v>1996</v>
          </cell>
          <cell r="T436">
            <v>1997</v>
          </cell>
          <cell r="U436">
            <v>1997</v>
          </cell>
          <cell r="V436">
            <v>1997</v>
          </cell>
          <cell r="W436">
            <v>1997</v>
          </cell>
          <cell r="X436">
            <v>1997</v>
          </cell>
          <cell r="Y436">
            <v>1998</v>
          </cell>
          <cell r="Z436">
            <v>1998</v>
          </cell>
          <cell r="AA436">
            <v>1998</v>
          </cell>
          <cell r="AB436">
            <v>1998</v>
          </cell>
          <cell r="AC436">
            <v>1998</v>
          </cell>
          <cell r="AD436">
            <v>1998</v>
          </cell>
          <cell r="AE436">
            <v>1998</v>
          </cell>
          <cell r="AF436">
            <v>1998</v>
          </cell>
          <cell r="AG436">
            <v>1998</v>
          </cell>
          <cell r="AH436">
            <v>1998</v>
          </cell>
          <cell r="AN436">
            <v>1999</v>
          </cell>
          <cell r="AO436">
            <v>2000</v>
          </cell>
          <cell r="AP436">
            <v>2001</v>
          </cell>
          <cell r="AQ436">
            <v>2002</v>
          </cell>
          <cell r="AR436">
            <v>2003</v>
          </cell>
          <cell r="AS436">
            <v>2004</v>
          </cell>
        </row>
        <row r="437">
          <cell r="J437" t="str">
            <v>Q1</v>
          </cell>
          <cell r="K437" t="str">
            <v>Q2</v>
          </cell>
          <cell r="L437" t="str">
            <v>Q3</v>
          </cell>
          <cell r="M437" t="str">
            <v>Q4</v>
          </cell>
          <cell r="O437" t="str">
            <v>Q1</v>
          </cell>
          <cell r="P437" t="str">
            <v>Q2</v>
          </cell>
          <cell r="Q437" t="str">
            <v>Q3</v>
          </cell>
          <cell r="R437" t="str">
            <v>Q4</v>
          </cell>
          <cell r="T437" t="str">
            <v>Q1</v>
          </cell>
          <cell r="U437" t="str">
            <v>Q2</v>
          </cell>
          <cell r="V437" t="str">
            <v>Q3</v>
          </cell>
          <cell r="W437" t="str">
            <v>Q4</v>
          </cell>
          <cell r="Y437" t="str">
            <v>Q1</v>
          </cell>
          <cell r="Z437" t="str">
            <v>Q2</v>
          </cell>
          <cell r="AA437" t="str">
            <v>Q3</v>
          </cell>
          <cell r="AB437" t="str">
            <v>Q4</v>
          </cell>
          <cell r="AD437" t="str">
            <v>Q1</v>
          </cell>
          <cell r="AE437" t="str">
            <v>Q2</v>
          </cell>
          <cell r="AF437" t="str">
            <v>Q3</v>
          </cell>
          <cell r="AG437" t="str">
            <v>Q4</v>
          </cell>
        </row>
        <row r="438">
          <cell r="O438" t="str">
            <v>Prel.</v>
          </cell>
          <cell r="P438" t="str">
            <v>Prel.</v>
          </cell>
          <cell r="Q438" t="str">
            <v>Prel.</v>
          </cell>
          <cell r="R438" t="str">
            <v>Prel.</v>
          </cell>
          <cell r="S438" t="str">
            <v>Prel.</v>
          </cell>
          <cell r="T438" t="str">
            <v>Prel.</v>
          </cell>
          <cell r="U438" t="str">
            <v>Prel.</v>
          </cell>
          <cell r="V438" t="str">
            <v>Prel.</v>
          </cell>
          <cell r="W438" t="str">
            <v>Prel.</v>
          </cell>
          <cell r="X438" t="str">
            <v>Prel.</v>
          </cell>
          <cell r="Y438" t="str">
            <v>Prog.</v>
          </cell>
          <cell r="Z438" t="str">
            <v>Prog.</v>
          </cell>
          <cell r="AA438" t="str">
            <v>Prog.</v>
          </cell>
          <cell r="AB438" t="str">
            <v>Prog.</v>
          </cell>
          <cell r="AC438" t="str">
            <v>Prog.</v>
          </cell>
          <cell r="AD438" t="str">
            <v>Prog.</v>
          </cell>
          <cell r="AE438" t="str">
            <v>Prog.</v>
          </cell>
          <cell r="AF438" t="str">
            <v>Prog.</v>
          </cell>
          <cell r="AG438" t="str">
            <v>Prog.</v>
          </cell>
          <cell r="AH438" t="str">
            <v>Prog.</v>
          </cell>
          <cell r="AN438" t="str">
            <v>Proj.</v>
          </cell>
          <cell r="AO438" t="str">
            <v>Proj.</v>
          </cell>
          <cell r="AP438" t="str">
            <v>Proj.</v>
          </cell>
          <cell r="AQ438" t="str">
            <v>Proj.</v>
          </cell>
          <cell r="AR438" t="str">
            <v>Proj.</v>
          </cell>
          <cell r="AS438" t="str">
            <v>Proj.</v>
          </cell>
        </row>
        <row r="442">
          <cell r="E442">
            <v>29595.1</v>
          </cell>
          <cell r="F442">
            <v>29086.899999999998</v>
          </cell>
          <cell r="G442">
            <v>29750.3</v>
          </cell>
          <cell r="H442">
            <v>30623.313999999998</v>
          </cell>
          <cell r="I442">
            <v>30722.823560000001</v>
          </cell>
          <cell r="N442">
            <v>29959.042739999997</v>
          </cell>
        </row>
        <row r="444">
          <cell r="E444">
            <v>25233.1</v>
          </cell>
          <cell r="F444">
            <v>25068.899999999998</v>
          </cell>
          <cell r="G444">
            <v>25574.3</v>
          </cell>
          <cell r="H444">
            <v>25936.313999999998</v>
          </cell>
          <cell r="I444">
            <v>26122.823560000001</v>
          </cell>
          <cell r="N444">
            <v>26075.042739999997</v>
          </cell>
        </row>
        <row r="445">
          <cell r="I445">
            <v>23246.65956</v>
          </cell>
          <cell r="N445">
            <v>23232.629999999997</v>
          </cell>
        </row>
        <row r="446">
          <cell r="I446">
            <v>2876.1639999999998</v>
          </cell>
          <cell r="N446">
            <v>2842.4127399999998</v>
          </cell>
        </row>
        <row r="448">
          <cell r="E448">
            <v>4362</v>
          </cell>
          <cell r="F448">
            <v>4018</v>
          </cell>
          <cell r="G448">
            <v>4176</v>
          </cell>
          <cell r="H448">
            <v>4687</v>
          </cell>
          <cell r="I448">
            <v>4600</v>
          </cell>
          <cell r="N448">
            <v>3884</v>
          </cell>
        </row>
        <row r="449">
          <cell r="E449">
            <v>0</v>
          </cell>
          <cell r="F449">
            <v>177</v>
          </cell>
          <cell r="G449">
            <v>355</v>
          </cell>
          <cell r="H449">
            <v>355</v>
          </cell>
          <cell r="I449">
            <v>355</v>
          </cell>
          <cell r="N449">
            <v>355</v>
          </cell>
        </row>
        <row r="450">
          <cell r="E450">
            <v>3011.7427668</v>
          </cell>
          <cell r="F450">
            <v>3248.9785719000001</v>
          </cell>
          <cell r="G450">
            <v>2946.28125</v>
          </cell>
          <cell r="H450">
            <v>2679.4815199999998</v>
          </cell>
          <cell r="I450">
            <v>2642.4189999999999</v>
          </cell>
          <cell r="N450">
            <v>2238.6689999999999</v>
          </cell>
        </row>
        <row r="451">
          <cell r="E451">
            <v>1350.2572332</v>
          </cell>
          <cell r="F451">
            <v>592.02142809999987</v>
          </cell>
          <cell r="G451">
            <v>874.71875</v>
          </cell>
          <cell r="H451">
            <v>1652.5184800000002</v>
          </cell>
          <cell r="I451">
            <v>1602.5810000000001</v>
          </cell>
          <cell r="N451">
            <v>1290.3310000000001</v>
          </cell>
        </row>
        <row r="453">
          <cell r="E453">
            <v>9243</v>
          </cell>
          <cell r="F453">
            <v>11974</v>
          </cell>
          <cell r="G453">
            <v>10904</v>
          </cell>
          <cell r="H453">
            <v>10561</v>
          </cell>
          <cell r="I453">
            <v>9422</v>
          </cell>
          <cell r="N453">
            <v>8235</v>
          </cell>
        </row>
        <row r="455">
          <cell r="E455">
            <v>7360</v>
          </cell>
          <cell r="F455">
            <v>9743</v>
          </cell>
          <cell r="G455">
            <v>8613</v>
          </cell>
          <cell r="H455">
            <v>8324</v>
          </cell>
          <cell r="I455">
            <v>7230</v>
          </cell>
          <cell r="N455">
            <v>5464</v>
          </cell>
        </row>
        <row r="457">
          <cell r="E457">
            <v>1883</v>
          </cell>
          <cell r="F457">
            <v>2231</v>
          </cell>
          <cell r="G457">
            <v>2291</v>
          </cell>
          <cell r="H457">
            <v>2237</v>
          </cell>
          <cell r="I457">
            <v>2192</v>
          </cell>
          <cell r="N457">
            <v>2771</v>
          </cell>
        </row>
        <row r="458">
          <cell r="E458">
            <v>438</v>
          </cell>
          <cell r="F458">
            <v>789</v>
          </cell>
          <cell r="G458">
            <v>728</v>
          </cell>
          <cell r="H458">
            <v>881</v>
          </cell>
          <cell r="I458">
            <v>984</v>
          </cell>
          <cell r="N458">
            <v>906</v>
          </cell>
        </row>
        <row r="459">
          <cell r="E459">
            <v>1167</v>
          </cell>
          <cell r="F459">
            <v>1119</v>
          </cell>
          <cell r="G459">
            <v>1109</v>
          </cell>
          <cell r="H459">
            <v>983</v>
          </cell>
          <cell r="I459">
            <v>930</v>
          </cell>
          <cell r="N459">
            <v>959</v>
          </cell>
        </row>
        <row r="460">
          <cell r="E460">
            <v>278</v>
          </cell>
          <cell r="F460">
            <v>323</v>
          </cell>
          <cell r="G460">
            <v>454</v>
          </cell>
          <cell r="H460">
            <v>373</v>
          </cell>
          <cell r="I460">
            <v>278</v>
          </cell>
          <cell r="N460">
            <v>906</v>
          </cell>
        </row>
        <row r="462">
          <cell r="E462">
            <v>20352.099999999999</v>
          </cell>
          <cell r="F462">
            <v>17112.899999999998</v>
          </cell>
          <cell r="G462">
            <v>18846.3</v>
          </cell>
          <cell r="H462">
            <v>20062.313999999998</v>
          </cell>
          <cell r="I462">
            <v>21300.823560000001</v>
          </cell>
          <cell r="N462">
            <v>21724.042739999997</v>
          </cell>
        </row>
        <row r="464">
          <cell r="E464">
            <v>25233.1</v>
          </cell>
          <cell r="F464">
            <v>25068.899999999998</v>
          </cell>
          <cell r="G464">
            <v>25574.3</v>
          </cell>
          <cell r="H464">
            <v>25936.313999999998</v>
          </cell>
          <cell r="I464">
            <v>26122.823560000001</v>
          </cell>
          <cell r="N464">
            <v>26075.042739999997</v>
          </cell>
        </row>
        <row r="466">
          <cell r="E466">
            <v>-2998</v>
          </cell>
          <cell r="F466">
            <v>-5725</v>
          </cell>
          <cell r="G466">
            <v>-4437</v>
          </cell>
          <cell r="H466">
            <v>-3637</v>
          </cell>
          <cell r="I466">
            <v>-2630</v>
          </cell>
          <cell r="N466">
            <v>-1580</v>
          </cell>
        </row>
        <row r="468">
          <cell r="E468">
            <v>-1883</v>
          </cell>
          <cell r="F468">
            <v>-2231</v>
          </cell>
          <cell r="G468">
            <v>-2291</v>
          </cell>
          <cell r="H468">
            <v>-2237</v>
          </cell>
          <cell r="I468">
            <v>-2192</v>
          </cell>
          <cell r="N468">
            <v>-2771</v>
          </cell>
        </row>
        <row r="472">
          <cell r="E472">
            <v>61.156022024305706</v>
          </cell>
          <cell r="F472">
            <v>54.469850187265919</v>
          </cell>
          <cell r="G472">
            <v>49.247870218686025</v>
          </cell>
          <cell r="H472">
            <v>51.148152389298758</v>
          </cell>
          <cell r="I472">
            <v>52.662638194489908</v>
          </cell>
          <cell r="N472">
            <v>38.813015121758411</v>
          </cell>
        </row>
        <row r="474">
          <cell r="E474">
            <v>52.142280963453686</v>
          </cell>
          <cell r="F474">
            <v>46.945505617977531</v>
          </cell>
          <cell r="G474">
            <v>42.335028800843752</v>
          </cell>
          <cell r="H474">
            <v>43.319757648982822</v>
          </cell>
          <cell r="I474">
            <v>44.777681422155617</v>
          </cell>
          <cell r="N474">
            <v>33.781153722140481</v>
          </cell>
        </row>
        <row r="475">
          <cell r="I475">
            <v>39.847588202559081</v>
          </cell>
          <cell r="N475">
            <v>30.098706001185736</v>
          </cell>
        </row>
        <row r="476">
          <cell r="I476">
            <v>4.9300932195965403</v>
          </cell>
          <cell r="N476">
            <v>3.6824477209547437</v>
          </cell>
        </row>
        <row r="478">
          <cell r="E478">
            <v>9.0137410608520145</v>
          </cell>
          <cell r="F478">
            <v>7.5243445692883899</v>
          </cell>
          <cell r="G478">
            <v>6.9128414178422686</v>
          </cell>
          <cell r="H478">
            <v>7.8283947403159333</v>
          </cell>
          <cell r="I478">
            <v>7.8849567723342933</v>
          </cell>
          <cell r="N478">
            <v>5.0318613996179264</v>
          </cell>
        </row>
        <row r="479">
          <cell r="E479">
            <v>0</v>
          </cell>
          <cell r="F479">
            <v>0.33146067415730335</v>
          </cell>
          <cell r="G479">
            <v>0.58765773547270239</v>
          </cell>
          <cell r="H479">
            <v>0.59293367459188318</v>
          </cell>
          <cell r="I479">
            <v>0.6085129682997118</v>
          </cell>
          <cell r="N479">
            <v>0.45991524121121624</v>
          </cell>
        </row>
        <row r="480">
          <cell r="E480">
            <v>6.2235372402176106</v>
          </cell>
          <cell r="F480">
            <v>6.0842295353932583</v>
          </cell>
          <cell r="G480">
            <v>4.8771970913822056</v>
          </cell>
          <cell r="H480">
            <v>4.475365700435618</v>
          </cell>
          <cell r="I480">
            <v>4.5294259976945233</v>
          </cell>
          <cell r="N480">
            <v>2.9002760369776683</v>
          </cell>
        </row>
        <row r="481">
          <cell r="E481">
            <v>2.7902038206344049</v>
          </cell>
          <cell r="F481">
            <v>1.1086543597378276</v>
          </cell>
          <cell r="G481">
            <v>1.4479865909873604</v>
          </cell>
          <cell r="H481">
            <v>2.7600953652884326</v>
          </cell>
          <cell r="I481">
            <v>2.7470178063400574</v>
          </cell>
          <cell r="N481">
            <v>1.6716701214290419</v>
          </cell>
        </row>
        <row r="483">
          <cell r="E483">
            <v>19.099956126881057</v>
          </cell>
          <cell r="F483">
            <v>22.423220973782772</v>
          </cell>
          <cell r="G483">
            <v>18.050197035477034</v>
          </cell>
          <cell r="H483">
            <v>17.639359260182754</v>
          </cell>
          <cell r="I483">
            <v>16.15044841498559</v>
          </cell>
          <cell r="N483">
            <v>10.668738060209481</v>
          </cell>
        </row>
        <row r="485">
          <cell r="E485">
            <v>15.208879919273461</v>
          </cell>
          <cell r="F485">
            <v>18.245318352059925</v>
          </cell>
          <cell r="G485">
            <v>14.257735424299678</v>
          </cell>
          <cell r="H485">
            <v>13.903041992402352</v>
          </cell>
          <cell r="I485">
            <v>12.393095100864553</v>
          </cell>
          <cell r="N485">
            <v>7.0788081069805227</v>
          </cell>
        </row>
        <row r="487">
          <cell r="E487">
            <v>3.8910762076075986</v>
          </cell>
          <cell r="F487">
            <v>4.1779026217228461</v>
          </cell>
          <cell r="G487">
            <v>3.7924616111773557</v>
          </cell>
          <cell r="H487">
            <v>3.7363172677804015</v>
          </cell>
          <cell r="I487">
            <v>3.7573533141210373</v>
          </cell>
          <cell r="N487">
            <v>3.5899299532289581</v>
          </cell>
        </row>
        <row r="488">
          <cell r="E488">
            <v>0.90509366910893685</v>
          </cell>
          <cell r="F488">
            <v>1.4775280898876404</v>
          </cell>
          <cell r="G488">
            <v>1.2051122011947248</v>
          </cell>
          <cell r="H488">
            <v>1.4714776544097157</v>
          </cell>
          <cell r="I488">
            <v>1.6866951008645532</v>
          </cell>
          <cell r="N488">
            <v>1.1737555170066534</v>
          </cell>
        </row>
        <row r="489">
          <cell r="E489">
            <v>2.4115166937217567</v>
          </cell>
          <cell r="F489">
            <v>2.095505617977528</v>
          </cell>
          <cell r="G489">
            <v>1.8358096581386676</v>
          </cell>
          <cell r="H489">
            <v>1.6418416961234399</v>
          </cell>
          <cell r="I489">
            <v>1.5941325648414983</v>
          </cell>
          <cell r="N489">
            <v>1.2424189192156518</v>
          </cell>
        </row>
        <row r="490">
          <cell r="E490">
            <v>0.5744658447769051</v>
          </cell>
          <cell r="F490">
            <v>0.60486891385767794</v>
          </cell>
          <cell r="G490">
            <v>0.75153975184396304</v>
          </cell>
          <cell r="H490">
            <v>0.62299791724724618</v>
          </cell>
          <cell r="I490">
            <v>0.47652564841498557</v>
          </cell>
          <cell r="N490">
            <v>1.1737555170066534</v>
          </cell>
        </row>
        <row r="492">
          <cell r="E492">
            <v>42.056065897424638</v>
          </cell>
          <cell r="F492">
            <v>32.046629213483143</v>
          </cell>
          <cell r="G492">
            <v>31.197673183208991</v>
          </cell>
          <cell r="H492">
            <v>33.508793129116</v>
          </cell>
          <cell r="I492">
            <v>36.512189779504325</v>
          </cell>
          <cell r="N492">
            <v>28.14427706154893</v>
          </cell>
        </row>
        <row r="494">
          <cell r="E494">
            <v>52.142280963453686</v>
          </cell>
          <cell r="F494">
            <v>46.945505617977531</v>
          </cell>
          <cell r="G494">
            <v>42.335028800843752</v>
          </cell>
          <cell r="H494">
            <v>43.319757648982822</v>
          </cell>
          <cell r="I494">
            <v>44.777681422155617</v>
          </cell>
          <cell r="N494">
            <v>33.781153722140481</v>
          </cell>
        </row>
        <row r="496">
          <cell r="E496">
            <v>-6.1951388584214451</v>
          </cell>
          <cell r="F496">
            <v>-10.720973782771535</v>
          </cell>
          <cell r="G496">
            <v>-7.3448940064574098</v>
          </cell>
          <cell r="H496">
            <v>-6.0746472520864199</v>
          </cell>
          <cell r="I496">
            <v>-4.5081383285302588</v>
          </cell>
          <cell r="N496">
            <v>-2.0469467073625962</v>
          </cell>
        </row>
        <row r="498">
          <cell r="E498">
            <v>-3.8910762076075986</v>
          </cell>
          <cell r="F498">
            <v>-4.1779026217228461</v>
          </cell>
          <cell r="G498">
            <v>-3.7924616111773557</v>
          </cell>
          <cell r="H498">
            <v>-3.7363172677804015</v>
          </cell>
          <cell r="I498">
            <v>-3.7573533141210373</v>
          </cell>
          <cell r="N498">
            <v>-3.5899299532289581</v>
          </cell>
        </row>
        <row r="502">
          <cell r="E502">
            <v>134.02970879942032</v>
          </cell>
          <cell r="F502">
            <v>152.1758920163231</v>
          </cell>
          <cell r="G502">
            <v>168.49011723395822</v>
          </cell>
          <cell r="H502">
            <v>168.5377765547606</v>
          </cell>
          <cell r="I502">
            <v>154.28525867523729</v>
          </cell>
          <cell r="N502">
            <v>130.08138048716947</v>
          </cell>
        </row>
        <row r="504">
          <cell r="E504">
            <v>114.27516869706987</v>
          </cell>
          <cell r="F504">
            <v>131.1546510411217</v>
          </cell>
          <cell r="G504">
            <v>144.83944044854732</v>
          </cell>
          <cell r="H504">
            <v>142.7425096312603</v>
          </cell>
          <cell r="I504">
            <v>131.18477155626979</v>
          </cell>
          <cell r="N504">
            <v>113.21715400981284</v>
          </cell>
        </row>
        <row r="505">
          <cell r="N505">
            <v>100.8754721896574</v>
          </cell>
        </row>
        <row r="506">
          <cell r="N506">
            <v>12.341681820155442</v>
          </cell>
        </row>
        <row r="508">
          <cell r="E508">
            <v>19.754540102350436</v>
          </cell>
          <cell r="F508">
            <v>21.021240975201422</v>
          </cell>
          <cell r="G508">
            <v>23.650676785410884</v>
          </cell>
          <cell r="H508">
            <v>25.795266923500275</v>
          </cell>
          <cell r="I508">
            <v>23.100487118967507</v>
          </cell>
          <cell r="N508">
            <v>16.864226477356606</v>
          </cell>
        </row>
        <row r="509">
          <cell r="E509">
            <v>0</v>
          </cell>
          <cell r="F509">
            <v>0.9260228105053887</v>
          </cell>
          <cell r="G509">
            <v>2.010534065809594</v>
          </cell>
          <cell r="H509">
            <v>1.9537699504678041</v>
          </cell>
          <cell r="I509">
            <v>1.7827549841811883</v>
          </cell>
          <cell r="N509">
            <v>1.541400720767661</v>
          </cell>
        </row>
        <row r="510">
          <cell r="E510">
            <v>13.639521610434311</v>
          </cell>
          <cell r="F510">
            <v>16.997899821596736</v>
          </cell>
          <cell r="G510">
            <v>16.686193860791754</v>
          </cell>
          <cell r="H510">
            <v>14.746733736929004</v>
          </cell>
          <cell r="I510">
            <v>13.269818711394565</v>
          </cell>
          <cell r="N510">
            <v>9.7202422821414611</v>
          </cell>
        </row>
        <row r="511">
          <cell r="E511">
            <v>6.1150184919161266</v>
          </cell>
          <cell r="F511">
            <v>3.0973183430992983</v>
          </cell>
          <cell r="G511">
            <v>4.9539488588095377</v>
          </cell>
          <cell r="H511">
            <v>9.0947632361034696</v>
          </cell>
          <cell r="I511">
            <v>8.0479134233917549</v>
          </cell>
          <cell r="N511">
            <v>5.6025834744474841</v>
          </cell>
        </row>
        <row r="513">
          <cell r="E513">
            <v>41.859517232009416</v>
          </cell>
          <cell r="F513">
            <v>62.645181542324998</v>
          </cell>
          <cell r="G513">
            <v>61.754544939683981</v>
          </cell>
          <cell r="H513">
            <v>58.123280132085853</v>
          </cell>
          <cell r="I513">
            <v>47.31582383367649</v>
          </cell>
          <cell r="N513">
            <v>35.756154747948415</v>
          </cell>
        </row>
        <row r="515">
          <cell r="E515">
            <v>33.331823739866856</v>
          </cell>
          <cell r="F515">
            <v>50.973108716124308</v>
          </cell>
          <cell r="G515">
            <v>48.779520869909952</v>
          </cell>
          <cell r="H515">
            <v>45.811777655476057</v>
          </cell>
          <cell r="I515">
            <v>36.307939536985891</v>
          </cell>
          <cell r="N515">
            <v>23.724545178238028</v>
          </cell>
        </row>
        <row r="517">
          <cell r="E517">
            <v>8.527693492142566</v>
          </cell>
          <cell r="F517">
            <v>11.67207282620069</v>
          </cell>
          <cell r="G517">
            <v>12.975024069774028</v>
          </cell>
          <cell r="H517">
            <v>12.311502476609796</v>
          </cell>
          <cell r="I517">
            <v>11.007884296690603</v>
          </cell>
          <cell r="N517">
            <v>12.03160956971039</v>
          </cell>
        </row>
        <row r="518">
          <cell r="E518">
            <v>1.983605814954033</v>
          </cell>
          <cell r="F518">
            <v>4.1278643925918175</v>
          </cell>
          <cell r="G518">
            <v>4.1230107039700972</v>
          </cell>
          <cell r="H518">
            <v>4.8486516235553108</v>
          </cell>
          <cell r="I518">
            <v>4.9414955054487022</v>
          </cell>
          <cell r="N518">
            <v>3.9338283183535236</v>
          </cell>
        </row>
        <row r="519">
          <cell r="E519">
            <v>5.285086726144649</v>
          </cell>
          <cell r="F519">
            <v>5.8543475986188138</v>
          </cell>
          <cell r="G519">
            <v>6.2807951520643375</v>
          </cell>
          <cell r="H519">
            <v>5.4100165107319755</v>
          </cell>
          <cell r="I519">
            <v>4.6703158740521271</v>
          </cell>
          <cell r="N519">
            <v>4.1639529330033431</v>
          </cell>
        </row>
        <row r="521">
          <cell r="E521">
            <v>92.170191567410882</v>
          </cell>
          <cell r="F521">
            <v>89.530710473998099</v>
          </cell>
          <cell r="G521">
            <v>106.73557229427422</v>
          </cell>
          <cell r="H521">
            <v>110.41449642267473</v>
          </cell>
          <cell r="I521">
            <v>106.9694348415608</v>
          </cell>
          <cell r="N521">
            <v>94.32522573922104</v>
          </cell>
        </row>
        <row r="523">
          <cell r="E523">
            <v>114.27516869706987</v>
          </cell>
          <cell r="F523">
            <v>131.1546510411217</v>
          </cell>
          <cell r="G523">
            <v>144.83944044854732</v>
          </cell>
          <cell r="H523">
            <v>142.7425096312603</v>
          </cell>
          <cell r="I523">
            <v>131.18477155626979</v>
          </cell>
          <cell r="N523">
            <v>113.21715400981284</v>
          </cell>
        </row>
        <row r="525">
          <cell r="E525">
            <v>-13.577283637516416</v>
          </cell>
          <cell r="F525">
            <v>-29.951867740922882</v>
          </cell>
          <cell r="G525">
            <v>-25.128844084499065</v>
          </cell>
          <cell r="H525">
            <v>-20.016510731975785</v>
          </cell>
          <cell r="I525">
            <v>-13.207452418018381</v>
          </cell>
          <cell r="N525">
            <v>-6.8603187008814208</v>
          </cell>
        </row>
        <row r="527">
          <cell r="E527">
            <v>-8.527693492142566</v>
          </cell>
          <cell r="F527">
            <v>-11.67207282620069</v>
          </cell>
          <cell r="G527">
            <v>-12.975024069774028</v>
          </cell>
          <cell r="H527">
            <v>-12.311502476609796</v>
          </cell>
          <cell r="I527">
            <v>-11.007884296690603</v>
          </cell>
          <cell r="N527">
            <v>-12.03160956971039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Input_2_(march_2000)"/>
      <sheetName val="Educ_and_Health"/>
      <sheetName val="Dep_fonct"/>
      <sheetName val="Input_2_(march_2000)1"/>
      <sheetName val="Educ_and_Health1"/>
      <sheetName val="Dep_fonc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EK362"/>
  <sheetViews>
    <sheetView zoomScale="80" zoomScaleNormal="80" workbookViewId="0">
      <pane xSplit="1" ySplit="6" topLeftCell="AE120" activePane="bottomRight" state="frozen"/>
      <selection activeCell="BH205" sqref="BH205"/>
      <selection pane="topRight" activeCell="BH205" sqref="BH205"/>
      <selection pane="bottomLeft" activeCell="BH205" sqref="BH205"/>
      <selection pane="bottomRight" activeCell="BH205" sqref="BH205"/>
    </sheetView>
  </sheetViews>
  <sheetFormatPr baseColWidth="10" defaultColWidth="11.85546875" defaultRowHeight="14.25" x14ac:dyDescent="0.2"/>
  <cols>
    <col min="1" max="1" width="81.42578125" style="23" customWidth="1"/>
    <col min="2" max="2" width="12.42578125" style="140" bestFit="1" customWidth="1"/>
    <col min="3" max="3" width="10.7109375" style="140" customWidth="1"/>
    <col min="4" max="4" width="8.85546875" style="140" bestFit="1" customWidth="1"/>
    <col min="5" max="5" width="9.28515625" style="140" hidden="1" customWidth="1"/>
    <col min="6" max="6" width="11.42578125" style="140" hidden="1" customWidth="1"/>
    <col min="7" max="7" width="10.28515625" style="140" hidden="1" customWidth="1"/>
    <col min="8" max="8" width="13.7109375" style="385" hidden="1" customWidth="1"/>
    <col min="9" max="9" width="10.7109375" style="140" hidden="1" customWidth="1"/>
    <col min="10" max="10" width="11.28515625" style="22" customWidth="1"/>
    <col min="11" max="11" width="9.140625" style="22" hidden="1" customWidth="1"/>
    <col min="12" max="12" width="11.5703125" style="22" customWidth="1"/>
    <col min="13" max="13" width="10" style="140" hidden="1" customWidth="1"/>
    <col min="14" max="14" width="10.28515625" style="23" customWidth="1"/>
    <col min="15" max="15" width="11.5703125" style="23" hidden="1" customWidth="1"/>
    <col min="16" max="16" width="7.85546875" style="23" customWidth="1"/>
    <col min="17" max="17" width="9.7109375" style="23" customWidth="1"/>
    <col min="18" max="18" width="14.85546875" style="23" customWidth="1"/>
    <col min="19" max="19" width="9.42578125" style="23" customWidth="1"/>
    <col min="20" max="20" width="10.5703125" style="140" customWidth="1"/>
    <col min="21" max="21" width="8.7109375" style="23" customWidth="1"/>
    <col min="22" max="22" width="8.7109375" style="23" hidden="1" customWidth="1"/>
    <col min="23" max="23" width="8.7109375" style="23" customWidth="1"/>
    <col min="24" max="24" width="11.28515625" style="23" customWidth="1"/>
    <col min="25" max="25" width="13" style="385" customWidth="1"/>
    <col min="26" max="26" width="9.7109375" style="23" customWidth="1"/>
    <col min="27" max="27" width="12.140625" style="23" customWidth="1"/>
    <col min="28" max="28" width="12" style="23" customWidth="1"/>
    <col min="29" max="29" width="11.140625" style="19" customWidth="1"/>
    <col min="30" max="30" width="13.42578125" style="19" customWidth="1"/>
    <col min="31" max="31" width="14.7109375" style="18" customWidth="1"/>
    <col min="32" max="32" width="10.5703125" style="140" customWidth="1"/>
    <col min="33" max="33" width="8.7109375" style="22" customWidth="1"/>
    <col min="34" max="34" width="8.7109375" style="22" hidden="1" customWidth="1"/>
    <col min="35" max="35" width="12.85546875" style="22" customWidth="1"/>
    <col min="36" max="36" width="9.28515625" style="23" hidden="1" customWidth="1"/>
    <col min="37" max="38" width="8.7109375" style="23" hidden="1" customWidth="1"/>
    <col min="39" max="39" width="11.7109375" style="19" hidden="1" customWidth="1"/>
    <col min="40" max="40" width="10.5703125" style="140" hidden="1" customWidth="1"/>
    <col min="41" max="41" width="7.7109375" style="23" bestFit="1" customWidth="1"/>
    <col min="42" max="42" width="12.42578125" style="23" hidden="1" customWidth="1"/>
    <col min="43" max="43" width="11.28515625" style="23" customWidth="1"/>
    <col min="44" max="44" width="9.140625" style="23" hidden="1" customWidth="1"/>
    <col min="45" max="45" width="10.7109375" style="23" hidden="1" customWidth="1"/>
    <col min="46" max="46" width="8.7109375" style="23" hidden="1" customWidth="1"/>
    <col min="47" max="47" width="10.5703125" style="140" hidden="1" customWidth="1"/>
    <col min="48" max="48" width="11.28515625" style="23" customWidth="1"/>
    <col min="49" max="49" width="9.5703125" style="23" hidden="1" customWidth="1"/>
    <col min="50" max="50" width="11.28515625" style="23" customWidth="1"/>
    <col min="51" max="51" width="12.85546875" style="23" hidden="1" customWidth="1"/>
    <col min="52" max="52" width="16.7109375" style="385" hidden="1" customWidth="1"/>
    <col min="53" max="55" width="9.42578125" style="23" hidden="1" customWidth="1"/>
    <col min="56" max="56" width="12.85546875" style="23" hidden="1" customWidth="1"/>
    <col min="57" max="57" width="10" style="385" hidden="1" customWidth="1"/>
    <col min="58" max="58" width="11" style="23" customWidth="1"/>
    <col min="59" max="59" width="11.7109375" style="23" customWidth="1"/>
    <col min="60" max="60" width="11.28515625" style="23" customWidth="1"/>
    <col min="61" max="61" width="11.140625" style="19" customWidth="1"/>
    <col min="62" max="63" width="12.42578125" style="19" hidden="1" customWidth="1"/>
    <col min="64" max="64" width="10.5703125" style="140" hidden="1" customWidth="1"/>
    <col min="65" max="65" width="11.28515625" style="22" customWidth="1"/>
    <col min="66" max="66" width="8.7109375" style="22" customWidth="1"/>
    <col min="67" max="67" width="11.28515625" style="22" customWidth="1"/>
    <col min="68" max="68" width="11.28515625" style="22" hidden="1" customWidth="1"/>
    <col min="69" max="70" width="11.85546875" style="22" hidden="1" customWidth="1"/>
    <col min="71" max="71" width="11.140625" style="19" hidden="1" customWidth="1"/>
    <col min="72" max="72" width="9.42578125" style="140" hidden="1" customWidth="1"/>
    <col min="73" max="73" width="10.42578125" style="23" customWidth="1"/>
    <col min="74" max="75" width="8.5703125" style="23" customWidth="1"/>
    <col min="76" max="78" width="10" style="22" hidden="1" customWidth="1"/>
    <col min="79" max="79" width="11.42578125" style="22" hidden="1" customWidth="1"/>
    <col min="80" max="80" width="9.42578125" style="140" hidden="1" customWidth="1"/>
    <col min="81" max="81" width="9.28515625" style="23" customWidth="1"/>
    <col min="82" max="83" width="8.5703125" style="23" customWidth="1"/>
    <col min="84" max="84" width="13.5703125" style="23" customWidth="1"/>
    <col min="85" max="85" width="13.140625" style="385" customWidth="1"/>
    <col min="86" max="86" width="14.7109375" style="23" customWidth="1"/>
    <col min="87" max="87" width="10.7109375" style="23" customWidth="1"/>
    <col min="88" max="88" width="14.7109375" style="23" customWidth="1"/>
    <col min="89" max="89" width="11.5703125" style="23" customWidth="1"/>
    <col min="90" max="90" width="10" style="385" customWidth="1"/>
    <col min="91" max="91" width="13.42578125" style="22" customWidth="1"/>
    <col min="92" max="92" width="8.5703125" style="22" customWidth="1"/>
    <col min="93" max="93" width="8.7109375" style="22" customWidth="1"/>
    <col min="94" max="94" width="10.140625" style="19" customWidth="1"/>
    <col min="95" max="95" width="9.42578125" style="19" customWidth="1"/>
    <col min="96" max="96" width="14.42578125" style="19" customWidth="1"/>
    <col min="97" max="97" width="9.42578125" style="140" customWidth="1"/>
    <col min="98" max="100" width="8.5703125" style="22" customWidth="1"/>
    <col min="101" max="102" width="10.28515625" style="22" hidden="1" customWidth="1"/>
    <col min="103" max="103" width="12.85546875" style="22" hidden="1" customWidth="1"/>
    <col min="104" max="104" width="9.42578125" style="140" hidden="1" customWidth="1"/>
    <col min="105" max="107" width="10.140625" style="23" customWidth="1"/>
    <col min="108" max="109" width="10.28515625" style="22" hidden="1" customWidth="1"/>
    <col min="110" max="110" width="8.7109375" style="22" hidden="1" customWidth="1"/>
    <col min="111" max="111" width="9.42578125" style="140" hidden="1" customWidth="1"/>
    <col min="112" max="112" width="8.140625" style="23" customWidth="1"/>
    <col min="113" max="113" width="9.42578125" style="23" customWidth="1"/>
    <col min="114" max="114" width="8.7109375" style="23" customWidth="1"/>
    <col min="115" max="115" width="11.7109375" style="23" hidden="1" customWidth="1"/>
    <col min="116" max="116" width="10.140625" style="385" hidden="1" customWidth="1"/>
    <col min="117" max="117" width="8.7109375" style="23" hidden="1" customWidth="1"/>
    <col min="118" max="118" width="12.5703125" style="23" hidden="1" customWidth="1"/>
    <col min="119" max="119" width="8.7109375" style="23" hidden="1" customWidth="1"/>
    <col min="120" max="120" width="14.85546875" style="23" hidden="1" customWidth="1"/>
    <col min="121" max="121" width="14.7109375" style="385" hidden="1" customWidth="1"/>
    <col min="122" max="122" width="12.5703125" style="22" customWidth="1"/>
    <col min="123" max="123" width="9.7109375" style="22" customWidth="1"/>
    <col min="124" max="124" width="13.42578125" style="22" customWidth="1"/>
    <col min="125" max="126" width="11.7109375" style="22" customWidth="1"/>
    <col min="127" max="127" width="12.42578125" style="22" customWidth="1"/>
    <col min="128" max="128" width="11.42578125" style="23" customWidth="1"/>
    <col min="129" max="129" width="13.85546875" style="23" customWidth="1"/>
    <col min="130" max="130" width="11.42578125" style="23" customWidth="1"/>
    <col min="131" max="131" width="15.7109375" style="23" bestFit="1" customWidth="1"/>
    <col min="132" max="190" width="11.42578125" style="23" customWidth="1"/>
    <col min="191" max="191" width="66.28515625" style="23" customWidth="1"/>
    <col min="192" max="192" width="15.28515625" style="23" customWidth="1"/>
    <col min="193" max="194" width="0" style="23" hidden="1" customWidth="1"/>
    <col min="195" max="195" width="15.28515625" style="23" customWidth="1"/>
    <col min="196" max="203" width="0" style="23" hidden="1" customWidth="1"/>
    <col min="204" max="204" width="14" style="23" bestFit="1" customWidth="1"/>
    <col min="205" max="205" width="0" style="23" hidden="1" customWidth="1"/>
    <col min="206" max="206" width="14.140625" style="23" bestFit="1" customWidth="1"/>
    <col min="207" max="207" width="0" style="23" hidden="1" customWidth="1"/>
    <col min="208" max="208" width="12.7109375" style="23" customWidth="1"/>
    <col min="209" max="211" width="0" style="23" hidden="1" customWidth="1"/>
    <col min="212" max="212" width="14" style="23" customWidth="1"/>
    <col min="213" max="214" width="0" style="23" hidden="1" customWidth="1"/>
    <col min="215" max="215" width="12.7109375" style="23" customWidth="1"/>
    <col min="216" max="216" width="0" style="23" hidden="1" customWidth="1"/>
    <col min="217" max="217" width="11.28515625" style="23" customWidth="1"/>
    <col min="218" max="219" width="11" style="23" customWidth="1"/>
    <col min="220" max="220" width="0" style="23" hidden="1" customWidth="1"/>
    <col min="221" max="221" width="14" style="23" customWidth="1"/>
    <col min="222" max="222" width="0" style="23" hidden="1" customWidth="1"/>
    <col min="223" max="223" width="13" style="23" customWidth="1"/>
    <col min="224" max="226" width="0" style="23" hidden="1" customWidth="1"/>
    <col min="227" max="227" width="14" style="23" customWidth="1"/>
    <col min="228" max="228" width="0" style="23" hidden="1" customWidth="1"/>
    <col min="229" max="229" width="13" style="23" customWidth="1"/>
    <col min="230" max="230" width="12.28515625" style="23" customWidth="1"/>
    <col min="231" max="16384" width="11.85546875" style="23"/>
  </cols>
  <sheetData>
    <row r="1" spans="1:130" s="12" customFormat="1" ht="15.75" x14ac:dyDescent="0.25">
      <c r="A1" s="1"/>
      <c r="B1" s="2"/>
      <c r="C1" s="2"/>
      <c r="D1" s="2"/>
      <c r="E1" s="3"/>
      <c r="F1" s="2"/>
      <c r="G1" s="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2"/>
      <c r="Z1" s="2"/>
      <c r="AA1" s="2"/>
      <c r="AB1" s="2"/>
      <c r="AC1" s="2"/>
      <c r="AD1" s="2"/>
      <c r="AE1" s="2"/>
      <c r="AF1" s="2"/>
      <c r="AG1" s="2"/>
      <c r="AH1" s="5"/>
      <c r="AI1" s="2"/>
      <c r="AJ1" s="2"/>
      <c r="AK1" s="2"/>
      <c r="AL1" s="2"/>
      <c r="AM1" s="2"/>
      <c r="AN1" s="2"/>
      <c r="AO1" s="2"/>
      <c r="AP1" s="5"/>
      <c r="AQ1" s="2"/>
      <c r="AR1" s="2"/>
      <c r="AS1" s="2"/>
      <c r="AT1" s="2"/>
      <c r="AU1" s="2"/>
      <c r="AV1" s="2"/>
      <c r="AW1" s="5"/>
      <c r="AX1" s="2"/>
      <c r="AY1" s="2"/>
      <c r="AZ1" s="2"/>
      <c r="BA1" s="2"/>
      <c r="BB1" s="2"/>
      <c r="BC1" s="2"/>
      <c r="BD1" s="2"/>
      <c r="BE1" s="2"/>
      <c r="BF1" s="2"/>
      <c r="BG1" s="6"/>
      <c r="BH1" s="2"/>
      <c r="BI1" s="7"/>
      <c r="BJ1" s="7"/>
      <c r="BK1" s="7"/>
      <c r="BL1" s="2"/>
      <c r="BM1" s="6"/>
      <c r="BN1" s="8"/>
      <c r="BO1" s="2"/>
      <c r="BP1" s="2"/>
      <c r="BQ1" s="2"/>
      <c r="BR1" s="2"/>
      <c r="BS1" s="2"/>
      <c r="BT1" s="2"/>
      <c r="BU1" s="2"/>
      <c r="BV1" s="5"/>
      <c r="BW1" s="2"/>
      <c r="BX1" s="9"/>
      <c r="BY1" s="2"/>
      <c r="BZ1" s="2"/>
      <c r="CA1" s="2"/>
      <c r="CB1" s="2"/>
      <c r="CC1" s="6"/>
      <c r="CD1" s="8"/>
      <c r="CE1" s="10"/>
      <c r="CF1" s="2"/>
      <c r="CG1" s="2"/>
      <c r="CH1" s="2"/>
      <c r="CI1" s="2"/>
      <c r="CJ1" s="2"/>
      <c r="CK1" s="3"/>
      <c r="CL1" s="2"/>
      <c r="CM1" s="11"/>
      <c r="CN1" s="11"/>
      <c r="CO1" s="11"/>
      <c r="CP1" s="2"/>
      <c r="CQ1" s="2"/>
      <c r="CR1" s="2"/>
      <c r="CS1" s="2"/>
      <c r="CT1" s="11"/>
      <c r="CU1" s="8"/>
      <c r="CV1" s="11"/>
      <c r="CW1" s="2"/>
      <c r="CX1" s="2"/>
      <c r="CY1" s="2"/>
      <c r="CZ1" s="2"/>
      <c r="DA1" s="2"/>
      <c r="DB1" s="8"/>
      <c r="DC1" s="2"/>
      <c r="DD1" s="2"/>
      <c r="DE1" s="2"/>
      <c r="DF1" s="2"/>
      <c r="DG1" s="2"/>
      <c r="DH1" s="2"/>
      <c r="DI1" s="8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</row>
    <row r="2" spans="1:130" s="12" customFormat="1" ht="15.75" x14ac:dyDescent="0.25">
      <c r="A2" s="1" t="s">
        <v>0</v>
      </c>
      <c r="B2" s="10"/>
      <c r="C2" s="2"/>
      <c r="D2" s="2"/>
      <c r="E2" s="2"/>
      <c r="F2" s="2"/>
      <c r="G2" s="9"/>
      <c r="H2" s="4"/>
      <c r="I2" s="13"/>
      <c r="J2" s="4"/>
      <c r="K2" s="14"/>
      <c r="L2" s="15"/>
      <c r="M2" s="2"/>
      <c r="N2" s="2"/>
      <c r="O2" s="5"/>
      <c r="P2" s="2"/>
      <c r="Q2" s="2"/>
      <c r="R2" s="2"/>
      <c r="S2" s="2"/>
      <c r="T2" s="2"/>
      <c r="U2" s="2"/>
      <c r="V2" s="5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5"/>
      <c r="AI2" s="2"/>
      <c r="AJ2" s="2"/>
      <c r="AK2" s="2"/>
      <c r="AL2" s="2"/>
      <c r="AM2" s="2"/>
      <c r="AN2" s="2"/>
      <c r="AO2" s="2"/>
      <c r="AP2" s="5"/>
      <c r="AQ2" s="2"/>
      <c r="AR2" s="2"/>
      <c r="AS2" s="2"/>
      <c r="AT2" s="2"/>
      <c r="AU2" s="2"/>
      <c r="AV2" s="2"/>
      <c r="AW2" s="5"/>
      <c r="AX2" s="2"/>
      <c r="AY2" s="2"/>
      <c r="AZ2" s="2"/>
      <c r="BA2" s="2"/>
      <c r="BB2" s="2"/>
      <c r="BC2" s="2"/>
      <c r="BD2" s="2"/>
      <c r="BE2" s="2"/>
      <c r="BF2" s="2"/>
      <c r="BG2" s="6"/>
      <c r="BH2" s="2"/>
      <c r="BI2" s="7"/>
      <c r="BJ2" s="7"/>
      <c r="BK2" s="7"/>
      <c r="BL2" s="2"/>
      <c r="BM2" s="6"/>
      <c r="BN2" s="8"/>
      <c r="BO2" s="16"/>
      <c r="BP2" s="2"/>
      <c r="BQ2" s="2"/>
      <c r="BR2" s="2"/>
      <c r="BS2" s="2"/>
      <c r="BT2" s="2"/>
      <c r="BU2" s="2"/>
      <c r="BV2" s="5"/>
      <c r="BW2" s="2"/>
      <c r="BX2" s="9"/>
      <c r="BY2" s="2"/>
      <c r="BZ2" s="2"/>
      <c r="CA2" s="2"/>
      <c r="CB2" s="2"/>
      <c r="CC2" s="6"/>
      <c r="CD2" s="8"/>
      <c r="CE2" s="10"/>
      <c r="CF2" s="2"/>
      <c r="CG2" s="2"/>
      <c r="CH2" s="2"/>
      <c r="CI2" s="2"/>
      <c r="CJ2" s="2"/>
      <c r="CK2" s="3"/>
      <c r="CL2" s="2"/>
      <c r="CM2" s="11"/>
      <c r="CN2" s="11"/>
      <c r="CO2" s="11"/>
      <c r="CP2" s="2"/>
      <c r="CQ2" s="2"/>
      <c r="CR2" s="2"/>
      <c r="CS2" s="2"/>
      <c r="CT2" s="11"/>
      <c r="CU2" s="8"/>
      <c r="CV2" s="11"/>
      <c r="CW2" s="2"/>
      <c r="CX2" s="2"/>
      <c r="CY2" s="2"/>
      <c r="CZ2" s="2"/>
      <c r="DA2" s="2"/>
      <c r="DB2" s="8"/>
      <c r="DC2" s="2"/>
      <c r="DD2" s="2"/>
      <c r="DE2" s="2"/>
      <c r="DF2" s="2"/>
      <c r="DG2" s="2"/>
      <c r="DH2" s="2"/>
      <c r="DI2" s="8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</row>
    <row r="3" spans="1:130" ht="15" customHeight="1" x14ac:dyDescent="0.25">
      <c r="A3" s="1"/>
      <c r="B3" s="2"/>
      <c r="C3" s="2"/>
      <c r="D3" s="2"/>
      <c r="E3" s="2"/>
      <c r="F3" s="2"/>
      <c r="G3" s="9"/>
      <c r="H3" s="17"/>
      <c r="I3" s="13"/>
      <c r="J3" s="17"/>
      <c r="K3" s="8"/>
      <c r="L3" s="15"/>
      <c r="M3" s="2"/>
      <c r="N3" s="10"/>
      <c r="O3" s="8"/>
      <c r="P3" s="2"/>
      <c r="Q3" s="2"/>
      <c r="R3" s="2"/>
      <c r="S3" s="2"/>
      <c r="T3" s="2"/>
      <c r="U3" s="2"/>
      <c r="V3" s="8"/>
      <c r="W3" s="2"/>
      <c r="X3" s="2"/>
      <c r="Y3" s="18"/>
      <c r="Z3" s="2"/>
      <c r="AA3" s="2"/>
      <c r="AB3" s="19"/>
      <c r="AC3" s="2"/>
      <c r="AD3" s="2"/>
      <c r="AE3" s="2"/>
      <c r="AF3" s="2"/>
      <c r="AG3" s="19"/>
      <c r="AH3" s="8"/>
      <c r="AI3" s="2"/>
      <c r="AJ3" s="2"/>
      <c r="AK3" s="2"/>
      <c r="AL3" s="2"/>
      <c r="AM3" s="2"/>
      <c r="AN3" s="2"/>
      <c r="AO3" s="2"/>
      <c r="AP3" s="5"/>
      <c r="AQ3" s="2"/>
      <c r="AR3" s="2"/>
      <c r="AS3" s="2"/>
      <c r="AT3" s="2"/>
      <c r="AU3" s="2"/>
      <c r="AV3" s="2"/>
      <c r="AW3" s="8"/>
      <c r="AX3" s="2"/>
      <c r="AY3" s="2"/>
      <c r="AZ3" s="2"/>
      <c r="BA3" s="2"/>
      <c r="BB3" s="2"/>
      <c r="BC3" s="2"/>
      <c r="BD3" s="2"/>
      <c r="BE3" s="2"/>
      <c r="BF3" s="2">
        <f>BF127-BF145</f>
        <v>73.073844801000007</v>
      </c>
      <c r="BG3" s="16"/>
      <c r="BH3" s="2"/>
      <c r="BI3" s="7"/>
      <c r="BJ3" s="7"/>
      <c r="BK3" s="7"/>
      <c r="BL3" s="2"/>
      <c r="BM3" s="2"/>
      <c r="BN3" s="8"/>
      <c r="BO3" s="2"/>
      <c r="BP3" s="2"/>
      <c r="BQ3" s="2"/>
      <c r="BR3" s="2"/>
      <c r="BS3" s="2"/>
      <c r="BT3" s="2"/>
      <c r="BU3" s="2"/>
      <c r="BV3" s="8"/>
      <c r="BW3" s="2"/>
      <c r="BX3" s="2"/>
      <c r="BY3" s="2"/>
      <c r="BZ3" s="2"/>
      <c r="CA3" s="2"/>
      <c r="CB3" s="2"/>
      <c r="CC3" s="2"/>
      <c r="CD3" s="8"/>
      <c r="CE3" s="2"/>
      <c r="CF3" s="2"/>
      <c r="CG3" s="2"/>
      <c r="CH3" s="2"/>
      <c r="CI3" s="2"/>
      <c r="CJ3" s="2"/>
      <c r="CK3" s="3"/>
      <c r="CL3" s="2"/>
      <c r="CM3" s="20"/>
      <c r="CN3" s="2"/>
      <c r="CO3" s="2"/>
      <c r="CP3" s="2"/>
      <c r="CQ3" s="2"/>
      <c r="CR3" s="2"/>
      <c r="CS3" s="2"/>
      <c r="CT3" s="2"/>
      <c r="CU3" s="8"/>
      <c r="CV3" s="2"/>
      <c r="CW3" s="2"/>
      <c r="CX3" s="2"/>
      <c r="CY3" s="2"/>
      <c r="CZ3" s="2"/>
      <c r="DA3" s="2"/>
      <c r="DB3" s="8"/>
      <c r="DC3" s="2"/>
      <c r="DD3" s="2"/>
      <c r="DE3" s="2"/>
      <c r="DF3" s="2"/>
      <c r="DG3" s="2"/>
      <c r="DH3" s="2"/>
      <c r="DI3" s="8"/>
      <c r="DJ3" s="2"/>
      <c r="DK3" s="2"/>
      <c r="DL3" s="2"/>
      <c r="DM3" s="2"/>
      <c r="DN3" s="2"/>
      <c r="DO3" s="2"/>
      <c r="DP3" s="2"/>
      <c r="DQ3" s="2"/>
      <c r="DR3" s="21"/>
      <c r="DS3" s="2"/>
      <c r="DT3" s="2"/>
    </row>
    <row r="4" spans="1:130" s="36" customFormat="1" ht="28.5" customHeight="1" x14ac:dyDescent="0.2">
      <c r="A4" s="24" t="s">
        <v>1</v>
      </c>
      <c r="B4" s="25" t="s">
        <v>2</v>
      </c>
      <c r="C4" s="25"/>
      <c r="D4" s="25"/>
      <c r="E4" s="25" t="s">
        <v>3</v>
      </c>
      <c r="F4" s="25"/>
      <c r="G4" s="25"/>
      <c r="H4" s="26" t="s">
        <v>4</v>
      </c>
      <c r="I4" s="27" t="s">
        <v>5</v>
      </c>
      <c r="J4" s="25" t="s">
        <v>6</v>
      </c>
      <c r="K4" s="25"/>
      <c r="L4" s="25"/>
      <c r="M4" s="27" t="s">
        <v>5</v>
      </c>
      <c r="N4" s="25" t="s">
        <v>6</v>
      </c>
      <c r="O4" s="25"/>
      <c r="P4" s="25"/>
      <c r="Q4" s="25" t="s">
        <v>7</v>
      </c>
      <c r="R4" s="25"/>
      <c r="S4" s="25"/>
      <c r="T4" s="27" t="s">
        <v>5</v>
      </c>
      <c r="U4" s="25" t="s">
        <v>6</v>
      </c>
      <c r="V4" s="25"/>
      <c r="W4" s="25"/>
      <c r="X4" s="28" t="s">
        <v>8</v>
      </c>
      <c r="Y4" s="29" t="s">
        <v>5</v>
      </c>
      <c r="Z4" s="30" t="s">
        <v>7</v>
      </c>
      <c r="AA4" s="30"/>
      <c r="AB4" s="30"/>
      <c r="AC4" s="31" t="s">
        <v>9</v>
      </c>
      <c r="AD4" s="31" t="s">
        <v>9</v>
      </c>
      <c r="AE4" s="31" t="s">
        <v>9</v>
      </c>
      <c r="AF4" s="27" t="s">
        <v>5</v>
      </c>
      <c r="AG4" s="25" t="s">
        <v>6</v>
      </c>
      <c r="AH4" s="25"/>
      <c r="AI4" s="25"/>
      <c r="AJ4" s="25" t="s">
        <v>7</v>
      </c>
      <c r="AK4" s="25"/>
      <c r="AL4" s="25"/>
      <c r="AM4" s="31" t="s">
        <v>9</v>
      </c>
      <c r="AN4" s="27" t="s">
        <v>5</v>
      </c>
      <c r="AO4" s="25" t="s">
        <v>6</v>
      </c>
      <c r="AP4" s="25"/>
      <c r="AQ4" s="25"/>
      <c r="AR4" s="25" t="s">
        <v>7</v>
      </c>
      <c r="AS4" s="25"/>
      <c r="AT4" s="25"/>
      <c r="AU4" s="27" t="s">
        <v>5</v>
      </c>
      <c r="AV4" s="25" t="s">
        <v>6</v>
      </c>
      <c r="AW4" s="25"/>
      <c r="AX4" s="25"/>
      <c r="AY4" s="28" t="s">
        <v>8</v>
      </c>
      <c r="AZ4" s="32" t="s">
        <v>5</v>
      </c>
      <c r="BA4" s="25" t="s">
        <v>6</v>
      </c>
      <c r="BB4" s="25"/>
      <c r="BC4" s="25"/>
      <c r="BD4" s="28" t="s">
        <v>8</v>
      </c>
      <c r="BE4" s="33" t="s">
        <v>5</v>
      </c>
      <c r="BF4" s="30" t="s">
        <v>7</v>
      </c>
      <c r="BG4" s="30"/>
      <c r="BH4" s="30"/>
      <c r="BI4" s="31" t="s">
        <v>9</v>
      </c>
      <c r="BJ4" s="31" t="s">
        <v>9</v>
      </c>
      <c r="BK4" s="31" t="s">
        <v>10</v>
      </c>
      <c r="BL4" s="27" t="s">
        <v>5</v>
      </c>
      <c r="BM4" s="25" t="s">
        <v>6</v>
      </c>
      <c r="BN4" s="25"/>
      <c r="BO4" s="25"/>
      <c r="BP4" s="34" t="s">
        <v>7</v>
      </c>
      <c r="BQ4" s="34"/>
      <c r="BR4" s="34"/>
      <c r="BS4" s="31" t="s">
        <v>9</v>
      </c>
      <c r="BT4" s="27" t="s">
        <v>5</v>
      </c>
      <c r="BU4" s="25" t="s">
        <v>6</v>
      </c>
      <c r="BV4" s="25"/>
      <c r="BW4" s="25"/>
      <c r="BX4" s="34" t="s">
        <v>7</v>
      </c>
      <c r="BY4" s="34"/>
      <c r="BZ4" s="34"/>
      <c r="CA4" s="31" t="s">
        <v>9</v>
      </c>
      <c r="CB4" s="27" t="s">
        <v>5</v>
      </c>
      <c r="CC4" s="25" t="s">
        <v>6</v>
      </c>
      <c r="CD4" s="25"/>
      <c r="CE4" s="25"/>
      <c r="CF4" s="28" t="s">
        <v>8</v>
      </c>
      <c r="CG4" s="29" t="s">
        <v>5</v>
      </c>
      <c r="CH4" s="34" t="s">
        <v>6</v>
      </c>
      <c r="CI4" s="34"/>
      <c r="CJ4" s="34"/>
      <c r="CK4" s="28" t="s">
        <v>8</v>
      </c>
      <c r="CL4" s="33" t="s">
        <v>5</v>
      </c>
      <c r="CM4" s="34" t="s">
        <v>7</v>
      </c>
      <c r="CN4" s="34"/>
      <c r="CO4" s="34"/>
      <c r="CP4" s="31" t="s">
        <v>9</v>
      </c>
      <c r="CQ4" s="31" t="s">
        <v>9</v>
      </c>
      <c r="CR4" s="31" t="s">
        <v>10</v>
      </c>
      <c r="CS4" s="27" t="s">
        <v>5</v>
      </c>
      <c r="CT4" s="25" t="s">
        <v>6</v>
      </c>
      <c r="CU4" s="25"/>
      <c r="CV4" s="25"/>
      <c r="CW4" s="34" t="s">
        <v>7</v>
      </c>
      <c r="CX4" s="34"/>
      <c r="CY4" s="34"/>
      <c r="CZ4" s="27" t="s">
        <v>5</v>
      </c>
      <c r="DA4" s="25" t="s">
        <v>6</v>
      </c>
      <c r="DB4" s="25"/>
      <c r="DC4" s="25"/>
      <c r="DD4" s="34" t="s">
        <v>7</v>
      </c>
      <c r="DE4" s="34"/>
      <c r="DF4" s="34"/>
      <c r="DG4" s="27" t="s">
        <v>5</v>
      </c>
      <c r="DH4" s="25" t="s">
        <v>6</v>
      </c>
      <c r="DI4" s="25"/>
      <c r="DJ4" s="25"/>
      <c r="DK4" s="28" t="s">
        <v>8</v>
      </c>
      <c r="DL4" s="29" t="s">
        <v>5</v>
      </c>
      <c r="DM4" s="25" t="s">
        <v>6</v>
      </c>
      <c r="DN4" s="25"/>
      <c r="DO4" s="25"/>
      <c r="DP4" s="28" t="s">
        <v>8</v>
      </c>
      <c r="DQ4" s="33" t="s">
        <v>5</v>
      </c>
      <c r="DR4" s="35" t="s">
        <v>7</v>
      </c>
      <c r="DS4" s="35"/>
      <c r="DT4" s="35"/>
      <c r="DU4" s="31" t="s">
        <v>9</v>
      </c>
      <c r="DV4" s="31" t="s">
        <v>9</v>
      </c>
      <c r="DW4" s="31" t="s">
        <v>9</v>
      </c>
    </row>
    <row r="5" spans="1:130" s="36" customFormat="1" ht="14.25" customHeight="1" x14ac:dyDescent="0.2">
      <c r="A5" s="24"/>
      <c r="B5" s="34">
        <v>2021</v>
      </c>
      <c r="C5" s="34"/>
      <c r="D5" s="34"/>
      <c r="E5" s="34">
        <f>B5</f>
        <v>2021</v>
      </c>
      <c r="F5" s="34"/>
      <c r="G5" s="34"/>
      <c r="H5" s="37" t="s">
        <v>11</v>
      </c>
      <c r="I5" s="38">
        <v>44197</v>
      </c>
      <c r="J5" s="39">
        <f>I5</f>
        <v>44197</v>
      </c>
      <c r="K5" s="39"/>
      <c r="L5" s="39"/>
      <c r="M5" s="38">
        <f>I5+31</f>
        <v>44228</v>
      </c>
      <c r="N5" s="39">
        <f>M5</f>
        <v>44228</v>
      </c>
      <c r="O5" s="39"/>
      <c r="P5" s="39"/>
      <c r="Q5" s="39">
        <f>N5</f>
        <v>44228</v>
      </c>
      <c r="R5" s="39"/>
      <c r="S5" s="39"/>
      <c r="T5" s="38">
        <f>M5+31</f>
        <v>44259</v>
      </c>
      <c r="U5" s="39">
        <f>T5</f>
        <v>44259</v>
      </c>
      <c r="V5" s="39"/>
      <c r="W5" s="39"/>
      <c r="X5" s="37" t="s">
        <v>12</v>
      </c>
      <c r="Y5" s="40" t="s">
        <v>12</v>
      </c>
      <c r="Z5" s="41">
        <f>U5</f>
        <v>44259</v>
      </c>
      <c r="AA5" s="41"/>
      <c r="AB5" s="41"/>
      <c r="AC5" s="42" t="s">
        <v>13</v>
      </c>
      <c r="AD5" s="42" t="s">
        <v>13</v>
      </c>
      <c r="AE5" s="42" t="s">
        <v>14</v>
      </c>
      <c r="AF5" s="38">
        <f>Z5+30</f>
        <v>44289</v>
      </c>
      <c r="AG5" s="39">
        <f>AF5</f>
        <v>44289</v>
      </c>
      <c r="AH5" s="39"/>
      <c r="AI5" s="39"/>
      <c r="AJ5" s="39">
        <f>AG5</f>
        <v>44289</v>
      </c>
      <c r="AK5" s="39"/>
      <c r="AL5" s="39"/>
      <c r="AM5" s="42" t="s">
        <v>13</v>
      </c>
      <c r="AN5" s="38">
        <f>AJ5+30</f>
        <v>44319</v>
      </c>
      <c r="AO5" s="39">
        <f>AN5</f>
        <v>44319</v>
      </c>
      <c r="AP5" s="39"/>
      <c r="AQ5" s="39"/>
      <c r="AR5" s="39">
        <f>AO5</f>
        <v>44319</v>
      </c>
      <c r="AS5" s="39"/>
      <c r="AT5" s="39"/>
      <c r="AU5" s="38">
        <f>AR5+31</f>
        <v>44350</v>
      </c>
      <c r="AV5" s="39">
        <f>AU5</f>
        <v>44350</v>
      </c>
      <c r="AW5" s="39"/>
      <c r="AX5" s="39"/>
      <c r="AY5" s="37" t="s">
        <v>15</v>
      </c>
      <c r="AZ5" s="40" t="s">
        <v>15</v>
      </c>
      <c r="BA5" s="24" t="s">
        <v>16</v>
      </c>
      <c r="BB5" s="24"/>
      <c r="BC5" s="24"/>
      <c r="BD5" s="37" t="s">
        <v>17</v>
      </c>
      <c r="BE5" s="43" t="s">
        <v>17</v>
      </c>
      <c r="BF5" s="41">
        <f>AV5</f>
        <v>44350</v>
      </c>
      <c r="BG5" s="41"/>
      <c r="BH5" s="41"/>
      <c r="BI5" s="42" t="s">
        <v>13</v>
      </c>
      <c r="BJ5" s="42" t="s">
        <v>13</v>
      </c>
      <c r="BK5" s="42" t="s">
        <v>18</v>
      </c>
      <c r="BL5" s="38">
        <f>BF5+30</f>
        <v>44380</v>
      </c>
      <c r="BM5" s="39">
        <f>BL5</f>
        <v>44380</v>
      </c>
      <c r="BN5" s="39"/>
      <c r="BO5" s="39"/>
      <c r="BP5" s="39">
        <f>BM5</f>
        <v>44380</v>
      </c>
      <c r="BQ5" s="39"/>
      <c r="BR5" s="39"/>
      <c r="BS5" s="42" t="s">
        <v>13</v>
      </c>
      <c r="BT5" s="38">
        <f>BP5+31</f>
        <v>44411</v>
      </c>
      <c r="BU5" s="39">
        <f>BT5</f>
        <v>44411</v>
      </c>
      <c r="BV5" s="39"/>
      <c r="BW5" s="39"/>
      <c r="BX5" s="39">
        <f>BU5</f>
        <v>44411</v>
      </c>
      <c r="BY5" s="39"/>
      <c r="BZ5" s="39"/>
      <c r="CA5" s="42" t="s">
        <v>13</v>
      </c>
      <c r="CB5" s="38">
        <f>BX5+31</f>
        <v>44442</v>
      </c>
      <c r="CC5" s="39">
        <f>CB5</f>
        <v>44442</v>
      </c>
      <c r="CD5" s="39"/>
      <c r="CE5" s="39"/>
      <c r="CF5" s="37" t="s">
        <v>19</v>
      </c>
      <c r="CG5" s="40" t="s">
        <v>19</v>
      </c>
      <c r="CH5" s="24" t="s">
        <v>20</v>
      </c>
      <c r="CI5" s="24"/>
      <c r="CJ5" s="24"/>
      <c r="CK5" s="37" t="s">
        <v>21</v>
      </c>
      <c r="CL5" s="43" t="s">
        <v>22</v>
      </c>
      <c r="CM5" s="39">
        <f>CC5</f>
        <v>44442</v>
      </c>
      <c r="CN5" s="39"/>
      <c r="CO5" s="39"/>
      <c r="CP5" s="42" t="s">
        <v>13</v>
      </c>
      <c r="CQ5" s="42" t="s">
        <v>13</v>
      </c>
      <c r="CR5" s="42" t="s">
        <v>18</v>
      </c>
      <c r="CS5" s="38">
        <f>CM5+30</f>
        <v>44472</v>
      </c>
      <c r="CT5" s="39">
        <f>CS5</f>
        <v>44472</v>
      </c>
      <c r="CU5" s="39"/>
      <c r="CV5" s="39"/>
      <c r="CW5" s="39">
        <f>CT5</f>
        <v>44472</v>
      </c>
      <c r="CX5" s="39"/>
      <c r="CY5" s="39"/>
      <c r="CZ5" s="38">
        <f>CW5+31</f>
        <v>44503</v>
      </c>
      <c r="DA5" s="39">
        <f>CZ5</f>
        <v>44503</v>
      </c>
      <c r="DB5" s="39"/>
      <c r="DC5" s="39"/>
      <c r="DD5" s="39">
        <f>DA5</f>
        <v>44503</v>
      </c>
      <c r="DE5" s="39"/>
      <c r="DF5" s="39"/>
      <c r="DG5" s="38">
        <f>DD5+30</f>
        <v>44533</v>
      </c>
      <c r="DH5" s="39">
        <f>DG5</f>
        <v>44533</v>
      </c>
      <c r="DI5" s="39"/>
      <c r="DJ5" s="39"/>
      <c r="DK5" s="37" t="s">
        <v>23</v>
      </c>
      <c r="DL5" s="40" t="s">
        <v>24</v>
      </c>
      <c r="DM5" s="24" t="s">
        <v>23</v>
      </c>
      <c r="DN5" s="24"/>
      <c r="DO5" s="24"/>
      <c r="DP5" s="37" t="s">
        <v>25</v>
      </c>
      <c r="DQ5" s="43" t="s">
        <v>26</v>
      </c>
      <c r="DR5" s="44">
        <f>DH5</f>
        <v>44533</v>
      </c>
      <c r="DS5" s="44"/>
      <c r="DT5" s="44"/>
      <c r="DU5" s="42" t="s">
        <v>13</v>
      </c>
      <c r="DV5" s="42" t="s">
        <v>13</v>
      </c>
      <c r="DW5" s="42" t="s">
        <v>13</v>
      </c>
    </row>
    <row r="6" spans="1:130" s="57" customFormat="1" ht="24" x14ac:dyDescent="0.2">
      <c r="A6" s="24"/>
      <c r="B6" s="45" t="s">
        <v>27</v>
      </c>
      <c r="C6" s="46" t="s">
        <v>28</v>
      </c>
      <c r="D6" s="45" t="s">
        <v>11</v>
      </c>
      <c r="E6" s="45" t="s">
        <v>27</v>
      </c>
      <c r="F6" s="46" t="s">
        <v>28</v>
      </c>
      <c r="G6" s="45" t="s">
        <v>11</v>
      </c>
      <c r="H6" s="47">
        <v>43816</v>
      </c>
      <c r="I6" s="48" t="s">
        <v>29</v>
      </c>
      <c r="J6" s="45" t="s">
        <v>27</v>
      </c>
      <c r="K6" s="46" t="s">
        <v>28</v>
      </c>
      <c r="L6" s="45" t="s">
        <v>11</v>
      </c>
      <c r="M6" s="48" t="s">
        <v>29</v>
      </c>
      <c r="N6" s="45" t="s">
        <v>27</v>
      </c>
      <c r="O6" s="46" t="s">
        <v>28</v>
      </c>
      <c r="P6" s="45" t="s">
        <v>11</v>
      </c>
      <c r="Q6" s="45" t="s">
        <v>27</v>
      </c>
      <c r="R6" s="46" t="s">
        <v>28</v>
      </c>
      <c r="S6" s="45" t="s">
        <v>11</v>
      </c>
      <c r="T6" s="48" t="s">
        <v>29</v>
      </c>
      <c r="U6" s="45" t="s">
        <v>27</v>
      </c>
      <c r="V6" s="46" t="s">
        <v>28</v>
      </c>
      <c r="W6" s="45" t="s">
        <v>11</v>
      </c>
      <c r="X6" s="49">
        <f>Y6</f>
        <v>2021</v>
      </c>
      <c r="Y6" s="50">
        <f>B5</f>
        <v>2021</v>
      </c>
      <c r="Z6" s="51" t="s">
        <v>27</v>
      </c>
      <c r="AA6" s="52" t="s">
        <v>28</v>
      </c>
      <c r="AB6" s="51" t="s">
        <v>11</v>
      </c>
      <c r="AC6" s="45" t="s">
        <v>30</v>
      </c>
      <c r="AD6" s="45" t="s">
        <v>31</v>
      </c>
      <c r="AE6" s="45" t="s">
        <v>12</v>
      </c>
      <c r="AF6" s="48" t="s">
        <v>29</v>
      </c>
      <c r="AG6" s="45" t="s">
        <v>27</v>
      </c>
      <c r="AH6" s="46" t="s">
        <v>28</v>
      </c>
      <c r="AI6" s="45" t="s">
        <v>11</v>
      </c>
      <c r="AJ6" s="45" t="s">
        <v>27</v>
      </c>
      <c r="AK6" s="46" t="s">
        <v>28</v>
      </c>
      <c r="AL6" s="45" t="s">
        <v>11</v>
      </c>
      <c r="AM6" s="45" t="s">
        <v>30</v>
      </c>
      <c r="AN6" s="48" t="s">
        <v>29</v>
      </c>
      <c r="AO6" s="45" t="s">
        <v>27</v>
      </c>
      <c r="AP6" s="46" t="s">
        <v>28</v>
      </c>
      <c r="AQ6" s="45" t="s">
        <v>11</v>
      </c>
      <c r="AR6" s="45" t="s">
        <v>27</v>
      </c>
      <c r="AS6" s="46" t="s">
        <v>28</v>
      </c>
      <c r="AT6" s="45" t="s">
        <v>11</v>
      </c>
      <c r="AU6" s="48" t="s">
        <v>29</v>
      </c>
      <c r="AV6" s="45" t="s">
        <v>27</v>
      </c>
      <c r="AW6" s="46" t="s">
        <v>28</v>
      </c>
      <c r="AX6" s="45" t="s">
        <v>11</v>
      </c>
      <c r="AY6" s="49">
        <f>B5</f>
        <v>2021</v>
      </c>
      <c r="AZ6" s="50">
        <f>AY6</f>
        <v>2021</v>
      </c>
      <c r="BA6" s="45" t="s">
        <v>27</v>
      </c>
      <c r="BB6" s="46" t="s">
        <v>28</v>
      </c>
      <c r="BC6" s="45" t="s">
        <v>11</v>
      </c>
      <c r="BD6" s="49">
        <f>AY6</f>
        <v>2021</v>
      </c>
      <c r="BE6" s="53">
        <f>BD6</f>
        <v>2021</v>
      </c>
      <c r="BF6" s="51" t="s">
        <v>27</v>
      </c>
      <c r="BG6" s="52" t="s">
        <v>28</v>
      </c>
      <c r="BH6" s="51" t="s">
        <v>11</v>
      </c>
      <c r="BI6" s="45" t="s">
        <v>30</v>
      </c>
      <c r="BJ6" s="45" t="s">
        <v>32</v>
      </c>
      <c r="BK6" s="45" t="s">
        <v>33</v>
      </c>
      <c r="BL6" s="48" t="s">
        <v>29</v>
      </c>
      <c r="BM6" s="45" t="s">
        <v>27</v>
      </c>
      <c r="BN6" s="46" t="s">
        <v>28</v>
      </c>
      <c r="BO6" s="45" t="s">
        <v>11</v>
      </c>
      <c r="BP6" s="45" t="s">
        <v>27</v>
      </c>
      <c r="BQ6" s="46" t="s">
        <v>28</v>
      </c>
      <c r="BR6" s="45" t="s">
        <v>11</v>
      </c>
      <c r="BS6" s="45" t="s">
        <v>30</v>
      </c>
      <c r="BT6" s="48" t="s">
        <v>29</v>
      </c>
      <c r="BU6" s="45" t="s">
        <v>27</v>
      </c>
      <c r="BV6" s="46" t="s">
        <v>28</v>
      </c>
      <c r="BW6" s="45" t="s">
        <v>11</v>
      </c>
      <c r="BX6" s="45" t="s">
        <v>27</v>
      </c>
      <c r="BY6" s="46" t="s">
        <v>28</v>
      </c>
      <c r="BZ6" s="45" t="s">
        <v>11</v>
      </c>
      <c r="CA6" s="45" t="s">
        <v>30</v>
      </c>
      <c r="CB6" s="48" t="s">
        <v>29</v>
      </c>
      <c r="CC6" s="45" t="s">
        <v>27</v>
      </c>
      <c r="CD6" s="46" t="s">
        <v>28</v>
      </c>
      <c r="CE6" s="45" t="s">
        <v>11</v>
      </c>
      <c r="CF6" s="49">
        <f>B5</f>
        <v>2021</v>
      </c>
      <c r="CG6" s="50">
        <f>CF6</f>
        <v>2021</v>
      </c>
      <c r="CH6" s="45" t="s">
        <v>27</v>
      </c>
      <c r="CI6" s="46" t="s">
        <v>28</v>
      </c>
      <c r="CJ6" s="45" t="s">
        <v>11</v>
      </c>
      <c r="CK6" s="49">
        <f>CF6</f>
        <v>2021</v>
      </c>
      <c r="CL6" s="53">
        <f>CK6</f>
        <v>2021</v>
      </c>
      <c r="CM6" s="45" t="s">
        <v>27</v>
      </c>
      <c r="CN6" s="46" t="s">
        <v>28</v>
      </c>
      <c r="CO6" s="45" t="s">
        <v>11</v>
      </c>
      <c r="CP6" s="45" t="s">
        <v>30</v>
      </c>
      <c r="CQ6" s="45" t="s">
        <v>34</v>
      </c>
      <c r="CR6" s="45" t="s">
        <v>35</v>
      </c>
      <c r="CS6" s="48" t="s">
        <v>29</v>
      </c>
      <c r="CT6" s="45" t="s">
        <v>27</v>
      </c>
      <c r="CU6" s="46" t="s">
        <v>28</v>
      </c>
      <c r="CV6" s="45" t="s">
        <v>11</v>
      </c>
      <c r="CW6" s="45" t="s">
        <v>27</v>
      </c>
      <c r="CX6" s="46" t="s">
        <v>28</v>
      </c>
      <c r="CY6" s="45" t="s">
        <v>11</v>
      </c>
      <c r="CZ6" s="48" t="s">
        <v>29</v>
      </c>
      <c r="DA6" s="45" t="s">
        <v>27</v>
      </c>
      <c r="DB6" s="46" t="s">
        <v>28</v>
      </c>
      <c r="DC6" s="45" t="s">
        <v>11</v>
      </c>
      <c r="DD6" s="45" t="s">
        <v>27</v>
      </c>
      <c r="DE6" s="46" t="s">
        <v>28</v>
      </c>
      <c r="DF6" s="45" t="s">
        <v>11</v>
      </c>
      <c r="DG6" s="48" t="s">
        <v>29</v>
      </c>
      <c r="DH6" s="45" t="s">
        <v>27</v>
      </c>
      <c r="DI6" s="46" t="s">
        <v>28</v>
      </c>
      <c r="DJ6" s="45" t="s">
        <v>11</v>
      </c>
      <c r="DK6" s="49">
        <f>CK6</f>
        <v>2021</v>
      </c>
      <c r="DL6" s="50">
        <f>DK6</f>
        <v>2021</v>
      </c>
      <c r="DM6" s="45" t="s">
        <v>27</v>
      </c>
      <c r="DN6" s="46" t="s">
        <v>28</v>
      </c>
      <c r="DO6" s="45" t="s">
        <v>11</v>
      </c>
      <c r="DP6" s="54">
        <f>DK6</f>
        <v>2021</v>
      </c>
      <c r="DQ6" s="53">
        <f>DP6</f>
        <v>2021</v>
      </c>
      <c r="DR6" s="55" t="s">
        <v>27</v>
      </c>
      <c r="DS6" s="56" t="s">
        <v>28</v>
      </c>
      <c r="DT6" s="55" t="s">
        <v>11</v>
      </c>
      <c r="DU6" s="45" t="s">
        <v>30</v>
      </c>
      <c r="DV6" s="45" t="s">
        <v>36</v>
      </c>
      <c r="DW6" s="45" t="s">
        <v>37</v>
      </c>
    </row>
    <row r="7" spans="1:130" s="36" customFormat="1" ht="15" x14ac:dyDescent="0.25">
      <c r="A7" s="58" t="s">
        <v>38</v>
      </c>
      <c r="B7" s="59"/>
      <c r="C7" s="59"/>
      <c r="D7" s="60"/>
      <c r="E7" s="60"/>
      <c r="F7" s="59"/>
      <c r="G7" s="60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60"/>
      <c r="W7" s="59"/>
      <c r="X7" s="59"/>
      <c r="Y7" s="59"/>
      <c r="Z7" s="61"/>
      <c r="AA7" s="62"/>
      <c r="AB7" s="62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62"/>
      <c r="BG7" s="62"/>
      <c r="BH7" s="62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60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60"/>
      <c r="DU7" s="8"/>
      <c r="DV7" s="8"/>
      <c r="DW7" s="8"/>
    </row>
    <row r="8" spans="1:130" s="70" customFormat="1" ht="12.75" x14ac:dyDescent="0.2">
      <c r="A8" s="63" t="s">
        <v>39</v>
      </c>
      <c r="B8" s="64">
        <f t="shared" ref="B8:AB8" si="0">+B9+B31</f>
        <v>644.63599999999997</v>
      </c>
      <c r="C8" s="64">
        <f t="shared" si="0"/>
        <v>67.300421</v>
      </c>
      <c r="D8" s="64">
        <f t="shared" si="0"/>
        <v>577.33557900000005</v>
      </c>
      <c r="E8" s="64">
        <f t="shared" si="0"/>
        <v>644.63599999999997</v>
      </c>
      <c r="F8" s="64">
        <f t="shared" si="0"/>
        <v>67.300421</v>
      </c>
      <c r="G8" s="64">
        <f t="shared" si="0"/>
        <v>577.33557900000005</v>
      </c>
      <c r="H8" s="64">
        <f t="shared" si="0"/>
        <v>602.59441263338101</v>
      </c>
      <c r="I8" s="64">
        <f t="shared" si="0"/>
        <v>54.116355200000001</v>
      </c>
      <c r="J8" s="64">
        <f t="shared" si="0"/>
        <v>66.753358442000007</v>
      </c>
      <c r="K8" s="64">
        <f t="shared" si="0"/>
        <v>8.100739978</v>
      </c>
      <c r="L8" s="64">
        <f t="shared" si="0"/>
        <v>58.652618464</v>
      </c>
      <c r="M8" s="64">
        <f t="shared" si="0"/>
        <v>44.240404269999999</v>
      </c>
      <c r="N8" s="64">
        <f t="shared" si="0"/>
        <v>51.904769498999997</v>
      </c>
      <c r="O8" s="64">
        <f t="shared" si="0"/>
        <v>8.1817692429999997</v>
      </c>
      <c r="P8" s="64">
        <f t="shared" si="0"/>
        <v>43.723000255999992</v>
      </c>
      <c r="Q8" s="64">
        <f t="shared" si="0"/>
        <v>118.658127941</v>
      </c>
      <c r="R8" s="64">
        <f t="shared" si="0"/>
        <v>16.282509220999998</v>
      </c>
      <c r="S8" s="64">
        <f t="shared" si="0"/>
        <v>102.37561872000001</v>
      </c>
      <c r="T8" s="64">
        <f t="shared" si="0"/>
        <v>20.505676999999999</v>
      </c>
      <c r="U8" s="64">
        <f t="shared" si="0"/>
        <v>51.920774756500002</v>
      </c>
      <c r="V8" s="64">
        <f t="shared" si="0"/>
        <v>8.3260397410000007</v>
      </c>
      <c r="W8" s="64">
        <f t="shared" si="0"/>
        <v>43.594735015500007</v>
      </c>
      <c r="X8" s="64">
        <f t="shared" si="0"/>
        <v>0</v>
      </c>
      <c r="Y8" s="64">
        <f t="shared" si="0"/>
        <v>118.86243647000001</v>
      </c>
      <c r="Z8" s="65">
        <f t="shared" si="0"/>
        <v>170.57890269749998</v>
      </c>
      <c r="AA8" s="65">
        <f t="shared" si="0"/>
        <v>24.608548962000004</v>
      </c>
      <c r="AB8" s="65">
        <f t="shared" si="0"/>
        <v>145.9703537355</v>
      </c>
      <c r="AC8" s="66">
        <f>AB8/D8</f>
        <v>0.25283450222890208</v>
      </c>
      <c r="AD8" s="66">
        <f>Z8/Y8</f>
        <v>1.4350951214141805</v>
      </c>
      <c r="AE8" s="66">
        <f>AB8/H8</f>
        <v>0.24223648722131197</v>
      </c>
      <c r="AF8" s="64">
        <f t="shared" ref="AF8:AL8" si="1">+AF9+AF31</f>
        <v>48.034047999999999</v>
      </c>
      <c r="AG8" s="64">
        <f t="shared" si="1"/>
        <v>61.714024359</v>
      </c>
      <c r="AH8" s="64">
        <f t="shared" si="1"/>
        <v>8.9491707970000007</v>
      </c>
      <c r="AI8" s="64">
        <f t="shared" si="1"/>
        <v>52.764853561999999</v>
      </c>
      <c r="AJ8" s="64">
        <f t="shared" si="1"/>
        <v>232.29292705649999</v>
      </c>
      <c r="AK8" s="64">
        <f t="shared" si="1"/>
        <v>33.557719759000001</v>
      </c>
      <c r="AL8" s="64">
        <f t="shared" si="1"/>
        <v>198.73520729750004</v>
      </c>
      <c r="AM8" s="66">
        <f>AL8/D8</f>
        <v>0.3442282348884998</v>
      </c>
      <c r="AN8" s="64">
        <f t="shared" ref="AN8:BE8" si="2">+AN9+AN31</f>
        <v>40.675814000000003</v>
      </c>
      <c r="AO8" s="64">
        <f t="shared" si="2"/>
        <v>66.142078885000004</v>
      </c>
      <c r="AP8" s="64">
        <f t="shared" si="2"/>
        <v>8.6483876629999994</v>
      </c>
      <c r="AQ8" s="64">
        <f t="shared" si="2"/>
        <v>57.493691221999995</v>
      </c>
      <c r="AR8" s="64">
        <f t="shared" si="2"/>
        <v>298.43500594149998</v>
      </c>
      <c r="AS8" s="64">
        <f t="shared" si="2"/>
        <v>42.206107422000002</v>
      </c>
      <c r="AT8" s="64">
        <f t="shared" si="2"/>
        <v>256.22889851949998</v>
      </c>
      <c r="AU8" s="64">
        <f t="shared" si="2"/>
        <v>25.014236</v>
      </c>
      <c r="AV8" s="64">
        <f t="shared" si="2"/>
        <v>66.915861875000004</v>
      </c>
      <c r="AW8" s="64">
        <f t="shared" si="2"/>
        <v>13.058808698</v>
      </c>
      <c r="AX8" s="64">
        <f t="shared" si="2"/>
        <v>53.857053176999997</v>
      </c>
      <c r="AY8" s="64">
        <f t="shared" si="2"/>
        <v>0</v>
      </c>
      <c r="AZ8" s="64">
        <f t="shared" si="2"/>
        <v>113.72409800000001</v>
      </c>
      <c r="BA8" s="64">
        <f t="shared" si="2"/>
        <v>194.77196511900001</v>
      </c>
      <c r="BB8" s="64">
        <f t="shared" si="2"/>
        <v>30.656367158000002</v>
      </c>
      <c r="BC8" s="64">
        <f t="shared" si="2"/>
        <v>164.11559796099999</v>
      </c>
      <c r="BD8" s="64">
        <f t="shared" si="2"/>
        <v>0</v>
      </c>
      <c r="BE8" s="64">
        <f t="shared" si="2"/>
        <v>232.58653446999998</v>
      </c>
      <c r="BF8" s="65">
        <f>+BF9+BF31</f>
        <v>365.3508678165</v>
      </c>
      <c r="BG8" s="65">
        <f>+BG9+BG31</f>
        <v>55.264916119999995</v>
      </c>
      <c r="BH8" s="65">
        <f>+BH9+BH31</f>
        <v>310.08595169649993</v>
      </c>
      <c r="BI8" s="66">
        <f>BH8/D8</f>
        <v>0.53709828906369883</v>
      </c>
      <c r="BJ8" s="66">
        <f>BF8/E8</f>
        <v>0.56675529727861929</v>
      </c>
      <c r="BK8" s="66" t="e">
        <f>BH8/BD8</f>
        <v>#DIV/0!</v>
      </c>
      <c r="BL8" s="64">
        <f t="shared" ref="BL8:BR8" si="3">+BL9+BL31</f>
        <v>0</v>
      </c>
      <c r="BM8" s="64">
        <f t="shared" si="3"/>
        <v>0</v>
      </c>
      <c r="BN8" s="64">
        <f t="shared" si="3"/>
        <v>0</v>
      </c>
      <c r="BO8" s="64">
        <f t="shared" si="3"/>
        <v>0</v>
      </c>
      <c r="BP8" s="64">
        <f t="shared" si="3"/>
        <v>365.3508678165</v>
      </c>
      <c r="BQ8" s="64">
        <f t="shared" si="3"/>
        <v>55.264916119999995</v>
      </c>
      <c r="BR8" s="64">
        <f t="shared" si="3"/>
        <v>310.08595169650005</v>
      </c>
      <c r="BS8" s="66">
        <f>BP8/B8</f>
        <v>0.56675529727861929</v>
      </c>
      <c r="BT8" s="64">
        <f t="shared" ref="BT8:BZ8" si="4">+BT9+BT31</f>
        <v>0</v>
      </c>
      <c r="BU8" s="64">
        <f t="shared" si="4"/>
        <v>0</v>
      </c>
      <c r="BV8" s="64">
        <f t="shared" si="4"/>
        <v>0</v>
      </c>
      <c r="BW8" s="64">
        <f t="shared" si="4"/>
        <v>0</v>
      </c>
      <c r="BX8" s="64">
        <f t="shared" si="4"/>
        <v>365.3508678165</v>
      </c>
      <c r="BY8" s="64">
        <f t="shared" si="4"/>
        <v>55.264916119999995</v>
      </c>
      <c r="BZ8" s="64">
        <f t="shared" si="4"/>
        <v>310.08595169650005</v>
      </c>
      <c r="CA8" s="66">
        <f t="shared" ref="CA8:CA60" si="5">BX8/B8</f>
        <v>0.56675529727861929</v>
      </c>
      <c r="CB8" s="64">
        <f>+CB9+CB31</f>
        <v>0</v>
      </c>
      <c r="CC8" s="64">
        <f>+CC9+CC31</f>
        <v>0</v>
      </c>
      <c r="CD8" s="64">
        <f>+CD9+CD31</f>
        <v>0</v>
      </c>
      <c r="CE8" s="64">
        <f>+CE9+CE31</f>
        <v>0</v>
      </c>
      <c r="CF8" s="64">
        <f>+CF9+CF31</f>
        <v>0</v>
      </c>
      <c r="CG8" s="64">
        <f t="shared" ref="CG8:CO8" si="6">+CG9+CG31</f>
        <v>0</v>
      </c>
      <c r="CH8" s="64">
        <f t="shared" si="6"/>
        <v>0</v>
      </c>
      <c r="CI8" s="64">
        <f t="shared" si="6"/>
        <v>0</v>
      </c>
      <c r="CJ8" s="64">
        <f t="shared" si="6"/>
        <v>0</v>
      </c>
      <c r="CK8" s="64">
        <f t="shared" si="6"/>
        <v>0</v>
      </c>
      <c r="CL8" s="64">
        <f t="shared" si="6"/>
        <v>232.58653446999998</v>
      </c>
      <c r="CM8" s="64">
        <f t="shared" si="6"/>
        <v>365.3508678165</v>
      </c>
      <c r="CN8" s="64">
        <f t="shared" si="6"/>
        <v>55.264916119999995</v>
      </c>
      <c r="CO8" s="64">
        <f t="shared" si="6"/>
        <v>310.08595169650005</v>
      </c>
      <c r="CP8" s="67">
        <f>CM8/B8</f>
        <v>0.56675529727861929</v>
      </c>
      <c r="CQ8" s="67">
        <f>CM8/E8</f>
        <v>0.56675529727861929</v>
      </c>
      <c r="CR8" s="67" t="e">
        <f>CO8/CK8</f>
        <v>#DIV/0!</v>
      </c>
      <c r="CS8" s="64">
        <f t="shared" ref="CS8:DR8" si="7">+CS9+CS31</f>
        <v>0</v>
      </c>
      <c r="CT8" s="64">
        <f t="shared" si="7"/>
        <v>0</v>
      </c>
      <c r="CU8" s="64">
        <f t="shared" si="7"/>
        <v>0</v>
      </c>
      <c r="CV8" s="64">
        <f t="shared" si="7"/>
        <v>0</v>
      </c>
      <c r="CW8" s="64">
        <f t="shared" si="7"/>
        <v>365.3508678165</v>
      </c>
      <c r="CX8" s="64">
        <f t="shared" si="7"/>
        <v>55.264916119999995</v>
      </c>
      <c r="CY8" s="64">
        <f t="shared" si="7"/>
        <v>310.08595169650005</v>
      </c>
      <c r="CZ8" s="64">
        <f t="shared" si="7"/>
        <v>0</v>
      </c>
      <c r="DA8" s="64">
        <f t="shared" si="7"/>
        <v>0</v>
      </c>
      <c r="DB8" s="64">
        <f t="shared" si="7"/>
        <v>0</v>
      </c>
      <c r="DC8" s="64">
        <f t="shared" si="7"/>
        <v>0</v>
      </c>
      <c r="DD8" s="64">
        <f t="shared" si="7"/>
        <v>365.3508678165</v>
      </c>
      <c r="DE8" s="64">
        <f t="shared" si="7"/>
        <v>55.264916119999995</v>
      </c>
      <c r="DF8" s="64">
        <f t="shared" si="7"/>
        <v>310.08595169650005</v>
      </c>
      <c r="DG8" s="64">
        <f t="shared" si="7"/>
        <v>180.10849946599998</v>
      </c>
      <c r="DH8" s="64">
        <f t="shared" si="7"/>
        <v>0</v>
      </c>
      <c r="DI8" s="64">
        <f t="shared" si="7"/>
        <v>0</v>
      </c>
      <c r="DJ8" s="64">
        <f t="shared" si="7"/>
        <v>0</v>
      </c>
      <c r="DK8" s="64">
        <f t="shared" si="7"/>
        <v>0</v>
      </c>
      <c r="DL8" s="64">
        <f t="shared" si="7"/>
        <v>180.10849946599998</v>
      </c>
      <c r="DM8" s="64">
        <f t="shared" si="7"/>
        <v>0</v>
      </c>
      <c r="DN8" s="64">
        <f t="shared" si="7"/>
        <v>0</v>
      </c>
      <c r="DO8" s="64">
        <f t="shared" si="7"/>
        <v>0</v>
      </c>
      <c r="DP8" s="64">
        <f t="shared" si="7"/>
        <v>0</v>
      </c>
      <c r="DQ8" s="64">
        <f t="shared" si="7"/>
        <v>412.69503393600002</v>
      </c>
      <c r="DR8" s="64">
        <f t="shared" si="7"/>
        <v>365.3508678165</v>
      </c>
      <c r="DS8" s="64">
        <f>+DS9+DS31</f>
        <v>55.264916119999995</v>
      </c>
      <c r="DT8" s="64">
        <f>+DT9+DT31</f>
        <v>310.08595169650005</v>
      </c>
      <c r="DU8" s="67">
        <f>DR8/B8</f>
        <v>0.56675529727861929</v>
      </c>
      <c r="DV8" s="67">
        <f>DR8/E8</f>
        <v>0.56675529727861929</v>
      </c>
      <c r="DW8" s="67">
        <f>DT8/H8</f>
        <v>0.51458484379468783</v>
      </c>
      <c r="DX8" s="68"/>
      <c r="DY8" s="4"/>
      <c r="DZ8" s="69"/>
    </row>
    <row r="9" spans="1:130" s="74" customFormat="1" ht="12.75" x14ac:dyDescent="0.2">
      <c r="A9" s="71" t="s">
        <v>40</v>
      </c>
      <c r="B9" s="72">
        <f t="shared" ref="B9:AB9" si="8">+B10+B19+B26</f>
        <v>331.62260099999997</v>
      </c>
      <c r="C9" s="72">
        <f t="shared" si="8"/>
        <v>15.731477999999999</v>
      </c>
      <c r="D9" s="72">
        <f t="shared" si="8"/>
        <v>315.89112299999999</v>
      </c>
      <c r="E9" s="72">
        <f t="shared" si="8"/>
        <v>331.62260099999997</v>
      </c>
      <c r="F9" s="72">
        <f t="shared" si="8"/>
        <v>15.731477999999999</v>
      </c>
      <c r="G9" s="72">
        <f t="shared" si="8"/>
        <v>315.89112299999999</v>
      </c>
      <c r="H9" s="72">
        <f t="shared" si="8"/>
        <v>344.902207306604</v>
      </c>
      <c r="I9" s="72">
        <f t="shared" si="8"/>
        <v>30.533406199999998</v>
      </c>
      <c r="J9" s="72">
        <f t="shared" si="8"/>
        <v>36.415426131000004</v>
      </c>
      <c r="K9" s="72">
        <f t="shared" si="8"/>
        <v>0.48334116499999996</v>
      </c>
      <c r="L9" s="72">
        <f t="shared" si="8"/>
        <v>35.932084965999998</v>
      </c>
      <c r="M9" s="72">
        <f t="shared" si="8"/>
        <v>21.728297269999999</v>
      </c>
      <c r="N9" s="72">
        <f t="shared" si="8"/>
        <v>22.913850971999999</v>
      </c>
      <c r="O9" s="72">
        <f t="shared" si="8"/>
        <v>0.54167109600000007</v>
      </c>
      <c r="P9" s="72">
        <f t="shared" si="8"/>
        <v>22.372179875999997</v>
      </c>
      <c r="Q9" s="72">
        <f t="shared" si="8"/>
        <v>59.329277102999995</v>
      </c>
      <c r="R9" s="72">
        <f t="shared" si="8"/>
        <v>1.0250122610000001</v>
      </c>
      <c r="S9" s="72">
        <f t="shared" si="8"/>
        <v>58.304264842000002</v>
      </c>
      <c r="T9" s="72">
        <f t="shared" si="8"/>
        <v>20.505676999999999</v>
      </c>
      <c r="U9" s="72">
        <f t="shared" si="8"/>
        <v>21.575792308499999</v>
      </c>
      <c r="V9" s="72">
        <f t="shared" si="8"/>
        <v>1.4874266600000001</v>
      </c>
      <c r="W9" s="72">
        <f t="shared" si="8"/>
        <v>20.088365648500002</v>
      </c>
      <c r="X9" s="72">
        <f t="shared" si="8"/>
        <v>0</v>
      </c>
      <c r="Y9" s="72">
        <f t="shared" si="8"/>
        <v>72.767380470000006</v>
      </c>
      <c r="Z9" s="73">
        <f t="shared" si="8"/>
        <v>80.905069411499994</v>
      </c>
      <c r="AA9" s="73">
        <f t="shared" si="8"/>
        <v>2.5124389210000002</v>
      </c>
      <c r="AB9" s="73">
        <f t="shared" si="8"/>
        <v>78.392630490499997</v>
      </c>
      <c r="AC9" s="66">
        <f t="shared" ref="AC9:AC67" si="9">AB9/D9</f>
        <v>0.24816344867817003</v>
      </c>
      <c r="AD9" s="66">
        <f t="shared" ref="AD9:AD60" si="10">Z9/Y9</f>
        <v>1.111831549918922</v>
      </c>
      <c r="AE9" s="66">
        <f t="shared" ref="AE9:AE60" si="11">AB9/H9</f>
        <v>0.22728944271676449</v>
      </c>
      <c r="AF9" s="72">
        <f t="shared" ref="AF9:AL9" si="12">+AF10+AF19+AF26</f>
        <v>26.830197000000002</v>
      </c>
      <c r="AG9" s="72">
        <f t="shared" si="12"/>
        <v>33.242126235000001</v>
      </c>
      <c r="AH9" s="72">
        <f t="shared" si="12"/>
        <v>1.708021555</v>
      </c>
      <c r="AI9" s="72">
        <f t="shared" si="12"/>
        <v>31.534104679999999</v>
      </c>
      <c r="AJ9" s="72">
        <f t="shared" si="12"/>
        <v>114.14719564649999</v>
      </c>
      <c r="AK9" s="72">
        <f t="shared" si="12"/>
        <v>4.2204604760000004</v>
      </c>
      <c r="AL9" s="72">
        <f t="shared" si="12"/>
        <v>109.92673517050002</v>
      </c>
      <c r="AM9" s="66">
        <f t="shared" ref="AM9:AM60" si="13">AL9/D9</f>
        <v>0.34798931393364929</v>
      </c>
      <c r="AN9" s="72">
        <f t="shared" ref="AN9:BE9" si="14">+AN10+AN19+AN26</f>
        <v>15.606034000000001</v>
      </c>
      <c r="AO9" s="72">
        <f t="shared" si="14"/>
        <v>36.204314095999997</v>
      </c>
      <c r="AP9" s="72">
        <f t="shared" si="14"/>
        <v>0.69260310200000008</v>
      </c>
      <c r="AQ9" s="72">
        <f t="shared" si="14"/>
        <v>35.511710993999998</v>
      </c>
      <c r="AR9" s="72">
        <f t="shared" si="14"/>
        <v>150.35150974249999</v>
      </c>
      <c r="AS9" s="72">
        <f t="shared" si="14"/>
        <v>4.913063578</v>
      </c>
      <c r="AT9" s="72">
        <f t="shared" si="14"/>
        <v>145.43844616449999</v>
      </c>
      <c r="AU9" s="72">
        <f t="shared" si="14"/>
        <v>25.014236</v>
      </c>
      <c r="AV9" s="72">
        <f t="shared" si="14"/>
        <v>31.648924403999995</v>
      </c>
      <c r="AW9" s="72">
        <f t="shared" si="14"/>
        <v>1.593157575</v>
      </c>
      <c r="AX9" s="72">
        <f t="shared" si="14"/>
        <v>30.055766828999996</v>
      </c>
      <c r="AY9" s="72">
        <f t="shared" si="14"/>
        <v>0</v>
      </c>
      <c r="AZ9" s="72">
        <f t="shared" si="14"/>
        <v>67.450467000000003</v>
      </c>
      <c r="BA9" s="72">
        <f t="shared" si="14"/>
        <v>101.09536473499999</v>
      </c>
      <c r="BB9" s="72">
        <f t="shared" si="14"/>
        <v>3.993782232</v>
      </c>
      <c r="BC9" s="72">
        <f t="shared" si="14"/>
        <v>97.101582502999989</v>
      </c>
      <c r="BD9" s="72">
        <f t="shared" si="14"/>
        <v>0</v>
      </c>
      <c r="BE9" s="72">
        <f t="shared" si="14"/>
        <v>140.21784746999998</v>
      </c>
      <c r="BF9" s="73">
        <f>+BF10+BF19+BF26</f>
        <v>182.0004341465</v>
      </c>
      <c r="BG9" s="73">
        <f>+BG10+BG19+BG26</f>
        <v>6.5062211529999994</v>
      </c>
      <c r="BH9" s="73">
        <f>+BH10+BH19+BH26</f>
        <v>175.49421299349999</v>
      </c>
      <c r="BI9" s="66">
        <f t="shared" ref="BI9:BI66" si="15">BH9/D9</f>
        <v>0.55555284785099834</v>
      </c>
      <c r="BJ9" s="66">
        <f t="shared" ref="BJ9:BJ60" si="16">BF9/E9</f>
        <v>0.54881794424650809</v>
      </c>
      <c r="BK9" s="66" t="e">
        <f t="shared" ref="BK9:BK60" si="17">BH9/BD9</f>
        <v>#DIV/0!</v>
      </c>
      <c r="BL9" s="72">
        <f t="shared" ref="BL9:BR9" si="18">+BL10+BL19+BL26</f>
        <v>0</v>
      </c>
      <c r="BM9" s="72">
        <f t="shared" si="18"/>
        <v>0</v>
      </c>
      <c r="BN9" s="72">
        <f t="shared" si="18"/>
        <v>0</v>
      </c>
      <c r="BO9" s="72">
        <f t="shared" si="18"/>
        <v>0</v>
      </c>
      <c r="BP9" s="72">
        <f t="shared" si="18"/>
        <v>182.0004341465</v>
      </c>
      <c r="BQ9" s="72">
        <f t="shared" si="18"/>
        <v>6.5062211529999994</v>
      </c>
      <c r="BR9" s="72">
        <f t="shared" si="18"/>
        <v>175.49421299350001</v>
      </c>
      <c r="BS9" s="66">
        <f t="shared" ref="BS9:BS60" si="19">BP9/B9</f>
        <v>0.54881794424650809</v>
      </c>
      <c r="BT9" s="72">
        <f t="shared" ref="BT9:BZ9" si="20">+BT10+BT19+BT26</f>
        <v>0</v>
      </c>
      <c r="BU9" s="72">
        <f t="shared" si="20"/>
        <v>0</v>
      </c>
      <c r="BV9" s="72">
        <f t="shared" si="20"/>
        <v>0</v>
      </c>
      <c r="BW9" s="72">
        <f t="shared" si="20"/>
        <v>0</v>
      </c>
      <c r="BX9" s="72">
        <f t="shared" si="20"/>
        <v>182.0004341465</v>
      </c>
      <c r="BY9" s="72">
        <f t="shared" si="20"/>
        <v>6.5062211529999994</v>
      </c>
      <c r="BZ9" s="72">
        <f t="shared" si="20"/>
        <v>175.49421299350001</v>
      </c>
      <c r="CA9" s="66">
        <f t="shared" si="5"/>
        <v>0.54881794424650809</v>
      </c>
      <c r="CB9" s="72">
        <f>+CB10+CB19+CB26</f>
        <v>0</v>
      </c>
      <c r="CC9" s="72">
        <f>+CC10+CC19+CC26</f>
        <v>0</v>
      </c>
      <c r="CD9" s="72">
        <f>+CD10+CD19+CD26</f>
        <v>0</v>
      </c>
      <c r="CE9" s="72">
        <f>+CE10+CE19+CE26</f>
        <v>0</v>
      </c>
      <c r="CF9" s="72">
        <f>+CF10+CF19+CF26</f>
        <v>0</v>
      </c>
      <c r="CG9" s="72">
        <f t="shared" ref="CG9:CO9" si="21">+CG10+CG19+CG26</f>
        <v>0</v>
      </c>
      <c r="CH9" s="72">
        <f t="shared" si="21"/>
        <v>0</v>
      </c>
      <c r="CI9" s="72">
        <f t="shared" si="21"/>
        <v>0</v>
      </c>
      <c r="CJ9" s="72">
        <f t="shared" si="21"/>
        <v>0</v>
      </c>
      <c r="CK9" s="72">
        <f t="shared" si="21"/>
        <v>0</v>
      </c>
      <c r="CL9" s="72">
        <f t="shared" si="21"/>
        <v>140.21784746999998</v>
      </c>
      <c r="CM9" s="72">
        <f t="shared" si="21"/>
        <v>182.0004341465</v>
      </c>
      <c r="CN9" s="72">
        <f t="shared" si="21"/>
        <v>6.5062211529999994</v>
      </c>
      <c r="CO9" s="72">
        <f t="shared" si="21"/>
        <v>175.49421299350001</v>
      </c>
      <c r="CP9" s="67">
        <f t="shared" ref="CP9:CP60" si="22">CM9/B9</f>
        <v>0.54881794424650809</v>
      </c>
      <c r="CQ9" s="67">
        <f t="shared" ref="CQ9:CQ60" si="23">CM9/E9</f>
        <v>0.54881794424650809</v>
      </c>
      <c r="CR9" s="67" t="e">
        <f t="shared" ref="CR9:CR60" si="24">CO9/CK9</f>
        <v>#DIV/0!</v>
      </c>
      <c r="CS9" s="72">
        <f t="shared" ref="CS9:DR9" si="25">+CS10+CS19+CS26</f>
        <v>0</v>
      </c>
      <c r="CT9" s="72">
        <f t="shared" si="25"/>
        <v>0</v>
      </c>
      <c r="CU9" s="72">
        <f t="shared" si="25"/>
        <v>0</v>
      </c>
      <c r="CV9" s="72">
        <f t="shared" si="25"/>
        <v>0</v>
      </c>
      <c r="CW9" s="72">
        <f t="shared" si="25"/>
        <v>182.0004341465</v>
      </c>
      <c r="CX9" s="72">
        <f t="shared" si="25"/>
        <v>6.5062211529999994</v>
      </c>
      <c r="CY9" s="72">
        <f t="shared" si="25"/>
        <v>175.49421299350001</v>
      </c>
      <c r="CZ9" s="72">
        <f t="shared" si="25"/>
        <v>0</v>
      </c>
      <c r="DA9" s="72">
        <f t="shared" si="25"/>
        <v>0</v>
      </c>
      <c r="DB9" s="72">
        <f t="shared" si="25"/>
        <v>0</v>
      </c>
      <c r="DC9" s="72">
        <f t="shared" si="25"/>
        <v>0</v>
      </c>
      <c r="DD9" s="72">
        <f t="shared" si="25"/>
        <v>182.0004341465</v>
      </c>
      <c r="DE9" s="72">
        <f t="shared" si="25"/>
        <v>6.5062211529999994</v>
      </c>
      <c r="DF9" s="72">
        <f t="shared" si="25"/>
        <v>175.49421299350001</v>
      </c>
      <c r="DG9" s="72">
        <f t="shared" si="25"/>
        <v>0</v>
      </c>
      <c r="DH9" s="72">
        <f t="shared" si="25"/>
        <v>0</v>
      </c>
      <c r="DI9" s="72">
        <f t="shared" si="25"/>
        <v>0</v>
      </c>
      <c r="DJ9" s="72">
        <f t="shared" si="25"/>
        <v>0</v>
      </c>
      <c r="DK9" s="72">
        <f t="shared" si="25"/>
        <v>0</v>
      </c>
      <c r="DL9" s="72">
        <f t="shared" si="25"/>
        <v>0</v>
      </c>
      <c r="DM9" s="72">
        <f t="shared" si="25"/>
        <v>0</v>
      </c>
      <c r="DN9" s="72">
        <f t="shared" si="25"/>
        <v>0</v>
      </c>
      <c r="DO9" s="72">
        <f t="shared" si="25"/>
        <v>0</v>
      </c>
      <c r="DP9" s="72">
        <f t="shared" si="25"/>
        <v>0</v>
      </c>
      <c r="DQ9" s="72">
        <f t="shared" si="25"/>
        <v>140.21784746999998</v>
      </c>
      <c r="DR9" s="72">
        <f t="shared" si="25"/>
        <v>182.0004341465</v>
      </c>
      <c r="DS9" s="72">
        <f>+DS10+DS19+DS26</f>
        <v>6.5062211529999994</v>
      </c>
      <c r="DT9" s="72">
        <f>+DT10+DT19+DT26</f>
        <v>175.49421299350001</v>
      </c>
      <c r="DU9" s="67">
        <f t="shared" ref="DU9:DU60" si="26">DR9/B9</f>
        <v>0.54881794424650809</v>
      </c>
      <c r="DV9" s="67">
        <f t="shared" ref="DV9:DV60" si="27">DR9/E9</f>
        <v>0.54881794424650809</v>
      </c>
      <c r="DW9" s="67">
        <f t="shared" ref="DW9:DW60" si="28">DT9/H9</f>
        <v>0.50882310775556394</v>
      </c>
      <c r="DY9" s="75"/>
      <c r="DZ9" s="69"/>
    </row>
    <row r="10" spans="1:130" s="78" customFormat="1" ht="12.75" x14ac:dyDescent="0.2">
      <c r="A10" s="76" t="s">
        <v>41</v>
      </c>
      <c r="B10" s="72">
        <f t="shared" ref="B10:AB10" si="29">SUM(B11:B18)</f>
        <v>137.26286200000001</v>
      </c>
      <c r="C10" s="72">
        <f t="shared" si="29"/>
        <v>5.2438259999999994</v>
      </c>
      <c r="D10" s="72">
        <f t="shared" si="29"/>
        <v>132.019036</v>
      </c>
      <c r="E10" s="72">
        <f t="shared" si="29"/>
        <v>137.26286200000001</v>
      </c>
      <c r="F10" s="72">
        <f t="shared" si="29"/>
        <v>5.2438259999999994</v>
      </c>
      <c r="G10" s="72">
        <f t="shared" si="29"/>
        <v>132.019036</v>
      </c>
      <c r="H10" s="72">
        <f t="shared" si="29"/>
        <v>328.83258930660401</v>
      </c>
      <c r="I10" s="72">
        <f t="shared" si="29"/>
        <v>14.463788199999998</v>
      </c>
      <c r="J10" s="72">
        <f t="shared" si="29"/>
        <v>17.687908026000002</v>
      </c>
      <c r="K10" s="72">
        <f t="shared" si="29"/>
        <v>0.22365995699999999</v>
      </c>
      <c r="L10" s="72">
        <f t="shared" si="29"/>
        <v>17.464248069</v>
      </c>
      <c r="M10" s="72">
        <f t="shared" si="29"/>
        <v>8.4651942699999978</v>
      </c>
      <c r="N10" s="72">
        <f t="shared" si="29"/>
        <v>9.0769881790000007</v>
      </c>
      <c r="O10" s="72">
        <f t="shared" si="29"/>
        <v>0.22026290600000001</v>
      </c>
      <c r="P10" s="72">
        <f t="shared" si="29"/>
        <v>8.8567252729999986</v>
      </c>
      <c r="Q10" s="72">
        <f t="shared" si="29"/>
        <v>26.764896204999996</v>
      </c>
      <c r="R10" s="72">
        <f t="shared" si="29"/>
        <v>0.443922863</v>
      </c>
      <c r="S10" s="72">
        <f t="shared" si="29"/>
        <v>26.320973341999998</v>
      </c>
      <c r="T10" s="72">
        <f t="shared" si="29"/>
        <v>4.9075460000000009</v>
      </c>
      <c r="U10" s="72">
        <f t="shared" si="29"/>
        <v>5.5082427650000003</v>
      </c>
      <c r="V10" s="72">
        <f t="shared" si="29"/>
        <v>0.19145548400000001</v>
      </c>
      <c r="W10" s="72">
        <f t="shared" si="29"/>
        <v>5.3167872809999999</v>
      </c>
      <c r="X10" s="72">
        <f t="shared" si="29"/>
        <v>0</v>
      </c>
      <c r="Y10" s="72">
        <f t="shared" si="29"/>
        <v>27.836528470000001</v>
      </c>
      <c r="Z10" s="73">
        <f t="shared" si="29"/>
        <v>32.273138969999998</v>
      </c>
      <c r="AA10" s="73">
        <f t="shared" si="29"/>
        <v>0.63537834700000007</v>
      </c>
      <c r="AB10" s="73">
        <f t="shared" si="29"/>
        <v>31.637760622999998</v>
      </c>
      <c r="AC10" s="66">
        <f t="shared" si="9"/>
        <v>0.23964544494174309</v>
      </c>
      <c r="AD10" s="66">
        <f t="shared" si="10"/>
        <v>1.159380883459711</v>
      </c>
      <c r="AE10" s="66">
        <f t="shared" si="11"/>
        <v>9.6212363530370465E-2</v>
      </c>
      <c r="AF10" s="72">
        <f t="shared" ref="AF10:AL10" si="30">SUM(AF11:AF18)</f>
        <v>10.220022999999999</v>
      </c>
      <c r="AG10" s="72">
        <f t="shared" si="30"/>
        <v>13.899977331999999</v>
      </c>
      <c r="AH10" s="72">
        <f t="shared" si="30"/>
        <v>0.20067489899999999</v>
      </c>
      <c r="AI10" s="72">
        <f t="shared" si="30"/>
        <v>13.699302433</v>
      </c>
      <c r="AJ10" s="72">
        <f t="shared" si="30"/>
        <v>46.173116301999997</v>
      </c>
      <c r="AK10" s="72">
        <f t="shared" si="30"/>
        <v>0.83605324600000008</v>
      </c>
      <c r="AL10" s="72">
        <f t="shared" si="30"/>
        <v>45.337063056000005</v>
      </c>
      <c r="AM10" s="66">
        <f t="shared" si="13"/>
        <v>0.34341307458115361</v>
      </c>
      <c r="AN10" s="72">
        <f t="shared" ref="AN10:BE10" si="31">SUM(AN11:AN18)</f>
        <v>0.87324100000000004</v>
      </c>
      <c r="AO10" s="72">
        <f t="shared" si="31"/>
        <v>19.846155157999998</v>
      </c>
      <c r="AP10" s="72">
        <f t="shared" si="31"/>
        <v>0.24864941900000001</v>
      </c>
      <c r="AQ10" s="72">
        <f t="shared" si="31"/>
        <v>19.597505738999999</v>
      </c>
      <c r="AR10" s="72">
        <f t="shared" si="31"/>
        <v>66.019271459999985</v>
      </c>
      <c r="AS10" s="72">
        <f t="shared" si="31"/>
        <v>1.084702665</v>
      </c>
      <c r="AT10" s="72">
        <f t="shared" si="31"/>
        <v>64.93456879499999</v>
      </c>
      <c r="AU10" s="72">
        <f t="shared" si="31"/>
        <v>10.743046999999999</v>
      </c>
      <c r="AV10" s="72">
        <f t="shared" si="31"/>
        <v>12.893396570999998</v>
      </c>
      <c r="AW10" s="72">
        <f t="shared" si="31"/>
        <v>0.32141028399999999</v>
      </c>
      <c r="AX10" s="72">
        <f t="shared" si="31"/>
        <v>12.571986286999998</v>
      </c>
      <c r="AY10" s="72">
        <f t="shared" si="31"/>
        <v>0</v>
      </c>
      <c r="AZ10" s="72">
        <f t="shared" si="31"/>
        <v>21.836310999999998</v>
      </c>
      <c r="BA10" s="72">
        <f t="shared" si="31"/>
        <v>46.639529060999998</v>
      </c>
      <c r="BB10" s="72">
        <f t="shared" si="31"/>
        <v>0.77073460199999999</v>
      </c>
      <c r="BC10" s="72">
        <f t="shared" si="31"/>
        <v>45.868794459</v>
      </c>
      <c r="BD10" s="72">
        <f t="shared" si="31"/>
        <v>0</v>
      </c>
      <c r="BE10" s="72">
        <f t="shared" si="31"/>
        <v>49.672839469999992</v>
      </c>
      <c r="BF10" s="73">
        <f>SUM(BF11:BF18)</f>
        <v>78.91266803100001</v>
      </c>
      <c r="BG10" s="73">
        <f>SUM(BG11:BG18)</f>
        <v>1.4061129490000002</v>
      </c>
      <c r="BH10" s="73">
        <f>SUM(BH11:BH18)</f>
        <v>77.506555082000006</v>
      </c>
      <c r="BI10" s="66">
        <f t="shared" si="15"/>
        <v>0.58708620688610391</v>
      </c>
      <c r="BJ10" s="66">
        <f t="shared" si="16"/>
        <v>0.57490181161310772</v>
      </c>
      <c r="BK10" s="66" t="e">
        <f t="shared" si="17"/>
        <v>#DIV/0!</v>
      </c>
      <c r="BL10" s="72">
        <f t="shared" ref="BL10:BR10" si="32">SUM(BL11:BL18)</f>
        <v>0</v>
      </c>
      <c r="BM10" s="72">
        <f t="shared" si="32"/>
        <v>0</v>
      </c>
      <c r="BN10" s="72">
        <f t="shared" si="32"/>
        <v>0</v>
      </c>
      <c r="BO10" s="72">
        <f t="shared" si="32"/>
        <v>0</v>
      </c>
      <c r="BP10" s="72">
        <f t="shared" si="32"/>
        <v>78.91266803100001</v>
      </c>
      <c r="BQ10" s="72">
        <f t="shared" si="32"/>
        <v>1.4061129490000002</v>
      </c>
      <c r="BR10" s="72">
        <f t="shared" si="32"/>
        <v>77.50655508200002</v>
      </c>
      <c r="BS10" s="66">
        <f t="shared" si="19"/>
        <v>0.57490181161310772</v>
      </c>
      <c r="BT10" s="72">
        <f t="shared" ref="BT10:BZ10" si="33">SUM(BT11:BT18)</f>
        <v>0</v>
      </c>
      <c r="BU10" s="72">
        <f t="shared" si="33"/>
        <v>0</v>
      </c>
      <c r="BV10" s="72">
        <f t="shared" si="33"/>
        <v>0</v>
      </c>
      <c r="BW10" s="72">
        <f t="shared" si="33"/>
        <v>0</v>
      </c>
      <c r="BX10" s="72">
        <f t="shared" si="33"/>
        <v>78.91266803100001</v>
      </c>
      <c r="BY10" s="72">
        <f t="shared" si="33"/>
        <v>1.4061129490000002</v>
      </c>
      <c r="BZ10" s="72">
        <f t="shared" si="33"/>
        <v>77.50655508200002</v>
      </c>
      <c r="CA10" s="66">
        <f t="shared" si="5"/>
        <v>0.57490181161310772</v>
      </c>
      <c r="CB10" s="72">
        <f>SUM(CB11:CB18)</f>
        <v>0</v>
      </c>
      <c r="CC10" s="72">
        <f>SUM(CC11:CC18)</f>
        <v>0</v>
      </c>
      <c r="CD10" s="72">
        <f>SUM(CD11:CD18)</f>
        <v>0</v>
      </c>
      <c r="CE10" s="72">
        <f>SUM(CE11:CE18)</f>
        <v>0</v>
      </c>
      <c r="CF10" s="72">
        <f>SUM(CF11:CF18)</f>
        <v>0</v>
      </c>
      <c r="CG10" s="72">
        <f t="shared" ref="CG10:CO10" si="34">SUM(CG11:CG18)</f>
        <v>0</v>
      </c>
      <c r="CH10" s="72">
        <f t="shared" si="34"/>
        <v>0</v>
      </c>
      <c r="CI10" s="72">
        <f t="shared" si="34"/>
        <v>0</v>
      </c>
      <c r="CJ10" s="72">
        <f t="shared" si="34"/>
        <v>0</v>
      </c>
      <c r="CK10" s="72">
        <f t="shared" si="34"/>
        <v>0</v>
      </c>
      <c r="CL10" s="72">
        <f t="shared" si="34"/>
        <v>49.672839469999992</v>
      </c>
      <c r="CM10" s="72">
        <f t="shared" si="34"/>
        <v>78.91266803100001</v>
      </c>
      <c r="CN10" s="72">
        <f t="shared" si="34"/>
        <v>1.4061129490000002</v>
      </c>
      <c r="CO10" s="72">
        <f t="shared" si="34"/>
        <v>77.50655508200002</v>
      </c>
      <c r="CP10" s="67">
        <f t="shared" si="22"/>
        <v>0.57490181161310772</v>
      </c>
      <c r="CQ10" s="67">
        <f t="shared" si="23"/>
        <v>0.57490181161310772</v>
      </c>
      <c r="CR10" s="67" t="e">
        <f t="shared" si="24"/>
        <v>#DIV/0!</v>
      </c>
      <c r="CS10" s="72">
        <f t="shared" ref="CS10:DR10" si="35">SUM(CS11:CS18)</f>
        <v>0</v>
      </c>
      <c r="CT10" s="72">
        <f t="shared" si="35"/>
        <v>0</v>
      </c>
      <c r="CU10" s="72">
        <f t="shared" si="35"/>
        <v>0</v>
      </c>
      <c r="CV10" s="72">
        <f t="shared" si="35"/>
        <v>0</v>
      </c>
      <c r="CW10" s="72">
        <f t="shared" si="35"/>
        <v>78.91266803100001</v>
      </c>
      <c r="CX10" s="72">
        <f t="shared" si="35"/>
        <v>1.4061129490000002</v>
      </c>
      <c r="CY10" s="72">
        <f t="shared" si="35"/>
        <v>77.50655508200002</v>
      </c>
      <c r="CZ10" s="72">
        <f t="shared" si="35"/>
        <v>0</v>
      </c>
      <c r="DA10" s="72">
        <f t="shared" si="35"/>
        <v>0</v>
      </c>
      <c r="DB10" s="72">
        <f t="shared" si="35"/>
        <v>0</v>
      </c>
      <c r="DC10" s="72">
        <f t="shared" si="35"/>
        <v>0</v>
      </c>
      <c r="DD10" s="72">
        <f t="shared" si="35"/>
        <v>78.91266803100001</v>
      </c>
      <c r="DE10" s="72">
        <f t="shared" si="35"/>
        <v>1.4061129490000002</v>
      </c>
      <c r="DF10" s="72">
        <f t="shared" si="35"/>
        <v>77.50655508200002</v>
      </c>
      <c r="DG10" s="72">
        <f t="shared" si="35"/>
        <v>0</v>
      </c>
      <c r="DH10" s="72">
        <f t="shared" si="35"/>
        <v>0</v>
      </c>
      <c r="DI10" s="72">
        <f t="shared" si="35"/>
        <v>0</v>
      </c>
      <c r="DJ10" s="72">
        <f t="shared" si="35"/>
        <v>0</v>
      </c>
      <c r="DK10" s="72">
        <f t="shared" si="35"/>
        <v>0</v>
      </c>
      <c r="DL10" s="72">
        <f t="shared" si="35"/>
        <v>0</v>
      </c>
      <c r="DM10" s="72">
        <f t="shared" si="35"/>
        <v>0</v>
      </c>
      <c r="DN10" s="72">
        <f t="shared" si="35"/>
        <v>0</v>
      </c>
      <c r="DO10" s="72">
        <f t="shared" si="35"/>
        <v>0</v>
      </c>
      <c r="DP10" s="72">
        <f t="shared" si="35"/>
        <v>0</v>
      </c>
      <c r="DQ10" s="72">
        <f t="shared" si="35"/>
        <v>49.672839469999992</v>
      </c>
      <c r="DR10" s="72">
        <f t="shared" si="35"/>
        <v>78.91266803100001</v>
      </c>
      <c r="DS10" s="72">
        <f>SUM(DS11:DS18)</f>
        <v>1.4061129490000002</v>
      </c>
      <c r="DT10" s="72">
        <f>SUM(DT11:DT18)</f>
        <v>77.50655508200002</v>
      </c>
      <c r="DU10" s="67">
        <f t="shared" si="26"/>
        <v>0.57490181161310772</v>
      </c>
      <c r="DV10" s="67">
        <f t="shared" si="27"/>
        <v>0.57490181161310772</v>
      </c>
      <c r="DW10" s="67">
        <f t="shared" si="28"/>
        <v>0.23570217065600146</v>
      </c>
      <c r="DX10" s="77"/>
      <c r="DZ10" s="79"/>
    </row>
    <row r="11" spans="1:130" s="88" customFormat="1" ht="12.75" x14ac:dyDescent="0.2">
      <c r="A11" s="80" t="s">
        <v>42</v>
      </c>
      <c r="B11" s="81">
        <f>'[1]Recettes intérieures'!B9</f>
        <v>46.135584000000001</v>
      </c>
      <c r="C11" s="81"/>
      <c r="D11" s="81">
        <f t="shared" ref="D11:D43" si="36">B11-C11</f>
        <v>46.135584000000001</v>
      </c>
      <c r="E11" s="81">
        <f>'[1]Recettes intérieures'!C9</f>
        <v>46.135584000000001</v>
      </c>
      <c r="F11" s="81"/>
      <c r="G11" s="81">
        <f t="shared" ref="G11:G18" si="37">E11-F11</f>
        <v>46.135584000000001</v>
      </c>
      <c r="H11" s="82">
        <f>'[1]Recettes intérieures'!D9</f>
        <v>4.0371682</v>
      </c>
      <c r="I11" s="83">
        <f>'[1]Recettes intérieures'!D9</f>
        <v>4.0371682</v>
      </c>
      <c r="J11" s="81">
        <f>'[1]Recettes intérieures'!G9</f>
        <v>5.732318856</v>
      </c>
      <c r="K11" s="81">
        <f>'[1]Recettes intérieures'!F9</f>
        <v>0</v>
      </c>
      <c r="L11" s="81">
        <f t="shared" ref="L11:L18" si="38">J11-K11</f>
        <v>5.732318856</v>
      </c>
      <c r="M11" s="83">
        <f>'[1]Recettes intérieures'!H9</f>
        <v>3.6503036</v>
      </c>
      <c r="N11" s="81">
        <f>'[1]Recettes intérieures'!K9</f>
        <v>3.5715504899999999</v>
      </c>
      <c r="O11" s="81">
        <f>'[1]Recettes intérieures'!J9</f>
        <v>0</v>
      </c>
      <c r="P11" s="81">
        <f t="shared" ref="P11:P18" si="39">N11-O11</f>
        <v>3.5715504899999999</v>
      </c>
      <c r="Q11" s="81">
        <f>J11+N11</f>
        <v>9.303869345999999</v>
      </c>
      <c r="R11" s="81">
        <f>K11+O11</f>
        <v>0</v>
      </c>
      <c r="S11" s="81">
        <f>Q11-R11</f>
        <v>9.303869345999999</v>
      </c>
      <c r="T11" s="83">
        <f>'[1]Recettes intérieures'!L9</f>
        <v>3.2963590000000003</v>
      </c>
      <c r="U11" s="81">
        <f>'[1]Recettes intérieures'!O9</f>
        <v>3.6734044990000001</v>
      </c>
      <c r="V11" s="81">
        <f>'[1]Recettes intérieures'!N9</f>
        <v>0</v>
      </c>
      <c r="W11" s="81">
        <f t="shared" ref="W11:W18" si="40">U11-V11</f>
        <v>3.6734044990000001</v>
      </c>
      <c r="X11" s="82"/>
      <c r="Y11" s="84">
        <f>I11+M11+T11</f>
        <v>10.9838308</v>
      </c>
      <c r="Z11" s="85">
        <f>Q11+U11</f>
        <v>12.977273844999999</v>
      </c>
      <c r="AA11" s="85">
        <f>R11+V11</f>
        <v>0</v>
      </c>
      <c r="AB11" s="85">
        <f>Z11-AA11</f>
        <v>12.977273844999999</v>
      </c>
      <c r="AC11" s="66">
        <f t="shared" si="9"/>
        <v>0.28128556571430846</v>
      </c>
      <c r="AD11" s="66">
        <f t="shared" si="10"/>
        <v>1.1814888704403568</v>
      </c>
      <c r="AE11" s="66">
        <f t="shared" si="11"/>
        <v>3.2144496345235254</v>
      </c>
      <c r="AF11" s="83">
        <f>'[1]Recettes intérieures'!P9</f>
        <v>3.4300560000000004</v>
      </c>
      <c r="AG11" s="81">
        <f>'[1]Recettes intérieures'!S9</f>
        <v>4.2929801740000002</v>
      </c>
      <c r="AH11" s="81">
        <f>'[1]Recettes intérieures'!R9</f>
        <v>0</v>
      </c>
      <c r="AI11" s="81">
        <f t="shared" ref="AI11:AI18" si="41">AG11-AH11</f>
        <v>4.2929801740000002</v>
      </c>
      <c r="AJ11" s="81">
        <f>+Z11+AG11</f>
        <v>17.270254018999999</v>
      </c>
      <c r="AK11" s="81">
        <f>+AA11+AH11</f>
        <v>0</v>
      </c>
      <c r="AL11" s="81">
        <f>AJ11-AK11</f>
        <v>17.270254018999999</v>
      </c>
      <c r="AM11" s="66">
        <f t="shared" si="13"/>
        <v>0.37433695472457873</v>
      </c>
      <c r="AN11" s="83">
        <f>'[1]Recettes intérieures'!T9</f>
        <v>0.78755200000000003</v>
      </c>
      <c r="AO11" s="81">
        <f>'[1]Recettes intérieures'!W9</f>
        <v>4.3196385509999997</v>
      </c>
      <c r="AP11" s="81">
        <f>'[1]Recettes intérieures'!V9</f>
        <v>0</v>
      </c>
      <c r="AQ11" s="81">
        <f t="shared" ref="AQ11:AQ18" si="42">AO11-AP11</f>
        <v>4.3196385509999997</v>
      </c>
      <c r="AR11" s="81">
        <f>AJ11+AO11</f>
        <v>21.58989257</v>
      </c>
      <c r="AS11" s="81">
        <f>AK11+AP11</f>
        <v>0</v>
      </c>
      <c r="AT11" s="81">
        <f>AR11-AS11</f>
        <v>21.58989257</v>
      </c>
      <c r="AU11" s="83">
        <f>'[1]Recettes intérieures'!X9</f>
        <v>5.1785350000000001</v>
      </c>
      <c r="AV11" s="81">
        <f>'[1]Recettes intérieures'!AA9</f>
        <v>6.8735766160000003</v>
      </c>
      <c r="AW11" s="81">
        <f>'[1]Recettes intérieures'!Z9</f>
        <v>0</v>
      </c>
      <c r="AX11" s="81">
        <f t="shared" ref="AX11:AX18" si="43">AV11-AW11</f>
        <v>6.8735766160000003</v>
      </c>
      <c r="AY11" s="82"/>
      <c r="AZ11" s="84">
        <f>AF11+AN11+AU11</f>
        <v>9.3961430000000004</v>
      </c>
      <c r="BA11" s="81">
        <f>AV11+AO11+AG11</f>
        <v>15.486195341</v>
      </c>
      <c r="BB11" s="81">
        <f>AW11+AP11+AH11</f>
        <v>0</v>
      </c>
      <c r="BC11" s="81">
        <f>BA11-BB11</f>
        <v>15.486195341</v>
      </c>
      <c r="BD11" s="82">
        <f>AY11+X11</f>
        <v>0</v>
      </c>
      <c r="BE11" s="86">
        <f>AZ11+Y11</f>
        <v>20.379973800000002</v>
      </c>
      <c r="BF11" s="85">
        <f>BA11+Z11</f>
        <v>28.463469185999998</v>
      </c>
      <c r="BG11" s="85">
        <f>BB11+AA11</f>
        <v>0</v>
      </c>
      <c r="BH11" s="85">
        <f>BC11+AB11</f>
        <v>28.463469185999998</v>
      </c>
      <c r="BI11" s="66">
        <f t="shared" si="15"/>
        <v>0.61695261484064012</v>
      </c>
      <c r="BJ11" s="66">
        <f t="shared" si="16"/>
        <v>0.61695261484064012</v>
      </c>
      <c r="BK11" s="66" t="e">
        <f t="shared" si="17"/>
        <v>#DIV/0!</v>
      </c>
      <c r="BL11" s="83">
        <f>'[1]Recettes intérieures'!AB9</f>
        <v>0</v>
      </c>
      <c r="BM11" s="81">
        <f>'[1]Recettes intérieures'!AE9</f>
        <v>0</v>
      </c>
      <c r="BN11" s="81">
        <f>'[1]Recettes intérieures'!AD9</f>
        <v>0</v>
      </c>
      <c r="BO11" s="81">
        <f t="shared" ref="BO11:BO18" si="44">BM11-BN11</f>
        <v>0</v>
      </c>
      <c r="BP11" s="81">
        <f>BF11+BM11</f>
        <v>28.463469185999998</v>
      </c>
      <c r="BQ11" s="81">
        <f>BG11+BN11</f>
        <v>0</v>
      </c>
      <c r="BR11" s="81">
        <f>BP11-BQ11</f>
        <v>28.463469185999998</v>
      </c>
      <c r="BS11" s="66">
        <f t="shared" si="19"/>
        <v>0.61695261484064012</v>
      </c>
      <c r="BT11" s="83">
        <f>'[1]Recettes intérieures'!AF9</f>
        <v>0</v>
      </c>
      <c r="BU11" s="81">
        <f>'[1]Recettes intérieures'!AI9</f>
        <v>0</v>
      </c>
      <c r="BV11" s="81">
        <f>'[1]Recettes intérieures'!AH9</f>
        <v>0</v>
      </c>
      <c r="BW11" s="81">
        <f t="shared" ref="BW11:BW18" si="45">BU11-BV11</f>
        <v>0</v>
      </c>
      <c r="BX11" s="81">
        <f>BP11+BU11</f>
        <v>28.463469185999998</v>
      </c>
      <c r="BY11" s="81">
        <f>BQ11+BV11</f>
        <v>0</v>
      </c>
      <c r="BZ11" s="81">
        <f>BX11-BY11</f>
        <v>28.463469185999998</v>
      </c>
      <c r="CA11" s="66">
        <f t="shared" si="5"/>
        <v>0.61695261484064012</v>
      </c>
      <c r="CB11" s="83">
        <f>'[1]Recettes intérieures'!AJ9</f>
        <v>0</v>
      </c>
      <c r="CC11" s="81">
        <f>'[1]Recettes intérieures'!AM9</f>
        <v>0</v>
      </c>
      <c r="CD11" s="81">
        <f>'[1]Recettes intérieures'!AL9</f>
        <v>0</v>
      </c>
      <c r="CE11" s="81">
        <f t="shared" ref="CE11:CE18" si="46">CC11-CD11</f>
        <v>0</v>
      </c>
      <c r="CF11" s="82"/>
      <c r="CG11" s="84">
        <f>CB11+BT11+BL11</f>
        <v>0</v>
      </c>
      <c r="CH11" s="81">
        <f>BM11+BU11+CC11</f>
        <v>0</v>
      </c>
      <c r="CI11" s="81">
        <f>BN11+BV11+CD11</f>
        <v>0</v>
      </c>
      <c r="CJ11" s="81">
        <f>CH11-CI11</f>
        <v>0</v>
      </c>
      <c r="CK11" s="82"/>
      <c r="CL11" s="86">
        <f>CG11+BE11</f>
        <v>20.379973800000002</v>
      </c>
      <c r="CM11" s="81">
        <f>BX11+CC11</f>
        <v>28.463469185999998</v>
      </c>
      <c r="CN11" s="81">
        <f>BY11+CD11</f>
        <v>0</v>
      </c>
      <c r="CO11" s="81">
        <f>CM11-CN11</f>
        <v>28.463469185999998</v>
      </c>
      <c r="CP11" s="67">
        <f t="shared" si="22"/>
        <v>0.61695261484064012</v>
      </c>
      <c r="CQ11" s="67">
        <f t="shared" si="23"/>
        <v>0.61695261484064012</v>
      </c>
      <c r="CR11" s="67" t="e">
        <f t="shared" si="24"/>
        <v>#DIV/0!</v>
      </c>
      <c r="CS11" s="83">
        <f>'[1]Recettes intérieures'!AN9</f>
        <v>0</v>
      </c>
      <c r="CT11" s="81">
        <f>'[1]Recettes intérieures'!AQ9</f>
        <v>0</v>
      </c>
      <c r="CU11" s="81">
        <f>'[1]Recettes intérieures'!AP9</f>
        <v>0</v>
      </c>
      <c r="CV11" s="81">
        <f t="shared" ref="CV11:CV18" si="47">CT11-CU11</f>
        <v>0</v>
      </c>
      <c r="CW11" s="81">
        <f>CM11+CT11</f>
        <v>28.463469185999998</v>
      </c>
      <c r="CX11" s="81">
        <f>CN11+CU11</f>
        <v>0</v>
      </c>
      <c r="CY11" s="81">
        <f>CW11-CX11</f>
        <v>28.463469185999998</v>
      </c>
      <c r="CZ11" s="83">
        <f>'[1]Recettes intérieures'!AR9</f>
        <v>0</v>
      </c>
      <c r="DA11" s="81">
        <f>'[1]Recettes intérieures'!AU9</f>
        <v>0</v>
      </c>
      <c r="DB11" s="81">
        <f>'[1]Recettes intérieures'!AT9</f>
        <v>0</v>
      </c>
      <c r="DC11" s="81">
        <f t="shared" ref="DC11:DC18" si="48">DA11-DB11</f>
        <v>0</v>
      </c>
      <c r="DD11" s="81">
        <f>CW11+DA11</f>
        <v>28.463469185999998</v>
      </c>
      <c r="DE11" s="81">
        <f>CX11+DB11</f>
        <v>0</v>
      </c>
      <c r="DF11" s="81">
        <f>DD11-DE11</f>
        <v>28.463469185999998</v>
      </c>
      <c r="DG11" s="83">
        <f>'[1]Recettes intérieures'!AV9</f>
        <v>0</v>
      </c>
      <c r="DH11" s="81">
        <f>'[1]Recettes intérieures'!AY9</f>
        <v>0</v>
      </c>
      <c r="DI11" s="81">
        <f>'[1]Recettes intérieures'!AX9</f>
        <v>0</v>
      </c>
      <c r="DJ11" s="81">
        <f t="shared" ref="DJ11:DJ18" si="49">DH11-DI11</f>
        <v>0</v>
      </c>
      <c r="DK11" s="82"/>
      <c r="DL11" s="84">
        <f>DG11+CZ11+CS11</f>
        <v>0</v>
      </c>
      <c r="DM11" s="81">
        <f>DH11+DA11+CT11</f>
        <v>0</v>
      </c>
      <c r="DN11" s="81">
        <f>DI11+DB11+CU11</f>
        <v>0</v>
      </c>
      <c r="DO11" s="81">
        <f>DM11-DN11</f>
        <v>0</v>
      </c>
      <c r="DP11" s="82">
        <f>DK11+CK11</f>
        <v>0</v>
      </c>
      <c r="DQ11" s="86">
        <f>DL11+CL11</f>
        <v>20.379973800000002</v>
      </c>
      <c r="DR11" s="87">
        <f>DD11+DH11</f>
        <v>28.463469185999998</v>
      </c>
      <c r="DS11" s="87">
        <f>DE11+DI11</f>
        <v>0</v>
      </c>
      <c r="DT11" s="87">
        <f>DR11-DS11</f>
        <v>28.463469185999998</v>
      </c>
      <c r="DU11" s="67">
        <f t="shared" si="26"/>
        <v>0.61695261484064012</v>
      </c>
      <c r="DV11" s="67">
        <f t="shared" si="27"/>
        <v>0.61695261484064012</v>
      </c>
      <c r="DW11" s="67">
        <f t="shared" si="28"/>
        <v>7.0503550449049897</v>
      </c>
      <c r="DX11" s="77"/>
      <c r="DZ11" s="79"/>
    </row>
    <row r="12" spans="1:130" ht="12.75" customHeight="1" x14ac:dyDescent="0.2">
      <c r="A12" s="80" t="s">
        <v>43</v>
      </c>
      <c r="B12" s="81">
        <f>'[1]Recettes intérieures'!B10</f>
        <v>85.74752500000001</v>
      </c>
      <c r="C12" s="81">
        <f>1/3*'[1]CI (Ex-DGI)'!B56</f>
        <v>5.2438259999999994</v>
      </c>
      <c r="D12" s="81">
        <f t="shared" si="36"/>
        <v>80.503699000000012</v>
      </c>
      <c r="E12" s="81">
        <f>'[1]Recettes intérieures'!C10</f>
        <v>85.74752500000001</v>
      </c>
      <c r="F12" s="81">
        <f>1/3*'[1]CI (Ex-DGI)'!C56</f>
        <v>5.2438259999999994</v>
      </c>
      <c r="G12" s="81">
        <f t="shared" si="37"/>
        <v>80.503699000000012</v>
      </c>
      <c r="H12" s="82">
        <f>'[1]Recettes intérieures'!D10</f>
        <v>9.9419077499999986</v>
      </c>
      <c r="I12" s="83">
        <f>'[1]Recettes intérieures'!D10</f>
        <v>9.9419077499999986</v>
      </c>
      <c r="J12" s="81">
        <f>'[1]Recettes intérieures'!G10</f>
        <v>10.710981929000001</v>
      </c>
      <c r="K12" s="81">
        <f>'[1]Recettes intérieures'!F10</f>
        <v>0.22365995699999999</v>
      </c>
      <c r="L12" s="81">
        <f t="shared" si="38"/>
        <v>10.487321972</v>
      </c>
      <c r="M12" s="83">
        <f>'[1]Recettes intérieures'!H10</f>
        <v>4.4812644199999996</v>
      </c>
      <c r="N12" s="81">
        <f>'[1]Recettes intérieures'!K10</f>
        <v>4.9589394750000002</v>
      </c>
      <c r="O12" s="81">
        <f>'[1]Recettes intérieures'!J10</f>
        <v>0.22026290600000001</v>
      </c>
      <c r="P12" s="81">
        <f t="shared" si="39"/>
        <v>4.7386765689999999</v>
      </c>
      <c r="Q12" s="81">
        <f t="shared" ref="Q12:R18" si="50">J12+N12</f>
        <v>15.669921404</v>
      </c>
      <c r="R12" s="81">
        <f t="shared" si="50"/>
        <v>0.443922863</v>
      </c>
      <c r="S12" s="81">
        <f t="shared" ref="S12:S18" si="51">Q12-R12</f>
        <v>15.225998541000001</v>
      </c>
      <c r="T12" s="83">
        <f>'[1]Recettes intérieures'!L10</f>
        <v>1.342044</v>
      </c>
      <c r="U12" s="81">
        <f>'[1]Recettes intérieures'!O10</f>
        <v>1.4433781639999999</v>
      </c>
      <c r="V12" s="81">
        <f>'[1]Recettes intérieures'!N10</f>
        <v>0.19145548400000001</v>
      </c>
      <c r="W12" s="81">
        <f t="shared" si="40"/>
        <v>1.2519226799999998</v>
      </c>
      <c r="X12" s="82"/>
      <c r="Y12" s="84">
        <f t="shared" ref="Y12:Y30" si="52">I12+M12+T12</f>
        <v>15.765216169999997</v>
      </c>
      <c r="Z12" s="85">
        <f t="shared" ref="Z12:AA18" si="53">Q12+U12</f>
        <v>17.113299567999999</v>
      </c>
      <c r="AA12" s="85">
        <f t="shared" si="53"/>
        <v>0.63537834700000007</v>
      </c>
      <c r="AB12" s="85">
        <f t="shared" ref="AB12:AB18" si="54">Z12-AA12</f>
        <v>16.477921220999999</v>
      </c>
      <c r="AC12" s="66">
        <f t="shared" si="9"/>
        <v>0.20468526820115429</v>
      </c>
      <c r="AD12" s="66">
        <f t="shared" si="10"/>
        <v>1.0855099849861432</v>
      </c>
      <c r="AE12" s="66">
        <f t="shared" si="11"/>
        <v>1.6574204504160683</v>
      </c>
      <c r="AF12" s="83">
        <f>'[1]Recettes intérieures'!P10</f>
        <v>6.4329030000000005</v>
      </c>
      <c r="AG12" s="81">
        <f>'[1]Recettes intérieures'!S10</f>
        <v>9.1937121469999994</v>
      </c>
      <c r="AH12" s="81">
        <f>'[1]Recettes intérieures'!R10</f>
        <v>0.20067489899999999</v>
      </c>
      <c r="AI12" s="81">
        <f t="shared" si="41"/>
        <v>8.9930372480000003</v>
      </c>
      <c r="AJ12" s="81">
        <f t="shared" ref="AJ12:AK18" si="55">+Z12+AG12</f>
        <v>26.307011714999998</v>
      </c>
      <c r="AK12" s="81">
        <f t="shared" si="55"/>
        <v>0.83605324600000008</v>
      </c>
      <c r="AL12" s="81">
        <f t="shared" ref="AL12:AL18" si="56">AJ12-AK12</f>
        <v>25.470958468999999</v>
      </c>
      <c r="AM12" s="66">
        <f t="shared" si="13"/>
        <v>0.31639488353199763</v>
      </c>
      <c r="AN12" s="83">
        <f>'[1]Recettes intérieures'!T10</f>
        <v>0</v>
      </c>
      <c r="AO12" s="81">
        <f>'[1]Recettes intérieures'!W10</f>
        <v>14.190474931999999</v>
      </c>
      <c r="AP12" s="81">
        <f>'[1]Recettes intérieures'!V10</f>
        <v>0.24864941900000001</v>
      </c>
      <c r="AQ12" s="81">
        <f t="shared" si="42"/>
        <v>13.941825513</v>
      </c>
      <c r="AR12" s="81">
        <f t="shared" ref="AR12:AS18" si="57">AJ12+AO12</f>
        <v>40.497486646999995</v>
      </c>
      <c r="AS12" s="81">
        <f t="shared" si="57"/>
        <v>1.084702665</v>
      </c>
      <c r="AT12" s="81">
        <f t="shared" ref="AT12:AT18" si="58">AR12-AS12</f>
        <v>39.412783981999993</v>
      </c>
      <c r="AU12" s="83">
        <f>'[1]Recettes intérieures'!X10</f>
        <v>5.1355129999999996</v>
      </c>
      <c r="AV12" s="81">
        <f>'[1]Recettes intérieures'!AA10</f>
        <v>5.398839828999999</v>
      </c>
      <c r="AW12" s="81">
        <f>'[1]Recettes intérieures'!Z10</f>
        <v>0.32141028399999999</v>
      </c>
      <c r="AX12" s="81">
        <f t="shared" si="43"/>
        <v>5.0774295449999993</v>
      </c>
      <c r="AY12" s="82"/>
      <c r="AZ12" s="84">
        <f t="shared" ref="AZ12:AZ18" si="59">AF12+AN12+AU12</f>
        <v>11.568415999999999</v>
      </c>
      <c r="BA12" s="81">
        <f t="shared" ref="BA12:BB18" si="60">AV12+AO12+AG12</f>
        <v>28.783026907999997</v>
      </c>
      <c r="BB12" s="81">
        <f t="shared" si="60"/>
        <v>0.77073460199999999</v>
      </c>
      <c r="BC12" s="81">
        <f t="shared" ref="BC12:BC18" si="61">BA12-BB12</f>
        <v>28.012292305999996</v>
      </c>
      <c r="BD12" s="82">
        <f t="shared" ref="BD12:BH18" si="62">AY12+X12</f>
        <v>0</v>
      </c>
      <c r="BE12" s="86">
        <f t="shared" si="62"/>
        <v>27.333632169999994</v>
      </c>
      <c r="BF12" s="85">
        <f t="shared" si="62"/>
        <v>45.896326475999999</v>
      </c>
      <c r="BG12" s="85">
        <f t="shared" si="62"/>
        <v>1.4061129490000002</v>
      </c>
      <c r="BH12" s="85">
        <f t="shared" si="62"/>
        <v>44.490213526999995</v>
      </c>
      <c r="BI12" s="66">
        <f t="shared" si="15"/>
        <v>0.55264806561248803</v>
      </c>
      <c r="BJ12" s="66">
        <f t="shared" si="16"/>
        <v>0.53524957689449337</v>
      </c>
      <c r="BK12" s="66" t="e">
        <f t="shared" si="17"/>
        <v>#DIV/0!</v>
      </c>
      <c r="BL12" s="83">
        <f>'[1]Recettes intérieures'!AB10</f>
        <v>0</v>
      </c>
      <c r="BM12" s="81">
        <f>'[1]Recettes intérieures'!AE10</f>
        <v>0</v>
      </c>
      <c r="BN12" s="81">
        <f>'[1]Recettes intérieures'!AD10</f>
        <v>0</v>
      </c>
      <c r="BO12" s="81">
        <f t="shared" si="44"/>
        <v>0</v>
      </c>
      <c r="BP12" s="81">
        <f t="shared" ref="BP12:BQ18" si="63">BF12+BM12</f>
        <v>45.896326475999999</v>
      </c>
      <c r="BQ12" s="81">
        <f t="shared" si="63"/>
        <v>1.4061129490000002</v>
      </c>
      <c r="BR12" s="81">
        <f t="shared" ref="BR12:BR18" si="64">BP12-BQ12</f>
        <v>44.490213527000002</v>
      </c>
      <c r="BS12" s="66">
        <f t="shared" si="19"/>
        <v>0.53524957689449337</v>
      </c>
      <c r="BT12" s="83">
        <f>'[1]Recettes intérieures'!AF10</f>
        <v>0</v>
      </c>
      <c r="BU12" s="81">
        <f>'[1]Recettes intérieures'!AI10</f>
        <v>0</v>
      </c>
      <c r="BV12" s="81">
        <f>'[1]Recettes intérieures'!AH10</f>
        <v>0</v>
      </c>
      <c r="BW12" s="81">
        <f t="shared" si="45"/>
        <v>0</v>
      </c>
      <c r="BX12" s="81">
        <f t="shared" ref="BX12:BY18" si="65">BP12+BU12</f>
        <v>45.896326475999999</v>
      </c>
      <c r="BY12" s="81">
        <f t="shared" si="65"/>
        <v>1.4061129490000002</v>
      </c>
      <c r="BZ12" s="81">
        <f t="shared" ref="BZ12:BZ18" si="66">BX12-BY12</f>
        <v>44.490213527000002</v>
      </c>
      <c r="CA12" s="66">
        <f t="shared" si="5"/>
        <v>0.53524957689449337</v>
      </c>
      <c r="CB12" s="83">
        <f>'[1]Recettes intérieures'!AJ10</f>
        <v>0</v>
      </c>
      <c r="CC12" s="81">
        <f>'[1]Recettes intérieures'!AM10</f>
        <v>0</v>
      </c>
      <c r="CD12" s="81">
        <f>'[1]Recettes intérieures'!AL10</f>
        <v>0</v>
      </c>
      <c r="CE12" s="81">
        <f t="shared" si="46"/>
        <v>0</v>
      </c>
      <c r="CF12" s="82"/>
      <c r="CG12" s="84">
        <f t="shared" ref="CG12:CG18" si="67">CB12+BT12+BL12</f>
        <v>0</v>
      </c>
      <c r="CH12" s="81">
        <f t="shared" ref="CH12:CI18" si="68">BM12+BU12+CC12</f>
        <v>0</v>
      </c>
      <c r="CI12" s="81">
        <f t="shared" si="68"/>
        <v>0</v>
      </c>
      <c r="CJ12" s="81">
        <f t="shared" ref="CJ12:CJ18" si="69">CH12-CI12</f>
        <v>0</v>
      </c>
      <c r="CK12" s="82"/>
      <c r="CL12" s="86">
        <f t="shared" ref="CL12:CL18" si="70">CG12+BE12</f>
        <v>27.333632169999994</v>
      </c>
      <c r="CM12" s="81">
        <f t="shared" ref="CM12:CN18" si="71">BX12+CC12</f>
        <v>45.896326475999999</v>
      </c>
      <c r="CN12" s="81">
        <f t="shared" si="71"/>
        <v>1.4061129490000002</v>
      </c>
      <c r="CO12" s="81">
        <f t="shared" ref="CO12:CO18" si="72">CM12-CN12</f>
        <v>44.490213527000002</v>
      </c>
      <c r="CP12" s="67">
        <f t="shared" si="22"/>
        <v>0.53524957689449337</v>
      </c>
      <c r="CQ12" s="67">
        <f t="shared" si="23"/>
        <v>0.53524957689449337</v>
      </c>
      <c r="CR12" s="67" t="e">
        <f t="shared" si="24"/>
        <v>#DIV/0!</v>
      </c>
      <c r="CS12" s="83">
        <f>'[1]Recettes intérieures'!AN10</f>
        <v>0</v>
      </c>
      <c r="CT12" s="81">
        <f>'[1]Recettes intérieures'!AQ10</f>
        <v>0</v>
      </c>
      <c r="CU12" s="81">
        <f>'[1]Recettes intérieures'!AP10</f>
        <v>0</v>
      </c>
      <c r="CV12" s="81">
        <f t="shared" si="47"/>
        <v>0</v>
      </c>
      <c r="CW12" s="81">
        <f t="shared" ref="CW12:CX18" si="73">CM12+CT12</f>
        <v>45.896326475999999</v>
      </c>
      <c r="CX12" s="81">
        <f t="shared" si="73"/>
        <v>1.4061129490000002</v>
      </c>
      <c r="CY12" s="81">
        <f t="shared" ref="CY12:CY18" si="74">CW12-CX12</f>
        <v>44.490213527000002</v>
      </c>
      <c r="CZ12" s="83">
        <f>'[1]Recettes intérieures'!AR10</f>
        <v>0</v>
      </c>
      <c r="DA12" s="81">
        <f>'[1]Recettes intérieures'!AU10</f>
        <v>0</v>
      </c>
      <c r="DB12" s="81">
        <f>'[1]Recettes intérieures'!AT10</f>
        <v>0</v>
      </c>
      <c r="DC12" s="81">
        <f t="shared" si="48"/>
        <v>0</v>
      </c>
      <c r="DD12" s="81">
        <f t="shared" ref="DD12:DE18" si="75">CW12+DA12</f>
        <v>45.896326475999999</v>
      </c>
      <c r="DE12" s="81">
        <f t="shared" si="75"/>
        <v>1.4061129490000002</v>
      </c>
      <c r="DF12" s="81">
        <f t="shared" ref="DF12:DF18" si="76">DD12-DE12</f>
        <v>44.490213527000002</v>
      </c>
      <c r="DG12" s="83">
        <f>'[1]Recettes intérieures'!AV10</f>
        <v>0</v>
      </c>
      <c r="DH12" s="81">
        <f>'[1]Recettes intérieures'!AY10</f>
        <v>0</v>
      </c>
      <c r="DI12" s="81">
        <f>'[1]Recettes intérieures'!AX10</f>
        <v>0</v>
      </c>
      <c r="DJ12" s="81">
        <f t="shared" si="49"/>
        <v>0</v>
      </c>
      <c r="DK12" s="82"/>
      <c r="DL12" s="84">
        <f t="shared" ref="DL12:DN18" si="77">DG12+CZ12+CS12</f>
        <v>0</v>
      </c>
      <c r="DM12" s="81">
        <f t="shared" si="77"/>
        <v>0</v>
      </c>
      <c r="DN12" s="81">
        <f t="shared" si="77"/>
        <v>0</v>
      </c>
      <c r="DO12" s="81">
        <f t="shared" ref="DO12:DO18" si="78">DM12-DN12</f>
        <v>0</v>
      </c>
      <c r="DP12" s="82">
        <f t="shared" ref="DP12:DQ18" si="79">DK12+CK12</f>
        <v>0</v>
      </c>
      <c r="DQ12" s="86">
        <f t="shared" si="79"/>
        <v>27.333632169999994</v>
      </c>
      <c r="DR12" s="87">
        <f t="shared" ref="DR12:DS18" si="80">DD12+DH12</f>
        <v>45.896326475999999</v>
      </c>
      <c r="DS12" s="87">
        <f t="shared" si="80"/>
        <v>1.4061129490000002</v>
      </c>
      <c r="DT12" s="87">
        <f t="shared" ref="DT12:DT18" si="81">DR12-DS12</f>
        <v>44.490213527000002</v>
      </c>
      <c r="DU12" s="67">
        <f t="shared" si="26"/>
        <v>0.53524957689449337</v>
      </c>
      <c r="DV12" s="67">
        <f t="shared" si="27"/>
        <v>0.53524957689449337</v>
      </c>
      <c r="DW12" s="67">
        <f t="shared" si="28"/>
        <v>4.4750177376168079</v>
      </c>
      <c r="DX12" s="77"/>
      <c r="DZ12" s="79"/>
    </row>
    <row r="13" spans="1:130" ht="12.75" x14ac:dyDescent="0.2">
      <c r="A13" s="80" t="s">
        <v>44</v>
      </c>
      <c r="B13" s="81">
        <f>'[1]Recettes intérieures'!B11</f>
        <v>6.4797999999999994E-2</v>
      </c>
      <c r="C13" s="81"/>
      <c r="D13" s="81">
        <f t="shared" si="36"/>
        <v>6.4797999999999994E-2</v>
      </c>
      <c r="E13" s="81">
        <f>'[1]Recettes intérieures'!C11</f>
        <v>6.4797999999999994E-2</v>
      </c>
      <c r="F13" s="81"/>
      <c r="G13" s="81">
        <f t="shared" si="37"/>
        <v>6.4797999999999994E-2</v>
      </c>
      <c r="H13" s="82">
        <f>'[1]Recettes intérieures'!D11</f>
        <v>6.7580000000000001E-3</v>
      </c>
      <c r="I13" s="83">
        <f>'[1]Recettes intérieures'!D11</f>
        <v>6.7580000000000001E-3</v>
      </c>
      <c r="J13" s="81">
        <f>'[1]Recettes intérieures'!G11</f>
        <v>3.4493514000000003E-2</v>
      </c>
      <c r="K13" s="81">
        <f>'[1]Recettes intérieures'!F11</f>
        <v>0</v>
      </c>
      <c r="L13" s="81">
        <f t="shared" si="38"/>
        <v>3.4493514000000003E-2</v>
      </c>
      <c r="M13" s="83">
        <f>'[1]Recettes intérieures'!H11</f>
        <v>5.8040000000000001E-3</v>
      </c>
      <c r="N13" s="81">
        <f>'[1]Recettes intérieures'!K11</f>
        <v>3.1513106999999999E-2</v>
      </c>
      <c r="O13" s="81">
        <f>'[1]Recettes intérieures'!J11</f>
        <v>0</v>
      </c>
      <c r="P13" s="81">
        <f t="shared" si="39"/>
        <v>3.1513106999999999E-2</v>
      </c>
      <c r="Q13" s="81">
        <f t="shared" si="50"/>
        <v>6.6006621000000001E-2</v>
      </c>
      <c r="R13" s="81">
        <f t="shared" si="50"/>
        <v>0</v>
      </c>
      <c r="S13" s="81">
        <f t="shared" si="51"/>
        <v>6.6006621000000001E-2</v>
      </c>
      <c r="T13" s="83">
        <f>'[1]Recettes intérieures'!L11</f>
        <v>6.1570000000000001E-3</v>
      </c>
      <c r="U13" s="81">
        <f>'[1]Recettes intérieures'!O11</f>
        <v>2.7995788000000001E-2</v>
      </c>
      <c r="V13" s="81">
        <f>'[1]Recettes intérieures'!N11</f>
        <v>0</v>
      </c>
      <c r="W13" s="81">
        <f t="shared" si="40"/>
        <v>2.7995788000000001E-2</v>
      </c>
      <c r="X13" s="82"/>
      <c r="Y13" s="84">
        <f t="shared" si="52"/>
        <v>1.8719E-2</v>
      </c>
      <c r="Z13" s="85">
        <f t="shared" si="53"/>
        <v>9.4002409000000009E-2</v>
      </c>
      <c r="AA13" s="85">
        <f t="shared" si="53"/>
        <v>0</v>
      </c>
      <c r="AB13" s="85">
        <f t="shared" si="54"/>
        <v>9.4002409000000009E-2</v>
      </c>
      <c r="AC13" s="66">
        <f t="shared" si="9"/>
        <v>1.4506992345442764</v>
      </c>
      <c r="AD13" s="66">
        <f t="shared" si="10"/>
        <v>5.0217644639136712</v>
      </c>
      <c r="AE13" s="66">
        <f t="shared" si="11"/>
        <v>13.909797129328204</v>
      </c>
      <c r="AF13" s="83">
        <f>'[1]Recettes intérieures'!P11</f>
        <v>4.267E-3</v>
      </c>
      <c r="AG13" s="81">
        <f>'[1]Recettes intérieures'!S11</f>
        <v>4.2899696000000001E-2</v>
      </c>
      <c r="AH13" s="81">
        <f>'[1]Recettes intérieures'!R11</f>
        <v>0</v>
      </c>
      <c r="AI13" s="81">
        <f t="shared" si="41"/>
        <v>4.2899696000000001E-2</v>
      </c>
      <c r="AJ13" s="81">
        <f t="shared" si="55"/>
        <v>0.136902105</v>
      </c>
      <c r="AK13" s="81">
        <f t="shared" si="55"/>
        <v>0</v>
      </c>
      <c r="AL13" s="81">
        <f t="shared" si="56"/>
        <v>0.136902105</v>
      </c>
      <c r="AM13" s="66">
        <f t="shared" si="13"/>
        <v>2.1127520139510478</v>
      </c>
      <c r="AN13" s="83">
        <f>'[1]Recettes intérieures'!T11</f>
        <v>0</v>
      </c>
      <c r="AO13" s="81">
        <f>'[1]Recettes intérieures'!W11</f>
        <v>5.6391151E-2</v>
      </c>
      <c r="AP13" s="81">
        <f>'[1]Recettes intérieures'!V11</f>
        <v>0</v>
      </c>
      <c r="AQ13" s="81">
        <f t="shared" si="42"/>
        <v>5.6391151E-2</v>
      </c>
      <c r="AR13" s="81">
        <f t="shared" si="57"/>
        <v>0.193293256</v>
      </c>
      <c r="AS13" s="81">
        <f t="shared" si="57"/>
        <v>0</v>
      </c>
      <c r="AT13" s="81">
        <f t="shared" si="58"/>
        <v>0.193293256</v>
      </c>
      <c r="AU13" s="83">
        <f>'[1]Recettes intérieures'!X11</f>
        <v>4.5380000000000004E-3</v>
      </c>
      <c r="AV13" s="81">
        <f>'[1]Recettes intérieures'!AA11</f>
        <v>2.2882803E-2</v>
      </c>
      <c r="AW13" s="81">
        <f>'[1]Recettes intérieures'!Z11</f>
        <v>0</v>
      </c>
      <c r="AX13" s="81">
        <f t="shared" si="43"/>
        <v>2.2882803E-2</v>
      </c>
      <c r="AY13" s="82"/>
      <c r="AZ13" s="84">
        <f t="shared" si="59"/>
        <v>8.8050000000000003E-3</v>
      </c>
      <c r="BA13" s="81">
        <f t="shared" si="60"/>
        <v>0.12217365000000001</v>
      </c>
      <c r="BB13" s="81">
        <f t="shared" si="60"/>
        <v>0</v>
      </c>
      <c r="BC13" s="81">
        <f t="shared" si="61"/>
        <v>0.12217365000000001</v>
      </c>
      <c r="BD13" s="82">
        <f t="shared" si="62"/>
        <v>0</v>
      </c>
      <c r="BE13" s="86">
        <f t="shared" si="62"/>
        <v>2.7524E-2</v>
      </c>
      <c r="BF13" s="85">
        <f>BA13+Z13</f>
        <v>0.21617605900000003</v>
      </c>
      <c r="BG13" s="85">
        <f t="shared" si="62"/>
        <v>0</v>
      </c>
      <c r="BH13" s="85">
        <f t="shared" si="62"/>
        <v>0.21617605900000003</v>
      </c>
      <c r="BI13" s="66">
        <f t="shared" si="15"/>
        <v>3.336153260903115</v>
      </c>
      <c r="BJ13" s="66">
        <f t="shared" si="16"/>
        <v>3.336153260903115</v>
      </c>
      <c r="BK13" s="66" t="e">
        <f t="shared" si="17"/>
        <v>#DIV/0!</v>
      </c>
      <c r="BL13" s="83">
        <f>'[1]Recettes intérieures'!AB11</f>
        <v>0</v>
      </c>
      <c r="BM13" s="81">
        <f>'[1]Recettes intérieures'!AE11</f>
        <v>0</v>
      </c>
      <c r="BN13" s="81">
        <f>'[1]Recettes intérieures'!AD11</f>
        <v>0</v>
      </c>
      <c r="BO13" s="81">
        <f t="shared" si="44"/>
        <v>0</v>
      </c>
      <c r="BP13" s="81">
        <f t="shared" si="63"/>
        <v>0.21617605900000003</v>
      </c>
      <c r="BQ13" s="81">
        <f t="shared" si="63"/>
        <v>0</v>
      </c>
      <c r="BR13" s="81">
        <f t="shared" si="64"/>
        <v>0.21617605900000003</v>
      </c>
      <c r="BS13" s="66">
        <f t="shared" si="19"/>
        <v>3.336153260903115</v>
      </c>
      <c r="BT13" s="83">
        <f>'[1]Recettes intérieures'!AF11</f>
        <v>0</v>
      </c>
      <c r="BU13" s="81">
        <f>'[1]Recettes intérieures'!AI11</f>
        <v>0</v>
      </c>
      <c r="BV13" s="81">
        <f>'[1]Recettes intérieures'!AH11</f>
        <v>0</v>
      </c>
      <c r="BW13" s="81">
        <f t="shared" si="45"/>
        <v>0</v>
      </c>
      <c r="BX13" s="81">
        <f t="shared" si="65"/>
        <v>0.21617605900000003</v>
      </c>
      <c r="BY13" s="81">
        <f t="shared" si="65"/>
        <v>0</v>
      </c>
      <c r="BZ13" s="81">
        <f t="shared" si="66"/>
        <v>0.21617605900000003</v>
      </c>
      <c r="CA13" s="66">
        <f t="shared" si="5"/>
        <v>3.336153260903115</v>
      </c>
      <c r="CB13" s="83">
        <f>'[1]Recettes intérieures'!AJ11</f>
        <v>0</v>
      </c>
      <c r="CC13" s="81">
        <f>'[1]Recettes intérieures'!AM11</f>
        <v>0</v>
      </c>
      <c r="CD13" s="81">
        <f>'[1]Recettes intérieures'!AL11</f>
        <v>0</v>
      </c>
      <c r="CE13" s="81">
        <f t="shared" si="46"/>
        <v>0</v>
      </c>
      <c r="CF13" s="82"/>
      <c r="CG13" s="84">
        <f t="shared" si="67"/>
        <v>0</v>
      </c>
      <c r="CH13" s="81">
        <f t="shared" si="68"/>
        <v>0</v>
      </c>
      <c r="CI13" s="81">
        <f t="shared" si="68"/>
        <v>0</v>
      </c>
      <c r="CJ13" s="81">
        <f t="shared" si="69"/>
        <v>0</v>
      </c>
      <c r="CK13" s="82"/>
      <c r="CL13" s="86">
        <f t="shared" si="70"/>
        <v>2.7524E-2</v>
      </c>
      <c r="CM13" s="81">
        <f t="shared" si="71"/>
        <v>0.21617605900000003</v>
      </c>
      <c r="CN13" s="81">
        <f t="shared" si="71"/>
        <v>0</v>
      </c>
      <c r="CO13" s="81">
        <f t="shared" si="72"/>
        <v>0.21617605900000003</v>
      </c>
      <c r="CP13" s="67">
        <f t="shared" si="22"/>
        <v>3.336153260903115</v>
      </c>
      <c r="CQ13" s="67">
        <f t="shared" si="23"/>
        <v>3.336153260903115</v>
      </c>
      <c r="CR13" s="67" t="e">
        <f t="shared" si="24"/>
        <v>#DIV/0!</v>
      </c>
      <c r="CS13" s="83">
        <f>'[1]Recettes intérieures'!AN11</f>
        <v>0</v>
      </c>
      <c r="CT13" s="81">
        <f>'[1]Recettes intérieures'!AQ11</f>
        <v>0</v>
      </c>
      <c r="CU13" s="81">
        <f>'[1]Recettes intérieures'!AP11</f>
        <v>0</v>
      </c>
      <c r="CV13" s="81">
        <f t="shared" si="47"/>
        <v>0</v>
      </c>
      <c r="CW13" s="81">
        <f t="shared" si="73"/>
        <v>0.21617605900000003</v>
      </c>
      <c r="CX13" s="81">
        <f t="shared" si="73"/>
        <v>0</v>
      </c>
      <c r="CY13" s="81">
        <f t="shared" si="74"/>
        <v>0.21617605900000003</v>
      </c>
      <c r="CZ13" s="83">
        <f>'[1]Recettes intérieures'!AR11</f>
        <v>0</v>
      </c>
      <c r="DA13" s="81">
        <f>'[1]Recettes intérieures'!AU11</f>
        <v>0</v>
      </c>
      <c r="DB13" s="81">
        <f>'[1]Recettes intérieures'!AT11</f>
        <v>0</v>
      </c>
      <c r="DC13" s="81">
        <f t="shared" si="48"/>
        <v>0</v>
      </c>
      <c r="DD13" s="81">
        <f t="shared" si="75"/>
        <v>0.21617605900000003</v>
      </c>
      <c r="DE13" s="81">
        <f t="shared" si="75"/>
        <v>0</v>
      </c>
      <c r="DF13" s="81">
        <f t="shared" si="76"/>
        <v>0.21617605900000003</v>
      </c>
      <c r="DG13" s="83">
        <f>'[1]Recettes intérieures'!AV11</f>
        <v>0</v>
      </c>
      <c r="DH13" s="81">
        <f>'[1]Recettes intérieures'!AY11</f>
        <v>0</v>
      </c>
      <c r="DI13" s="81">
        <f>'[1]Recettes intérieures'!AX11</f>
        <v>0</v>
      </c>
      <c r="DJ13" s="81">
        <f t="shared" si="49"/>
        <v>0</v>
      </c>
      <c r="DK13" s="82"/>
      <c r="DL13" s="84">
        <f t="shared" si="77"/>
        <v>0</v>
      </c>
      <c r="DM13" s="81">
        <f t="shared" si="77"/>
        <v>0</v>
      </c>
      <c r="DN13" s="81">
        <f t="shared" si="77"/>
        <v>0</v>
      </c>
      <c r="DO13" s="81">
        <f t="shared" si="78"/>
        <v>0</v>
      </c>
      <c r="DP13" s="82">
        <f t="shared" si="79"/>
        <v>0</v>
      </c>
      <c r="DQ13" s="86">
        <f t="shared" si="79"/>
        <v>2.7524E-2</v>
      </c>
      <c r="DR13" s="87">
        <f t="shared" si="80"/>
        <v>0.21617605900000003</v>
      </c>
      <c r="DS13" s="87">
        <f t="shared" si="80"/>
        <v>0</v>
      </c>
      <c r="DT13" s="87">
        <f t="shared" si="81"/>
        <v>0.21617605900000003</v>
      </c>
      <c r="DU13" s="67">
        <f t="shared" si="26"/>
        <v>3.336153260903115</v>
      </c>
      <c r="DV13" s="67">
        <f t="shared" si="27"/>
        <v>3.336153260903115</v>
      </c>
      <c r="DW13" s="67">
        <f t="shared" si="28"/>
        <v>31.988170908552831</v>
      </c>
      <c r="DX13" s="77"/>
      <c r="DZ13" s="79"/>
    </row>
    <row r="14" spans="1:130" ht="12.75" x14ac:dyDescent="0.2">
      <c r="A14" s="80" t="s">
        <v>45</v>
      </c>
      <c r="B14" s="81">
        <f>'[1]Recettes intérieures'!B12</f>
        <v>1.0251159999999999</v>
      </c>
      <c r="C14" s="81"/>
      <c r="D14" s="81">
        <f t="shared" si="36"/>
        <v>1.0251159999999999</v>
      </c>
      <c r="E14" s="81">
        <f>'[1]Recettes intérieures'!C12</f>
        <v>1.0251159999999999</v>
      </c>
      <c r="F14" s="81"/>
      <c r="G14" s="81">
        <f t="shared" si="37"/>
        <v>1.0251159999999999</v>
      </c>
      <c r="H14" s="82">
        <f>'[1]Recettes intérieures'!D12</f>
        <v>1.1195999999999998E-2</v>
      </c>
      <c r="I14" s="83">
        <f>'[1]Recettes intérieures'!D12</f>
        <v>1.1195999999999998E-2</v>
      </c>
      <c r="J14" s="81">
        <f>'[1]Recettes intérieures'!G12</f>
        <v>1.3491506999999996E-2</v>
      </c>
      <c r="K14" s="81">
        <f>'[1]Recettes intérieures'!F12</f>
        <v>0</v>
      </c>
      <c r="L14" s="81">
        <f t="shared" si="38"/>
        <v>1.3491506999999996E-2</v>
      </c>
      <c r="M14" s="83">
        <f>'[1]Recettes intérieures'!H12</f>
        <v>1.1069999999999997E-2</v>
      </c>
      <c r="N14" s="81">
        <f>'[1]Recettes intérieures'!K12</f>
        <v>1.1096854999999992E-2</v>
      </c>
      <c r="O14" s="81">
        <f>'[1]Recettes intérieures'!J12</f>
        <v>0</v>
      </c>
      <c r="P14" s="81">
        <f t="shared" si="39"/>
        <v>1.1096854999999992E-2</v>
      </c>
      <c r="Q14" s="81">
        <f t="shared" si="50"/>
        <v>2.4588361999999989E-2</v>
      </c>
      <c r="R14" s="81">
        <f t="shared" si="50"/>
        <v>0</v>
      </c>
      <c r="S14" s="81">
        <f t="shared" si="51"/>
        <v>2.4588361999999989E-2</v>
      </c>
      <c r="T14" s="83">
        <f>'[1]Recettes intérieures'!L12</f>
        <v>1.0817000000000007E-2</v>
      </c>
      <c r="U14" s="81">
        <f>'[1]Recettes intérieures'!O12</f>
        <v>2.4748445000000004E-2</v>
      </c>
      <c r="V14" s="81">
        <f>'[1]Recettes intérieures'!N12</f>
        <v>0</v>
      </c>
      <c r="W14" s="81">
        <f t="shared" si="40"/>
        <v>2.4748445000000004E-2</v>
      </c>
      <c r="X14" s="82"/>
      <c r="Y14" s="84">
        <f t="shared" si="52"/>
        <v>3.3083000000000001E-2</v>
      </c>
      <c r="Z14" s="85">
        <f t="shared" si="53"/>
        <v>4.9336806999999996E-2</v>
      </c>
      <c r="AA14" s="85">
        <f t="shared" si="53"/>
        <v>0</v>
      </c>
      <c r="AB14" s="85">
        <f t="shared" si="54"/>
        <v>4.9336806999999996E-2</v>
      </c>
      <c r="AC14" s="66">
        <f t="shared" si="9"/>
        <v>4.8128023560260497E-2</v>
      </c>
      <c r="AD14" s="66">
        <f t="shared" si="10"/>
        <v>1.4913039023063204</v>
      </c>
      <c r="AE14" s="66">
        <f t="shared" si="11"/>
        <v>4.4066458556627373</v>
      </c>
      <c r="AF14" s="83">
        <f>'[1]Recettes intérieures'!P12</f>
        <v>9.0200000000000002E-3</v>
      </c>
      <c r="AG14" s="81">
        <f>'[1]Recettes intérieures'!S12</f>
        <v>2.6897826999999999E-2</v>
      </c>
      <c r="AH14" s="81">
        <f>'[1]Recettes intérieures'!R12</f>
        <v>0</v>
      </c>
      <c r="AI14" s="81">
        <f t="shared" si="41"/>
        <v>2.6897826999999999E-2</v>
      </c>
      <c r="AJ14" s="81">
        <f t="shared" si="55"/>
        <v>7.6234633999999996E-2</v>
      </c>
      <c r="AK14" s="81">
        <f t="shared" si="55"/>
        <v>0</v>
      </c>
      <c r="AL14" s="81">
        <f t="shared" si="56"/>
        <v>7.6234633999999996E-2</v>
      </c>
      <c r="AM14" s="66">
        <f t="shared" si="13"/>
        <v>7.4366836533621569E-2</v>
      </c>
      <c r="AN14" s="83">
        <f>'[1]Recettes intérieures'!T12</f>
        <v>9.0200000000000002E-3</v>
      </c>
      <c r="AO14" s="81">
        <f>'[1]Recettes intérieures'!W12</f>
        <v>3.6359753999999973E-2</v>
      </c>
      <c r="AP14" s="81">
        <f>'[1]Recettes intérieures'!V12</f>
        <v>0</v>
      </c>
      <c r="AQ14" s="81">
        <f t="shared" si="42"/>
        <v>3.6359753999999973E-2</v>
      </c>
      <c r="AR14" s="81">
        <f t="shared" si="57"/>
        <v>0.11259438799999996</v>
      </c>
      <c r="AS14" s="81">
        <f t="shared" si="57"/>
        <v>0</v>
      </c>
      <c r="AT14" s="81">
        <f t="shared" si="58"/>
        <v>0.11259438799999996</v>
      </c>
      <c r="AU14" s="83">
        <f>'[1]Recettes intérieures'!X12</f>
        <v>8.6829999999999963E-3</v>
      </c>
      <c r="AV14" s="81">
        <f>'[1]Recettes intérieures'!AA12</f>
        <v>2.5098642999999986E-2</v>
      </c>
      <c r="AW14" s="81">
        <f>'[1]Recettes intérieures'!Z12</f>
        <v>0</v>
      </c>
      <c r="AX14" s="81">
        <f t="shared" si="43"/>
        <v>2.5098642999999986E-2</v>
      </c>
      <c r="AY14" s="82"/>
      <c r="AZ14" s="84">
        <f t="shared" si="59"/>
        <v>2.6722999999999997E-2</v>
      </c>
      <c r="BA14" s="81">
        <f t="shared" si="60"/>
        <v>8.8356223999999955E-2</v>
      </c>
      <c r="BB14" s="81">
        <f t="shared" si="60"/>
        <v>0</v>
      </c>
      <c r="BC14" s="81">
        <f t="shared" si="61"/>
        <v>8.8356223999999955E-2</v>
      </c>
      <c r="BD14" s="82">
        <f t="shared" si="62"/>
        <v>0</v>
      </c>
      <c r="BE14" s="86">
        <f t="shared" si="62"/>
        <v>5.9805999999999998E-2</v>
      </c>
      <c r="BF14" s="85">
        <f t="shared" si="62"/>
        <v>0.13769303099999997</v>
      </c>
      <c r="BG14" s="85">
        <f t="shared" si="62"/>
        <v>0</v>
      </c>
      <c r="BH14" s="85">
        <f t="shared" si="62"/>
        <v>0.13769303099999997</v>
      </c>
      <c r="BI14" s="66">
        <f t="shared" si="15"/>
        <v>0.13431946335829309</v>
      </c>
      <c r="BJ14" s="66">
        <f t="shared" si="16"/>
        <v>0.13431946335829309</v>
      </c>
      <c r="BK14" s="66" t="e">
        <f t="shared" si="17"/>
        <v>#DIV/0!</v>
      </c>
      <c r="BL14" s="83">
        <f>'[1]Recettes intérieures'!AB12</f>
        <v>0</v>
      </c>
      <c r="BM14" s="81">
        <f>'[1]Recettes intérieures'!AE12</f>
        <v>0</v>
      </c>
      <c r="BN14" s="81">
        <f>'[1]Recettes intérieures'!AD12</f>
        <v>0</v>
      </c>
      <c r="BO14" s="81">
        <f t="shared" si="44"/>
        <v>0</v>
      </c>
      <c r="BP14" s="81">
        <f t="shared" si="63"/>
        <v>0.13769303099999997</v>
      </c>
      <c r="BQ14" s="81">
        <f t="shared" si="63"/>
        <v>0</v>
      </c>
      <c r="BR14" s="81">
        <f t="shared" si="64"/>
        <v>0.13769303099999997</v>
      </c>
      <c r="BS14" s="66">
        <f t="shared" si="19"/>
        <v>0.13431946335829309</v>
      </c>
      <c r="BT14" s="83">
        <f>'[1]Recettes intérieures'!AF12</f>
        <v>0</v>
      </c>
      <c r="BU14" s="81">
        <f>'[1]Recettes intérieures'!AI12</f>
        <v>0</v>
      </c>
      <c r="BV14" s="81">
        <f>'[1]Recettes intérieures'!AH12</f>
        <v>0</v>
      </c>
      <c r="BW14" s="81">
        <f t="shared" si="45"/>
        <v>0</v>
      </c>
      <c r="BX14" s="81">
        <f t="shared" si="65"/>
        <v>0.13769303099999997</v>
      </c>
      <c r="BY14" s="81">
        <f t="shared" si="65"/>
        <v>0</v>
      </c>
      <c r="BZ14" s="81">
        <f t="shared" si="66"/>
        <v>0.13769303099999997</v>
      </c>
      <c r="CA14" s="66">
        <f t="shared" si="5"/>
        <v>0.13431946335829309</v>
      </c>
      <c r="CB14" s="83">
        <f>'[1]Recettes intérieures'!AJ12</f>
        <v>0</v>
      </c>
      <c r="CC14" s="81">
        <f>'[1]Recettes intérieures'!AM12</f>
        <v>0</v>
      </c>
      <c r="CD14" s="81">
        <f>'[1]Recettes intérieures'!AL12</f>
        <v>0</v>
      </c>
      <c r="CE14" s="81">
        <f t="shared" si="46"/>
        <v>0</v>
      </c>
      <c r="CF14" s="82"/>
      <c r="CG14" s="84">
        <f t="shared" si="67"/>
        <v>0</v>
      </c>
      <c r="CH14" s="81">
        <f t="shared" si="68"/>
        <v>0</v>
      </c>
      <c r="CI14" s="81">
        <f t="shared" si="68"/>
        <v>0</v>
      </c>
      <c r="CJ14" s="81">
        <f t="shared" si="69"/>
        <v>0</v>
      </c>
      <c r="CK14" s="82"/>
      <c r="CL14" s="86">
        <f t="shared" si="70"/>
        <v>5.9805999999999998E-2</v>
      </c>
      <c r="CM14" s="81">
        <f t="shared" si="71"/>
        <v>0.13769303099999997</v>
      </c>
      <c r="CN14" s="81">
        <f t="shared" si="71"/>
        <v>0</v>
      </c>
      <c r="CO14" s="81">
        <f t="shared" si="72"/>
        <v>0.13769303099999997</v>
      </c>
      <c r="CP14" s="67">
        <f t="shared" si="22"/>
        <v>0.13431946335829309</v>
      </c>
      <c r="CQ14" s="67">
        <f t="shared" si="23"/>
        <v>0.13431946335829309</v>
      </c>
      <c r="CR14" s="67" t="e">
        <f t="shared" si="24"/>
        <v>#DIV/0!</v>
      </c>
      <c r="CS14" s="83">
        <f>'[1]Recettes intérieures'!AN12</f>
        <v>0</v>
      </c>
      <c r="CT14" s="81">
        <f>'[1]Recettes intérieures'!AQ12</f>
        <v>0</v>
      </c>
      <c r="CU14" s="81">
        <f>'[1]Recettes intérieures'!AP12</f>
        <v>0</v>
      </c>
      <c r="CV14" s="81">
        <f t="shared" si="47"/>
        <v>0</v>
      </c>
      <c r="CW14" s="81">
        <f t="shared" si="73"/>
        <v>0.13769303099999997</v>
      </c>
      <c r="CX14" s="81">
        <f t="shared" si="73"/>
        <v>0</v>
      </c>
      <c r="CY14" s="81">
        <f t="shared" si="74"/>
        <v>0.13769303099999997</v>
      </c>
      <c r="CZ14" s="83">
        <f>'[1]Recettes intérieures'!AR12</f>
        <v>0</v>
      </c>
      <c r="DA14" s="81">
        <f>'[1]Recettes intérieures'!AU12</f>
        <v>0</v>
      </c>
      <c r="DB14" s="81">
        <f>'[1]Recettes intérieures'!AT12</f>
        <v>0</v>
      </c>
      <c r="DC14" s="81">
        <f t="shared" si="48"/>
        <v>0</v>
      </c>
      <c r="DD14" s="81">
        <f t="shared" si="75"/>
        <v>0.13769303099999997</v>
      </c>
      <c r="DE14" s="81">
        <f t="shared" si="75"/>
        <v>0</v>
      </c>
      <c r="DF14" s="81">
        <f t="shared" si="76"/>
        <v>0.13769303099999997</v>
      </c>
      <c r="DG14" s="83">
        <f>'[1]Recettes intérieures'!AV12</f>
        <v>0</v>
      </c>
      <c r="DH14" s="81">
        <f>'[1]Recettes intérieures'!AY12</f>
        <v>0</v>
      </c>
      <c r="DI14" s="81">
        <f>'[1]Recettes intérieures'!AX12</f>
        <v>0</v>
      </c>
      <c r="DJ14" s="81">
        <f t="shared" si="49"/>
        <v>0</v>
      </c>
      <c r="DK14" s="82"/>
      <c r="DL14" s="84">
        <f t="shared" si="77"/>
        <v>0</v>
      </c>
      <c r="DM14" s="81">
        <f t="shared" si="77"/>
        <v>0</v>
      </c>
      <c r="DN14" s="81">
        <f t="shared" si="77"/>
        <v>0</v>
      </c>
      <c r="DO14" s="81">
        <f t="shared" si="78"/>
        <v>0</v>
      </c>
      <c r="DP14" s="82">
        <f t="shared" si="79"/>
        <v>0</v>
      </c>
      <c r="DQ14" s="86">
        <f t="shared" si="79"/>
        <v>5.9805999999999998E-2</v>
      </c>
      <c r="DR14" s="87">
        <f t="shared" si="80"/>
        <v>0.13769303099999997</v>
      </c>
      <c r="DS14" s="87">
        <f t="shared" si="80"/>
        <v>0</v>
      </c>
      <c r="DT14" s="87">
        <f t="shared" si="81"/>
        <v>0.13769303099999997</v>
      </c>
      <c r="DU14" s="67">
        <f t="shared" si="26"/>
        <v>0.13431946335829309</v>
      </c>
      <c r="DV14" s="67">
        <f t="shared" si="27"/>
        <v>0.13431946335829309</v>
      </c>
      <c r="DW14" s="67">
        <f t="shared" si="28"/>
        <v>12.298412915326901</v>
      </c>
      <c r="DX14" s="77"/>
      <c r="DZ14" s="79"/>
    </row>
    <row r="15" spans="1:130" ht="12.75" x14ac:dyDescent="0.2">
      <c r="A15" s="80" t="s">
        <v>46</v>
      </c>
      <c r="B15" s="81">
        <f>'[1]Recettes intérieures'!B13</f>
        <v>0</v>
      </c>
      <c r="C15" s="81"/>
      <c r="D15" s="81">
        <f t="shared" si="36"/>
        <v>0</v>
      </c>
      <c r="E15" s="81">
        <f>'[1]Recettes intérieures'!C13</f>
        <v>0</v>
      </c>
      <c r="F15" s="81"/>
      <c r="G15" s="81">
        <f t="shared" si="37"/>
        <v>0</v>
      </c>
      <c r="H15" s="82">
        <f>'[1]Recettes intérieures'!D13</f>
        <v>9.5165E-2</v>
      </c>
      <c r="I15" s="83">
        <f>'[1]Recettes intérieures'!D13</f>
        <v>9.5165E-2</v>
      </c>
      <c r="J15" s="81">
        <f>'[1]Recettes intérieures'!G13</f>
        <v>8.8582808999999998E-2</v>
      </c>
      <c r="K15" s="81">
        <f>'[1]Recettes intérieures'!F13</f>
        <v>0</v>
      </c>
      <c r="L15" s="81">
        <f t="shared" si="38"/>
        <v>8.8582808999999998E-2</v>
      </c>
      <c r="M15" s="83">
        <f>'[1]Recettes intérieures'!H13</f>
        <v>9.4093999999999997E-2</v>
      </c>
      <c r="N15" s="81">
        <f>'[1]Recettes intérieures'!K13</f>
        <v>8.1615769000000005E-2</v>
      </c>
      <c r="O15" s="81">
        <f>'[1]Recettes intérieures'!J13</f>
        <v>0</v>
      </c>
      <c r="P15" s="81">
        <f t="shared" si="39"/>
        <v>8.1615769000000005E-2</v>
      </c>
      <c r="Q15" s="81">
        <f t="shared" si="50"/>
        <v>0.17019857799999999</v>
      </c>
      <c r="R15" s="81">
        <f t="shared" si="50"/>
        <v>0</v>
      </c>
      <c r="S15" s="81">
        <f t="shared" si="51"/>
        <v>0.17019857799999999</v>
      </c>
      <c r="T15" s="83">
        <f>'[1]Recettes intérieures'!L13</f>
        <v>9.1943999999999998E-2</v>
      </c>
      <c r="U15" s="81">
        <f>'[1]Recettes intérieures'!O13</f>
        <v>0.16753500599999999</v>
      </c>
      <c r="V15" s="81">
        <f>'[1]Recettes intérieures'!N13</f>
        <v>0</v>
      </c>
      <c r="W15" s="81">
        <f t="shared" si="40"/>
        <v>0.16753500599999999</v>
      </c>
      <c r="X15" s="82"/>
      <c r="Y15" s="84">
        <f t="shared" si="52"/>
        <v>0.28120299999999998</v>
      </c>
      <c r="Z15" s="85">
        <f t="shared" si="53"/>
        <v>0.33773358399999998</v>
      </c>
      <c r="AA15" s="85">
        <f t="shared" si="53"/>
        <v>0</v>
      </c>
      <c r="AB15" s="85">
        <f t="shared" si="54"/>
        <v>0.33773358399999998</v>
      </c>
      <c r="AC15" s="66" t="e">
        <f t="shared" si="9"/>
        <v>#DIV/0!</v>
      </c>
      <c r="AD15" s="66">
        <f t="shared" si="10"/>
        <v>1.201031226551637</v>
      </c>
      <c r="AE15" s="66">
        <f t="shared" si="11"/>
        <v>3.548926433037356</v>
      </c>
      <c r="AF15" s="83">
        <f>'[1]Recettes intérieures'!P13</f>
        <v>7.6669000000000001E-2</v>
      </c>
      <c r="AG15" s="81">
        <f>'[1]Recettes intérieures'!S13</f>
        <v>0.20398152899999999</v>
      </c>
      <c r="AH15" s="81">
        <f>'[1]Recettes intérieures'!R13</f>
        <v>0</v>
      </c>
      <c r="AI15" s="81">
        <f t="shared" si="41"/>
        <v>0.20398152899999999</v>
      </c>
      <c r="AJ15" s="81">
        <f t="shared" si="55"/>
        <v>0.54171511299999997</v>
      </c>
      <c r="AK15" s="81">
        <f t="shared" si="55"/>
        <v>0</v>
      </c>
      <c r="AL15" s="81">
        <f t="shared" si="56"/>
        <v>0.54171511299999997</v>
      </c>
      <c r="AM15" s="66" t="e">
        <f t="shared" si="13"/>
        <v>#DIV/0!</v>
      </c>
      <c r="AN15" s="83">
        <f>'[1]Recettes intérieures'!T13</f>
        <v>7.6669000000000001E-2</v>
      </c>
      <c r="AO15" s="81">
        <f>'[1]Recettes intérieures'!W13</f>
        <v>0.28198540300000002</v>
      </c>
      <c r="AP15" s="81">
        <f>'[1]Recettes intérieures'!V13</f>
        <v>0</v>
      </c>
      <c r="AQ15" s="81">
        <f t="shared" si="42"/>
        <v>0.28198540300000002</v>
      </c>
      <c r="AR15" s="81">
        <f t="shared" si="57"/>
        <v>0.82370051599999994</v>
      </c>
      <c r="AS15" s="81">
        <f t="shared" si="57"/>
        <v>0</v>
      </c>
      <c r="AT15" s="81">
        <f t="shared" si="58"/>
        <v>0.82370051599999994</v>
      </c>
      <c r="AU15" s="83">
        <f>'[1]Recettes intérieures'!X13</f>
        <v>7.3806999999999998E-2</v>
      </c>
      <c r="AV15" s="81">
        <f>'[1]Recettes intérieures'!AA13</f>
        <v>0.201369983</v>
      </c>
      <c r="AW15" s="81">
        <f>'[1]Recettes intérieures'!Z13</f>
        <v>0</v>
      </c>
      <c r="AX15" s="81">
        <f t="shared" si="43"/>
        <v>0.201369983</v>
      </c>
      <c r="AY15" s="82"/>
      <c r="AZ15" s="84">
        <f t="shared" si="59"/>
        <v>0.22714499999999999</v>
      </c>
      <c r="BA15" s="81">
        <f t="shared" si="60"/>
        <v>0.68733691500000005</v>
      </c>
      <c r="BB15" s="81">
        <f t="shared" si="60"/>
        <v>0</v>
      </c>
      <c r="BC15" s="81">
        <f t="shared" si="61"/>
        <v>0.68733691500000005</v>
      </c>
      <c r="BD15" s="82">
        <f t="shared" si="62"/>
        <v>0</v>
      </c>
      <c r="BE15" s="86">
        <f t="shared" si="62"/>
        <v>0.50834800000000002</v>
      </c>
      <c r="BF15" s="85">
        <f t="shared" si="62"/>
        <v>1.0250704989999999</v>
      </c>
      <c r="BG15" s="85">
        <f t="shared" si="62"/>
        <v>0</v>
      </c>
      <c r="BH15" s="85">
        <f t="shared" si="62"/>
        <v>1.0250704989999999</v>
      </c>
      <c r="BI15" s="66" t="e">
        <f t="shared" si="15"/>
        <v>#DIV/0!</v>
      </c>
      <c r="BJ15" s="66" t="e">
        <f t="shared" si="16"/>
        <v>#DIV/0!</v>
      </c>
      <c r="BK15" s="66" t="e">
        <f t="shared" si="17"/>
        <v>#DIV/0!</v>
      </c>
      <c r="BL15" s="83">
        <f>'[1]Recettes intérieures'!AB13</f>
        <v>0</v>
      </c>
      <c r="BM15" s="81">
        <f>'[1]Recettes intérieures'!AE13</f>
        <v>0</v>
      </c>
      <c r="BN15" s="81">
        <f>'[1]Recettes intérieures'!AD13</f>
        <v>0</v>
      </c>
      <c r="BO15" s="81">
        <f t="shared" si="44"/>
        <v>0</v>
      </c>
      <c r="BP15" s="81">
        <f t="shared" si="63"/>
        <v>1.0250704989999999</v>
      </c>
      <c r="BQ15" s="81">
        <f t="shared" si="63"/>
        <v>0</v>
      </c>
      <c r="BR15" s="81">
        <f t="shared" si="64"/>
        <v>1.0250704989999999</v>
      </c>
      <c r="BS15" s="66" t="e">
        <f t="shared" si="19"/>
        <v>#DIV/0!</v>
      </c>
      <c r="BT15" s="83">
        <f>'[1]Recettes intérieures'!AF13</f>
        <v>0</v>
      </c>
      <c r="BU15" s="81">
        <f>'[1]Recettes intérieures'!AI13</f>
        <v>0</v>
      </c>
      <c r="BV15" s="81">
        <f>'[1]Recettes intérieures'!AH13</f>
        <v>0</v>
      </c>
      <c r="BW15" s="81">
        <f t="shared" si="45"/>
        <v>0</v>
      </c>
      <c r="BX15" s="81">
        <f t="shared" si="65"/>
        <v>1.0250704989999999</v>
      </c>
      <c r="BY15" s="81">
        <f t="shared" si="65"/>
        <v>0</v>
      </c>
      <c r="BZ15" s="81">
        <f t="shared" si="66"/>
        <v>1.0250704989999999</v>
      </c>
      <c r="CA15" s="66" t="e">
        <f t="shared" si="5"/>
        <v>#DIV/0!</v>
      </c>
      <c r="CB15" s="83">
        <f>'[1]Recettes intérieures'!AJ13</f>
        <v>0</v>
      </c>
      <c r="CC15" s="81">
        <f>'[1]Recettes intérieures'!AM13</f>
        <v>0</v>
      </c>
      <c r="CD15" s="81">
        <f>'[1]Recettes intérieures'!AL13</f>
        <v>0</v>
      </c>
      <c r="CE15" s="81">
        <f t="shared" si="46"/>
        <v>0</v>
      </c>
      <c r="CF15" s="82"/>
      <c r="CG15" s="84">
        <f t="shared" si="67"/>
        <v>0</v>
      </c>
      <c r="CH15" s="81">
        <f t="shared" si="68"/>
        <v>0</v>
      </c>
      <c r="CI15" s="81">
        <f t="shared" si="68"/>
        <v>0</v>
      </c>
      <c r="CJ15" s="81">
        <f t="shared" si="69"/>
        <v>0</v>
      </c>
      <c r="CK15" s="82"/>
      <c r="CL15" s="86">
        <f t="shared" si="70"/>
        <v>0.50834800000000002</v>
      </c>
      <c r="CM15" s="81">
        <f t="shared" si="71"/>
        <v>1.0250704989999999</v>
      </c>
      <c r="CN15" s="81">
        <f t="shared" si="71"/>
        <v>0</v>
      </c>
      <c r="CO15" s="81">
        <f t="shared" si="72"/>
        <v>1.0250704989999999</v>
      </c>
      <c r="CP15" s="67" t="e">
        <f t="shared" si="22"/>
        <v>#DIV/0!</v>
      </c>
      <c r="CQ15" s="67" t="e">
        <f t="shared" si="23"/>
        <v>#DIV/0!</v>
      </c>
      <c r="CR15" s="67" t="e">
        <f t="shared" si="24"/>
        <v>#DIV/0!</v>
      </c>
      <c r="CS15" s="83">
        <f>'[1]Recettes intérieures'!AN13</f>
        <v>0</v>
      </c>
      <c r="CT15" s="81">
        <f>'[1]Recettes intérieures'!AQ13</f>
        <v>0</v>
      </c>
      <c r="CU15" s="81">
        <f>'[1]Recettes intérieures'!AP13</f>
        <v>0</v>
      </c>
      <c r="CV15" s="81">
        <f t="shared" si="47"/>
        <v>0</v>
      </c>
      <c r="CW15" s="81">
        <f t="shared" si="73"/>
        <v>1.0250704989999999</v>
      </c>
      <c r="CX15" s="81">
        <f t="shared" si="73"/>
        <v>0</v>
      </c>
      <c r="CY15" s="81">
        <f t="shared" si="74"/>
        <v>1.0250704989999999</v>
      </c>
      <c r="CZ15" s="83">
        <f>'[1]Recettes intérieures'!AR13</f>
        <v>0</v>
      </c>
      <c r="DA15" s="81">
        <f>'[1]Recettes intérieures'!AU13</f>
        <v>0</v>
      </c>
      <c r="DB15" s="81">
        <f>'[1]Recettes intérieures'!AT13</f>
        <v>0</v>
      </c>
      <c r="DC15" s="81">
        <f t="shared" si="48"/>
        <v>0</v>
      </c>
      <c r="DD15" s="81">
        <f t="shared" si="75"/>
        <v>1.0250704989999999</v>
      </c>
      <c r="DE15" s="81">
        <f t="shared" si="75"/>
        <v>0</v>
      </c>
      <c r="DF15" s="81">
        <f t="shared" si="76"/>
        <v>1.0250704989999999</v>
      </c>
      <c r="DG15" s="83">
        <f>'[1]Recettes intérieures'!AV13</f>
        <v>0</v>
      </c>
      <c r="DH15" s="81">
        <f>'[1]Recettes intérieures'!AY13</f>
        <v>0</v>
      </c>
      <c r="DI15" s="81">
        <f>'[1]Recettes intérieures'!AX13</f>
        <v>0</v>
      </c>
      <c r="DJ15" s="81">
        <f t="shared" si="49"/>
        <v>0</v>
      </c>
      <c r="DK15" s="82"/>
      <c r="DL15" s="84">
        <f t="shared" si="77"/>
        <v>0</v>
      </c>
      <c r="DM15" s="81">
        <f t="shared" si="77"/>
        <v>0</v>
      </c>
      <c r="DN15" s="81">
        <f t="shared" si="77"/>
        <v>0</v>
      </c>
      <c r="DO15" s="81">
        <f t="shared" si="78"/>
        <v>0</v>
      </c>
      <c r="DP15" s="82">
        <f t="shared" si="79"/>
        <v>0</v>
      </c>
      <c r="DQ15" s="86">
        <f t="shared" si="79"/>
        <v>0.50834800000000002</v>
      </c>
      <c r="DR15" s="87">
        <f t="shared" si="80"/>
        <v>1.0250704989999999</v>
      </c>
      <c r="DS15" s="87">
        <f t="shared" si="80"/>
        <v>0</v>
      </c>
      <c r="DT15" s="87">
        <f t="shared" si="81"/>
        <v>1.0250704989999999</v>
      </c>
      <c r="DU15" s="67" t="e">
        <f t="shared" si="26"/>
        <v>#DIV/0!</v>
      </c>
      <c r="DV15" s="67" t="e">
        <f t="shared" si="27"/>
        <v>#DIV/0!</v>
      </c>
      <c r="DW15" s="67">
        <f t="shared" si="28"/>
        <v>10.771507371407555</v>
      </c>
      <c r="DX15" s="77"/>
      <c r="DZ15" s="79"/>
    </row>
    <row r="16" spans="1:130" ht="12.75" x14ac:dyDescent="0.2">
      <c r="A16" s="80" t="s">
        <v>47</v>
      </c>
      <c r="B16" s="81">
        <f>'[1]Recettes intérieures'!B14</f>
        <v>2.148539</v>
      </c>
      <c r="C16" s="81"/>
      <c r="D16" s="81">
        <f t="shared" si="36"/>
        <v>2.148539</v>
      </c>
      <c r="E16" s="81">
        <f>'[1]Recettes intérieures'!C14</f>
        <v>2.148539</v>
      </c>
      <c r="F16" s="81"/>
      <c r="G16" s="81">
        <f t="shared" si="37"/>
        <v>2.148539</v>
      </c>
      <c r="H16" s="82">
        <f>'[1]Recettes intérieures'!D14</f>
        <v>0.13784299999999999</v>
      </c>
      <c r="I16" s="83">
        <f>'[1]Recettes intérieures'!D14</f>
        <v>0.13784299999999999</v>
      </c>
      <c r="J16" s="81">
        <f>'[1]Recettes intérieures'!G14</f>
        <v>0.121620218</v>
      </c>
      <c r="K16" s="81">
        <f>'[1]Recettes intérieures'!F14</f>
        <v>0</v>
      </c>
      <c r="L16" s="81">
        <f t="shared" si="38"/>
        <v>0.121620218</v>
      </c>
      <c r="M16" s="83">
        <f>'[1]Recettes intérieures'!H14</f>
        <v>0.10669400000000001</v>
      </c>
      <c r="N16" s="81">
        <f>'[1]Recettes intérieures'!K14</f>
        <v>0.10687423199999999</v>
      </c>
      <c r="O16" s="81">
        <f>'[1]Recettes intérieures'!J14</f>
        <v>0</v>
      </c>
      <c r="P16" s="81">
        <f t="shared" si="39"/>
        <v>0.10687423199999999</v>
      </c>
      <c r="Q16" s="81">
        <f t="shared" si="50"/>
        <v>0.22849444999999999</v>
      </c>
      <c r="R16" s="81">
        <f t="shared" si="50"/>
        <v>0</v>
      </c>
      <c r="S16" s="81">
        <f t="shared" si="51"/>
        <v>0.22849444999999999</v>
      </c>
      <c r="T16" s="83">
        <f>'[1]Recettes intérieures'!L14</f>
        <v>0.14025200000000002</v>
      </c>
      <c r="U16" s="81">
        <f>'[1]Recettes intérieures'!O14</f>
        <v>7.1289689999999989E-2</v>
      </c>
      <c r="V16" s="81">
        <f>'[1]Recettes intérieures'!N14</f>
        <v>0</v>
      </c>
      <c r="W16" s="81">
        <f t="shared" si="40"/>
        <v>7.1289689999999989E-2</v>
      </c>
      <c r="X16" s="82"/>
      <c r="Y16" s="84">
        <f t="shared" si="52"/>
        <v>0.38478900000000005</v>
      </c>
      <c r="Z16" s="85">
        <f t="shared" si="53"/>
        <v>0.29978413999999998</v>
      </c>
      <c r="AA16" s="85">
        <f t="shared" si="53"/>
        <v>0</v>
      </c>
      <c r="AB16" s="85">
        <f t="shared" si="54"/>
        <v>0.29978413999999998</v>
      </c>
      <c r="AC16" s="66">
        <f t="shared" si="9"/>
        <v>0.13952929874672976</v>
      </c>
      <c r="AD16" s="66">
        <f t="shared" si="10"/>
        <v>0.77908708409024152</v>
      </c>
      <c r="AE16" s="66">
        <f t="shared" si="11"/>
        <v>2.1748230958409205</v>
      </c>
      <c r="AF16" s="83">
        <f>'[1]Recettes intérieures'!P14</f>
        <v>0.105296</v>
      </c>
      <c r="AG16" s="81">
        <f>'[1]Recettes intérieures'!S14</f>
        <v>8.6923634999999999E-2</v>
      </c>
      <c r="AH16" s="81">
        <f>'[1]Recettes intérieures'!R14</f>
        <v>0</v>
      </c>
      <c r="AI16" s="81">
        <f t="shared" si="41"/>
        <v>8.6923634999999999E-2</v>
      </c>
      <c r="AJ16" s="81">
        <f t="shared" si="55"/>
        <v>0.38670777499999998</v>
      </c>
      <c r="AK16" s="81">
        <f t="shared" si="55"/>
        <v>0</v>
      </c>
      <c r="AL16" s="81">
        <f t="shared" si="56"/>
        <v>0.38670777499999998</v>
      </c>
      <c r="AM16" s="66">
        <f t="shared" si="13"/>
        <v>0.17998638842487849</v>
      </c>
      <c r="AN16" s="83">
        <f>'[1]Recettes intérieures'!T14</f>
        <v>0</v>
      </c>
      <c r="AO16" s="81">
        <f>'[1]Recettes intérieures'!W14</f>
        <v>6.7766760999999995E-2</v>
      </c>
      <c r="AP16" s="81">
        <f>'[1]Recettes intérieures'!V14</f>
        <v>0</v>
      </c>
      <c r="AQ16" s="81">
        <f t="shared" si="42"/>
        <v>6.7766760999999995E-2</v>
      </c>
      <c r="AR16" s="81">
        <f t="shared" si="57"/>
        <v>0.45447453599999998</v>
      </c>
      <c r="AS16" s="81">
        <f t="shared" si="57"/>
        <v>0</v>
      </c>
      <c r="AT16" s="81">
        <f t="shared" si="58"/>
        <v>0.45447453599999998</v>
      </c>
      <c r="AU16" s="83">
        <f>'[1]Recettes intérieures'!X14</f>
        <v>0.22184600000000002</v>
      </c>
      <c r="AV16" s="81">
        <f>'[1]Recettes intérieures'!AA14</f>
        <v>7.8944481999999996E-2</v>
      </c>
      <c r="AW16" s="81">
        <f>'[1]Recettes intérieures'!Z14</f>
        <v>0</v>
      </c>
      <c r="AX16" s="81">
        <f t="shared" si="43"/>
        <v>7.8944481999999996E-2</v>
      </c>
      <c r="AY16" s="82"/>
      <c r="AZ16" s="84">
        <f t="shared" si="59"/>
        <v>0.32714200000000004</v>
      </c>
      <c r="BA16" s="81">
        <f t="shared" si="60"/>
        <v>0.23363487799999999</v>
      </c>
      <c r="BB16" s="81">
        <f t="shared" si="60"/>
        <v>0</v>
      </c>
      <c r="BC16" s="81">
        <f t="shared" si="61"/>
        <v>0.23363487799999999</v>
      </c>
      <c r="BD16" s="82">
        <f t="shared" si="62"/>
        <v>0</v>
      </c>
      <c r="BE16" s="86">
        <f t="shared" si="62"/>
        <v>0.71193100000000009</v>
      </c>
      <c r="BF16" s="85">
        <f t="shared" si="62"/>
        <v>0.53341901800000002</v>
      </c>
      <c r="BG16" s="85">
        <f t="shared" si="62"/>
        <v>0</v>
      </c>
      <c r="BH16" s="85">
        <f t="shared" si="62"/>
        <v>0.53341901800000002</v>
      </c>
      <c r="BI16" s="66">
        <f t="shared" si="15"/>
        <v>0.24827057735512365</v>
      </c>
      <c r="BJ16" s="66">
        <f t="shared" si="16"/>
        <v>0.24827057735512365</v>
      </c>
      <c r="BK16" s="66" t="e">
        <f t="shared" si="17"/>
        <v>#DIV/0!</v>
      </c>
      <c r="BL16" s="83">
        <f>'[1]Recettes intérieures'!AB14</f>
        <v>0</v>
      </c>
      <c r="BM16" s="81">
        <f>'[1]Recettes intérieures'!AE14</f>
        <v>0</v>
      </c>
      <c r="BN16" s="81">
        <f>'[1]Recettes intérieures'!AD14</f>
        <v>0</v>
      </c>
      <c r="BO16" s="81">
        <f t="shared" si="44"/>
        <v>0</v>
      </c>
      <c r="BP16" s="81">
        <f t="shared" si="63"/>
        <v>0.53341901800000002</v>
      </c>
      <c r="BQ16" s="81">
        <f t="shared" si="63"/>
        <v>0</v>
      </c>
      <c r="BR16" s="81">
        <f t="shared" si="64"/>
        <v>0.53341901800000002</v>
      </c>
      <c r="BS16" s="66">
        <f t="shared" si="19"/>
        <v>0.24827057735512365</v>
      </c>
      <c r="BT16" s="83">
        <f>'[1]Recettes intérieures'!AF14</f>
        <v>0</v>
      </c>
      <c r="BU16" s="81">
        <f>'[1]Recettes intérieures'!AI14</f>
        <v>0</v>
      </c>
      <c r="BV16" s="81">
        <f>'[1]Recettes intérieures'!AH14</f>
        <v>0</v>
      </c>
      <c r="BW16" s="81">
        <f t="shared" si="45"/>
        <v>0</v>
      </c>
      <c r="BX16" s="81">
        <f t="shared" si="65"/>
        <v>0.53341901800000002</v>
      </c>
      <c r="BY16" s="81">
        <f t="shared" si="65"/>
        <v>0</v>
      </c>
      <c r="BZ16" s="81">
        <f t="shared" si="66"/>
        <v>0.53341901800000002</v>
      </c>
      <c r="CA16" s="66">
        <f t="shared" si="5"/>
        <v>0.24827057735512365</v>
      </c>
      <c r="CB16" s="83">
        <f>'[1]Recettes intérieures'!AJ14</f>
        <v>0</v>
      </c>
      <c r="CC16" s="81">
        <f>'[1]Recettes intérieures'!AM14</f>
        <v>0</v>
      </c>
      <c r="CD16" s="81">
        <f>'[1]Recettes intérieures'!AL14</f>
        <v>0</v>
      </c>
      <c r="CE16" s="81">
        <f t="shared" si="46"/>
        <v>0</v>
      </c>
      <c r="CF16" s="82"/>
      <c r="CG16" s="84">
        <f t="shared" si="67"/>
        <v>0</v>
      </c>
      <c r="CH16" s="81">
        <f t="shared" si="68"/>
        <v>0</v>
      </c>
      <c r="CI16" s="81">
        <f t="shared" si="68"/>
        <v>0</v>
      </c>
      <c r="CJ16" s="81">
        <f t="shared" si="69"/>
        <v>0</v>
      </c>
      <c r="CK16" s="82"/>
      <c r="CL16" s="86">
        <f t="shared" si="70"/>
        <v>0.71193100000000009</v>
      </c>
      <c r="CM16" s="81">
        <f t="shared" si="71"/>
        <v>0.53341901800000002</v>
      </c>
      <c r="CN16" s="81">
        <f t="shared" si="71"/>
        <v>0</v>
      </c>
      <c r="CO16" s="81">
        <f t="shared" si="72"/>
        <v>0.53341901800000002</v>
      </c>
      <c r="CP16" s="67">
        <f t="shared" si="22"/>
        <v>0.24827057735512365</v>
      </c>
      <c r="CQ16" s="67">
        <f t="shared" si="23"/>
        <v>0.24827057735512365</v>
      </c>
      <c r="CR16" s="67" t="e">
        <f t="shared" si="24"/>
        <v>#DIV/0!</v>
      </c>
      <c r="CS16" s="83">
        <f>'[1]Recettes intérieures'!AN14</f>
        <v>0</v>
      </c>
      <c r="CT16" s="81">
        <f>'[1]Recettes intérieures'!AQ14</f>
        <v>0</v>
      </c>
      <c r="CU16" s="81">
        <f>'[1]Recettes intérieures'!AP14</f>
        <v>0</v>
      </c>
      <c r="CV16" s="81">
        <f t="shared" si="47"/>
        <v>0</v>
      </c>
      <c r="CW16" s="81">
        <f t="shared" si="73"/>
        <v>0.53341901800000002</v>
      </c>
      <c r="CX16" s="81">
        <f t="shared" si="73"/>
        <v>0</v>
      </c>
      <c r="CY16" s="81">
        <f t="shared" si="74"/>
        <v>0.53341901800000002</v>
      </c>
      <c r="CZ16" s="83">
        <f>'[1]Recettes intérieures'!AR14</f>
        <v>0</v>
      </c>
      <c r="DA16" s="81">
        <f>'[1]Recettes intérieures'!AU14</f>
        <v>0</v>
      </c>
      <c r="DB16" s="81">
        <f>'[1]Recettes intérieures'!AT14</f>
        <v>0</v>
      </c>
      <c r="DC16" s="81">
        <f t="shared" si="48"/>
        <v>0</v>
      </c>
      <c r="DD16" s="81">
        <f t="shared" si="75"/>
        <v>0.53341901800000002</v>
      </c>
      <c r="DE16" s="81">
        <f t="shared" si="75"/>
        <v>0</v>
      </c>
      <c r="DF16" s="81">
        <f t="shared" si="76"/>
        <v>0.53341901800000002</v>
      </c>
      <c r="DG16" s="83">
        <f>'[1]Recettes intérieures'!AV14</f>
        <v>0</v>
      </c>
      <c r="DH16" s="81">
        <f>'[1]Recettes intérieures'!AY14</f>
        <v>0</v>
      </c>
      <c r="DI16" s="81">
        <f>'[1]Recettes intérieures'!AX14</f>
        <v>0</v>
      </c>
      <c r="DJ16" s="81">
        <f t="shared" si="49"/>
        <v>0</v>
      </c>
      <c r="DK16" s="82"/>
      <c r="DL16" s="84">
        <f t="shared" si="77"/>
        <v>0</v>
      </c>
      <c r="DM16" s="81">
        <f t="shared" si="77"/>
        <v>0</v>
      </c>
      <c r="DN16" s="81">
        <f t="shared" si="77"/>
        <v>0</v>
      </c>
      <c r="DO16" s="81">
        <f t="shared" si="78"/>
        <v>0</v>
      </c>
      <c r="DP16" s="82">
        <f t="shared" si="79"/>
        <v>0</v>
      </c>
      <c r="DQ16" s="86">
        <f t="shared" si="79"/>
        <v>0.71193100000000009</v>
      </c>
      <c r="DR16" s="87">
        <f t="shared" si="80"/>
        <v>0.53341901800000002</v>
      </c>
      <c r="DS16" s="87">
        <f t="shared" si="80"/>
        <v>0</v>
      </c>
      <c r="DT16" s="87">
        <f t="shared" si="81"/>
        <v>0.53341901800000002</v>
      </c>
      <c r="DU16" s="67">
        <f t="shared" si="26"/>
        <v>0.24827057735512365</v>
      </c>
      <c r="DV16" s="67">
        <f t="shared" si="27"/>
        <v>0.24827057735512365</v>
      </c>
      <c r="DW16" s="67">
        <f t="shared" si="28"/>
        <v>3.8697577533860992</v>
      </c>
      <c r="DX16" s="77"/>
      <c r="DZ16" s="79"/>
    </row>
    <row r="17" spans="1:130" ht="12.75" x14ac:dyDescent="0.2">
      <c r="A17" s="80" t="s">
        <v>48</v>
      </c>
      <c r="B17" s="81">
        <f>'[1]Recettes intérieures'!B15</f>
        <v>0</v>
      </c>
      <c r="C17" s="81"/>
      <c r="D17" s="81">
        <f t="shared" si="36"/>
        <v>0</v>
      </c>
      <c r="E17" s="81">
        <f>'[1]Recettes intérieures'!C15</f>
        <v>0</v>
      </c>
      <c r="F17" s="81"/>
      <c r="G17" s="81">
        <f t="shared" si="37"/>
        <v>0</v>
      </c>
      <c r="H17" s="82">
        <f>'[1]Recettes intérieures'!D15</f>
        <v>0</v>
      </c>
      <c r="I17" s="83">
        <f>'[1]Recettes intérieures'!D15</f>
        <v>0</v>
      </c>
      <c r="J17" s="81">
        <f>'[1]Recettes intérieures'!G15</f>
        <v>1.1834826E-2</v>
      </c>
      <c r="K17" s="81">
        <f>'[1]Recettes intérieures'!F15</f>
        <v>0</v>
      </c>
      <c r="L17" s="81">
        <f t="shared" si="38"/>
        <v>1.1834826E-2</v>
      </c>
      <c r="M17" s="83">
        <f>'[1]Recettes intérieures'!H15</f>
        <v>0</v>
      </c>
      <c r="N17" s="81">
        <f>'[1]Recettes intérieures'!K15</f>
        <v>2.9213910000000002E-3</v>
      </c>
      <c r="O17" s="81">
        <f>'[1]Recettes intérieures'!J15</f>
        <v>0</v>
      </c>
      <c r="P17" s="81">
        <f t="shared" si="39"/>
        <v>2.9213910000000002E-3</v>
      </c>
      <c r="Q17" s="81">
        <f t="shared" si="50"/>
        <v>1.4756217E-2</v>
      </c>
      <c r="R17" s="81">
        <f t="shared" si="50"/>
        <v>0</v>
      </c>
      <c r="S17" s="81">
        <f t="shared" si="51"/>
        <v>1.4756217E-2</v>
      </c>
      <c r="T17" s="83">
        <f>'[1]Recettes intérieures'!L15</f>
        <v>0</v>
      </c>
      <c r="U17" s="81">
        <f>'[1]Recettes intérieures'!O15</f>
        <v>3.6064769999999999E-3</v>
      </c>
      <c r="V17" s="81">
        <f>'[1]Recettes intérieures'!N15</f>
        <v>0</v>
      </c>
      <c r="W17" s="81">
        <f t="shared" si="40"/>
        <v>3.6064769999999999E-3</v>
      </c>
      <c r="X17" s="82"/>
      <c r="Y17" s="84">
        <f t="shared" si="52"/>
        <v>0</v>
      </c>
      <c r="Z17" s="85">
        <f t="shared" si="53"/>
        <v>1.8362693999999999E-2</v>
      </c>
      <c r="AA17" s="85">
        <f t="shared" si="53"/>
        <v>0</v>
      </c>
      <c r="AB17" s="85">
        <f t="shared" si="54"/>
        <v>1.8362693999999999E-2</v>
      </c>
      <c r="AC17" s="66" t="e">
        <f t="shared" si="9"/>
        <v>#DIV/0!</v>
      </c>
      <c r="AD17" s="66" t="e">
        <f t="shared" si="10"/>
        <v>#DIV/0!</v>
      </c>
      <c r="AE17" s="66" t="e">
        <f t="shared" si="11"/>
        <v>#DIV/0!</v>
      </c>
      <c r="AF17" s="83">
        <f>'[1]Recettes intérieures'!P15</f>
        <v>0</v>
      </c>
      <c r="AG17" s="81">
        <f>'[1]Recettes intérieures'!S15</f>
        <v>3.2619839999999999E-3</v>
      </c>
      <c r="AH17" s="81">
        <f>'[1]Recettes intérieures'!R15</f>
        <v>0</v>
      </c>
      <c r="AI17" s="81">
        <f t="shared" si="41"/>
        <v>3.2619839999999999E-3</v>
      </c>
      <c r="AJ17" s="81">
        <f t="shared" si="55"/>
        <v>2.1624677999999998E-2</v>
      </c>
      <c r="AK17" s="81">
        <f t="shared" si="55"/>
        <v>0</v>
      </c>
      <c r="AL17" s="81">
        <f t="shared" si="56"/>
        <v>2.1624677999999998E-2</v>
      </c>
      <c r="AM17" s="66" t="e">
        <f t="shared" si="13"/>
        <v>#DIV/0!</v>
      </c>
      <c r="AN17" s="83">
        <f>'[1]Recettes intérieures'!T15</f>
        <v>0</v>
      </c>
      <c r="AO17" s="81">
        <f>'[1]Recettes intérieures'!W15</f>
        <v>4.7022050000000001E-3</v>
      </c>
      <c r="AP17" s="81">
        <f>'[1]Recettes intérieures'!V15</f>
        <v>0</v>
      </c>
      <c r="AQ17" s="81">
        <f t="shared" si="42"/>
        <v>4.7022050000000001E-3</v>
      </c>
      <c r="AR17" s="81">
        <f t="shared" si="57"/>
        <v>2.6326882999999999E-2</v>
      </c>
      <c r="AS17" s="81">
        <f t="shared" si="57"/>
        <v>0</v>
      </c>
      <c r="AT17" s="81">
        <f t="shared" si="58"/>
        <v>2.6326882999999999E-2</v>
      </c>
      <c r="AU17" s="83">
        <f>'[1]Recettes intérieures'!X15</f>
        <v>0</v>
      </c>
      <c r="AV17" s="81">
        <f>'[1]Recettes intérieures'!AA15</f>
        <v>2.6982270000000001E-3</v>
      </c>
      <c r="AW17" s="81">
        <f>'[1]Recettes intérieures'!Z15</f>
        <v>0</v>
      </c>
      <c r="AX17" s="81">
        <f t="shared" si="43"/>
        <v>2.6982270000000001E-3</v>
      </c>
      <c r="AY17" s="82"/>
      <c r="AZ17" s="84">
        <f t="shared" si="59"/>
        <v>0</v>
      </c>
      <c r="BA17" s="81">
        <f t="shared" si="60"/>
        <v>1.0662416000000001E-2</v>
      </c>
      <c r="BB17" s="81">
        <f t="shared" si="60"/>
        <v>0</v>
      </c>
      <c r="BC17" s="81">
        <f t="shared" si="61"/>
        <v>1.0662416000000001E-2</v>
      </c>
      <c r="BD17" s="82">
        <f t="shared" si="62"/>
        <v>0</v>
      </c>
      <c r="BE17" s="86">
        <f t="shared" si="62"/>
        <v>0</v>
      </c>
      <c r="BF17" s="85">
        <f t="shared" si="62"/>
        <v>2.902511E-2</v>
      </c>
      <c r="BG17" s="85">
        <f t="shared" si="62"/>
        <v>0</v>
      </c>
      <c r="BH17" s="85">
        <f t="shared" si="62"/>
        <v>2.902511E-2</v>
      </c>
      <c r="BI17" s="66" t="e">
        <f t="shared" si="15"/>
        <v>#DIV/0!</v>
      </c>
      <c r="BJ17" s="66" t="e">
        <f t="shared" si="16"/>
        <v>#DIV/0!</v>
      </c>
      <c r="BK17" s="66" t="e">
        <f t="shared" si="17"/>
        <v>#DIV/0!</v>
      </c>
      <c r="BL17" s="83">
        <f>'[1]Recettes intérieures'!AB15</f>
        <v>0</v>
      </c>
      <c r="BM17" s="81">
        <f>'[1]Recettes intérieures'!AE15</f>
        <v>0</v>
      </c>
      <c r="BN17" s="81">
        <f>'[1]Recettes intérieures'!AD15</f>
        <v>0</v>
      </c>
      <c r="BO17" s="81">
        <f t="shared" si="44"/>
        <v>0</v>
      </c>
      <c r="BP17" s="81">
        <f t="shared" si="63"/>
        <v>2.902511E-2</v>
      </c>
      <c r="BQ17" s="81">
        <f t="shared" si="63"/>
        <v>0</v>
      </c>
      <c r="BR17" s="81">
        <f t="shared" si="64"/>
        <v>2.902511E-2</v>
      </c>
      <c r="BS17" s="66" t="e">
        <f t="shared" si="19"/>
        <v>#DIV/0!</v>
      </c>
      <c r="BT17" s="83">
        <f>'[1]Recettes intérieures'!AF15</f>
        <v>0</v>
      </c>
      <c r="BU17" s="81">
        <f>'[1]Recettes intérieures'!AI15</f>
        <v>0</v>
      </c>
      <c r="BV17" s="81">
        <f>'[1]Recettes intérieures'!AH15</f>
        <v>0</v>
      </c>
      <c r="BW17" s="81">
        <f t="shared" si="45"/>
        <v>0</v>
      </c>
      <c r="BX17" s="81">
        <f t="shared" si="65"/>
        <v>2.902511E-2</v>
      </c>
      <c r="BY17" s="81">
        <f t="shared" si="65"/>
        <v>0</v>
      </c>
      <c r="BZ17" s="81">
        <f t="shared" si="66"/>
        <v>2.902511E-2</v>
      </c>
      <c r="CA17" s="66" t="e">
        <f t="shared" si="5"/>
        <v>#DIV/0!</v>
      </c>
      <c r="CB17" s="83">
        <f>'[1]Recettes intérieures'!AJ15</f>
        <v>0</v>
      </c>
      <c r="CC17" s="81">
        <f>'[1]Recettes intérieures'!AM15</f>
        <v>0</v>
      </c>
      <c r="CD17" s="81">
        <f>'[1]Recettes intérieures'!AL15</f>
        <v>0</v>
      </c>
      <c r="CE17" s="81">
        <f t="shared" si="46"/>
        <v>0</v>
      </c>
      <c r="CF17" s="82"/>
      <c r="CG17" s="84">
        <f t="shared" si="67"/>
        <v>0</v>
      </c>
      <c r="CH17" s="81">
        <f t="shared" si="68"/>
        <v>0</v>
      </c>
      <c r="CI17" s="81">
        <f t="shared" si="68"/>
        <v>0</v>
      </c>
      <c r="CJ17" s="81">
        <f t="shared" si="69"/>
        <v>0</v>
      </c>
      <c r="CK17" s="82"/>
      <c r="CL17" s="86">
        <f t="shared" si="70"/>
        <v>0</v>
      </c>
      <c r="CM17" s="81">
        <f t="shared" si="71"/>
        <v>2.902511E-2</v>
      </c>
      <c r="CN17" s="81">
        <f t="shared" si="71"/>
        <v>0</v>
      </c>
      <c r="CO17" s="81">
        <f t="shared" si="72"/>
        <v>2.902511E-2</v>
      </c>
      <c r="CP17" s="67" t="e">
        <f t="shared" si="22"/>
        <v>#DIV/0!</v>
      </c>
      <c r="CQ17" s="67" t="e">
        <f t="shared" si="23"/>
        <v>#DIV/0!</v>
      </c>
      <c r="CR17" s="67" t="e">
        <f t="shared" si="24"/>
        <v>#DIV/0!</v>
      </c>
      <c r="CS17" s="83">
        <f>'[1]Recettes intérieures'!AN15</f>
        <v>0</v>
      </c>
      <c r="CT17" s="81">
        <f>'[1]Recettes intérieures'!AQ15</f>
        <v>0</v>
      </c>
      <c r="CU17" s="81">
        <f>'[1]Recettes intérieures'!AP15</f>
        <v>0</v>
      </c>
      <c r="CV17" s="81">
        <f t="shared" si="47"/>
        <v>0</v>
      </c>
      <c r="CW17" s="81">
        <f t="shared" si="73"/>
        <v>2.902511E-2</v>
      </c>
      <c r="CX17" s="81">
        <f t="shared" si="73"/>
        <v>0</v>
      </c>
      <c r="CY17" s="81">
        <f t="shared" si="74"/>
        <v>2.902511E-2</v>
      </c>
      <c r="CZ17" s="83">
        <f>'[1]Recettes intérieures'!AR15</f>
        <v>0</v>
      </c>
      <c r="DA17" s="81">
        <f>'[1]Recettes intérieures'!AU15</f>
        <v>0</v>
      </c>
      <c r="DB17" s="81">
        <f>'[1]Recettes intérieures'!AT15</f>
        <v>0</v>
      </c>
      <c r="DC17" s="81">
        <f t="shared" si="48"/>
        <v>0</v>
      </c>
      <c r="DD17" s="81">
        <f t="shared" si="75"/>
        <v>2.902511E-2</v>
      </c>
      <c r="DE17" s="81">
        <f t="shared" si="75"/>
        <v>0</v>
      </c>
      <c r="DF17" s="81">
        <f t="shared" si="76"/>
        <v>2.902511E-2</v>
      </c>
      <c r="DG17" s="83">
        <f>'[1]Recettes intérieures'!AV15</f>
        <v>0</v>
      </c>
      <c r="DH17" s="81">
        <f>'[1]Recettes intérieures'!AY15</f>
        <v>0</v>
      </c>
      <c r="DI17" s="81">
        <f>'[1]Recettes intérieures'!AX15</f>
        <v>0</v>
      </c>
      <c r="DJ17" s="81">
        <f t="shared" si="49"/>
        <v>0</v>
      </c>
      <c r="DK17" s="82"/>
      <c r="DL17" s="84">
        <f t="shared" si="77"/>
        <v>0</v>
      </c>
      <c r="DM17" s="81">
        <f t="shared" si="77"/>
        <v>0</v>
      </c>
      <c r="DN17" s="81">
        <f t="shared" si="77"/>
        <v>0</v>
      </c>
      <c r="DO17" s="81">
        <f t="shared" si="78"/>
        <v>0</v>
      </c>
      <c r="DP17" s="82">
        <f t="shared" si="79"/>
        <v>0</v>
      </c>
      <c r="DQ17" s="86">
        <f t="shared" si="79"/>
        <v>0</v>
      </c>
      <c r="DR17" s="87">
        <f t="shared" si="80"/>
        <v>2.902511E-2</v>
      </c>
      <c r="DS17" s="87">
        <f t="shared" si="80"/>
        <v>0</v>
      </c>
      <c r="DT17" s="87">
        <f t="shared" si="81"/>
        <v>2.902511E-2</v>
      </c>
      <c r="DU17" s="67" t="e">
        <f t="shared" si="26"/>
        <v>#DIV/0!</v>
      </c>
      <c r="DV17" s="67" t="e">
        <f t="shared" si="27"/>
        <v>#DIV/0!</v>
      </c>
      <c r="DW17" s="67" t="e">
        <f t="shared" si="28"/>
        <v>#DIV/0!</v>
      </c>
      <c r="DX17" s="77"/>
      <c r="DZ17" s="79"/>
    </row>
    <row r="18" spans="1:130" ht="12.75" x14ac:dyDescent="0.2">
      <c r="A18" s="80" t="s">
        <v>49</v>
      </c>
      <c r="B18" s="81">
        <f>'[1]Recettes intérieures'!B16</f>
        <v>2.1412999999999993</v>
      </c>
      <c r="C18" s="81"/>
      <c r="D18" s="81">
        <f t="shared" si="36"/>
        <v>2.1412999999999993</v>
      </c>
      <c r="E18" s="81">
        <f>'[1]Recettes intérieures'!C16</f>
        <v>2.1412999999999993</v>
      </c>
      <c r="F18" s="81"/>
      <c r="G18" s="81">
        <f t="shared" si="37"/>
        <v>2.1412999999999993</v>
      </c>
      <c r="H18" s="89">
        <f>[1]Togo_Fisc!AY15-SUM(H11:H17)-H19-H26</f>
        <v>314.60255135660401</v>
      </c>
      <c r="I18" s="83">
        <f>'[1]Recettes intérieures'!D16</f>
        <v>0.23375024999999999</v>
      </c>
      <c r="J18" s="81">
        <f>'[1]Recettes intérieures'!G16</f>
        <v>0.97458436699999984</v>
      </c>
      <c r="K18" s="81">
        <f>'[1]Recettes intérieures'!F16</f>
        <v>0</v>
      </c>
      <c r="L18" s="81">
        <f t="shared" si="38"/>
        <v>0.97458436699999984</v>
      </c>
      <c r="M18" s="83">
        <f>'[1]Recettes intérieures'!H16</f>
        <v>0.11596424999999998</v>
      </c>
      <c r="N18" s="81">
        <f>'[1]Recettes intérieures'!K16</f>
        <v>0.31247685999999997</v>
      </c>
      <c r="O18" s="81">
        <f>'[1]Recettes intérieures'!J16</f>
        <v>0</v>
      </c>
      <c r="P18" s="81">
        <f t="shared" si="39"/>
        <v>0.31247685999999997</v>
      </c>
      <c r="Q18" s="81">
        <f t="shared" si="50"/>
        <v>1.2870612269999997</v>
      </c>
      <c r="R18" s="81">
        <f t="shared" si="50"/>
        <v>0</v>
      </c>
      <c r="S18" s="81">
        <f t="shared" si="51"/>
        <v>1.2870612269999997</v>
      </c>
      <c r="T18" s="83">
        <f>'[1]Recettes intérieures'!L16</f>
        <v>1.9972999999999977E-2</v>
      </c>
      <c r="U18" s="81">
        <f>'[1]Recettes intérieures'!O16</f>
        <v>9.6284696000000003E-2</v>
      </c>
      <c r="V18" s="81">
        <f>'[1]Recettes intérieures'!N16</f>
        <v>0</v>
      </c>
      <c r="W18" s="81">
        <f t="shared" si="40"/>
        <v>9.6284696000000003E-2</v>
      </c>
      <c r="X18" s="82"/>
      <c r="Y18" s="84">
        <f t="shared" si="52"/>
        <v>0.36968749999999995</v>
      </c>
      <c r="Z18" s="85">
        <f t="shared" si="53"/>
        <v>1.3833459229999998</v>
      </c>
      <c r="AA18" s="85">
        <f t="shared" si="53"/>
        <v>0</v>
      </c>
      <c r="AB18" s="85">
        <f t="shared" si="54"/>
        <v>1.3833459229999998</v>
      </c>
      <c r="AC18" s="66">
        <f t="shared" si="9"/>
        <v>0.64603087983935004</v>
      </c>
      <c r="AD18" s="66">
        <f t="shared" si="10"/>
        <v>3.7419331814032124</v>
      </c>
      <c r="AE18" s="66">
        <f t="shared" si="11"/>
        <v>4.3971223915217662E-3</v>
      </c>
      <c r="AF18" s="83">
        <f>'[1]Recettes intérieures'!P16</f>
        <v>0.16181200000000001</v>
      </c>
      <c r="AG18" s="81">
        <f>'[1]Recettes intérieures'!S16</f>
        <v>4.9320340000000018E-2</v>
      </c>
      <c r="AH18" s="81">
        <f>'[1]Recettes intérieures'!R16</f>
        <v>0</v>
      </c>
      <c r="AI18" s="81">
        <f t="shared" si="41"/>
        <v>4.9320340000000018E-2</v>
      </c>
      <c r="AJ18" s="81">
        <f t="shared" si="55"/>
        <v>1.4326662629999998</v>
      </c>
      <c r="AK18" s="81">
        <f t="shared" si="55"/>
        <v>0</v>
      </c>
      <c r="AL18" s="81">
        <f t="shared" si="56"/>
        <v>1.4326662629999998</v>
      </c>
      <c r="AM18" s="66">
        <f t="shared" si="13"/>
        <v>0.66906377574370723</v>
      </c>
      <c r="AN18" s="83">
        <f>'[1]Recettes intérieures'!T16</f>
        <v>0</v>
      </c>
      <c r="AO18" s="81">
        <f>'[1]Recettes intérieures'!W16</f>
        <v>0.88883640100000005</v>
      </c>
      <c r="AP18" s="81">
        <f>'[1]Recettes intérieures'!V16</f>
        <v>0</v>
      </c>
      <c r="AQ18" s="81">
        <f t="shared" si="42"/>
        <v>0.88883640100000005</v>
      </c>
      <c r="AR18" s="81">
        <f t="shared" si="57"/>
        <v>2.3215026639999996</v>
      </c>
      <c r="AS18" s="81">
        <f t="shared" si="57"/>
        <v>0</v>
      </c>
      <c r="AT18" s="81">
        <f t="shared" si="58"/>
        <v>2.3215026639999996</v>
      </c>
      <c r="AU18" s="83">
        <f>'[1]Recettes intérieures'!X16</f>
        <v>0.12012499999999997</v>
      </c>
      <c r="AV18" s="81">
        <f>'[1]Recettes intérieures'!AA16</f>
        <v>0.28998598799999997</v>
      </c>
      <c r="AW18" s="81">
        <f>'[1]Recettes intérieures'!Z16</f>
        <v>0</v>
      </c>
      <c r="AX18" s="81">
        <f t="shared" si="43"/>
        <v>0.28998598799999997</v>
      </c>
      <c r="AY18" s="82"/>
      <c r="AZ18" s="84">
        <f t="shared" si="59"/>
        <v>0.28193699999999999</v>
      </c>
      <c r="BA18" s="81">
        <f t="shared" si="60"/>
        <v>1.228142729</v>
      </c>
      <c r="BB18" s="81">
        <f t="shared" si="60"/>
        <v>0</v>
      </c>
      <c r="BC18" s="81">
        <f t="shared" si="61"/>
        <v>1.228142729</v>
      </c>
      <c r="BD18" s="82">
        <f t="shared" si="62"/>
        <v>0</v>
      </c>
      <c r="BE18" s="86">
        <f t="shared" si="62"/>
        <v>0.65162449999999994</v>
      </c>
      <c r="BF18" s="85">
        <f t="shared" si="62"/>
        <v>2.6114886519999998</v>
      </c>
      <c r="BG18" s="85">
        <f t="shared" si="62"/>
        <v>0</v>
      </c>
      <c r="BH18" s="85">
        <f t="shared" si="62"/>
        <v>2.6114886519999998</v>
      </c>
      <c r="BI18" s="66">
        <f t="shared" si="15"/>
        <v>1.2195809330780369</v>
      </c>
      <c r="BJ18" s="66">
        <f t="shared" si="16"/>
        <v>1.2195809330780369</v>
      </c>
      <c r="BK18" s="66" t="e">
        <f t="shared" si="17"/>
        <v>#DIV/0!</v>
      </c>
      <c r="BL18" s="83">
        <f>'[1]Recettes intérieures'!AB16</f>
        <v>0</v>
      </c>
      <c r="BM18" s="81">
        <f>'[1]Recettes intérieures'!AE16</f>
        <v>0</v>
      </c>
      <c r="BN18" s="81">
        <f>'[1]Recettes intérieures'!AD16</f>
        <v>0</v>
      </c>
      <c r="BO18" s="81">
        <f t="shared" si="44"/>
        <v>0</v>
      </c>
      <c r="BP18" s="81">
        <f t="shared" si="63"/>
        <v>2.6114886519999998</v>
      </c>
      <c r="BQ18" s="81">
        <f t="shared" si="63"/>
        <v>0</v>
      </c>
      <c r="BR18" s="81">
        <f t="shared" si="64"/>
        <v>2.6114886519999998</v>
      </c>
      <c r="BS18" s="66">
        <f t="shared" si="19"/>
        <v>1.2195809330780369</v>
      </c>
      <c r="BT18" s="83">
        <f>'[1]Recettes intérieures'!AF16</f>
        <v>0</v>
      </c>
      <c r="BU18" s="81">
        <f>'[1]Recettes intérieures'!AI16</f>
        <v>0</v>
      </c>
      <c r="BV18" s="81">
        <f>'[1]Recettes intérieures'!AH16</f>
        <v>0</v>
      </c>
      <c r="BW18" s="81">
        <f t="shared" si="45"/>
        <v>0</v>
      </c>
      <c r="BX18" s="81">
        <f t="shared" si="65"/>
        <v>2.6114886519999998</v>
      </c>
      <c r="BY18" s="81">
        <f t="shared" si="65"/>
        <v>0</v>
      </c>
      <c r="BZ18" s="81">
        <f t="shared" si="66"/>
        <v>2.6114886519999998</v>
      </c>
      <c r="CA18" s="66">
        <f t="shared" si="5"/>
        <v>1.2195809330780369</v>
      </c>
      <c r="CB18" s="83">
        <f>'[1]Recettes intérieures'!AJ16</f>
        <v>0</v>
      </c>
      <c r="CC18" s="81">
        <f>'[1]Recettes intérieures'!AM16</f>
        <v>0</v>
      </c>
      <c r="CD18" s="81">
        <f>'[1]Recettes intérieures'!AL16</f>
        <v>0</v>
      </c>
      <c r="CE18" s="81">
        <f t="shared" si="46"/>
        <v>0</v>
      </c>
      <c r="CF18" s="82"/>
      <c r="CG18" s="84">
        <f t="shared" si="67"/>
        <v>0</v>
      </c>
      <c r="CH18" s="81">
        <f t="shared" si="68"/>
        <v>0</v>
      </c>
      <c r="CI18" s="81">
        <f t="shared" si="68"/>
        <v>0</v>
      </c>
      <c r="CJ18" s="81">
        <f t="shared" si="69"/>
        <v>0</v>
      </c>
      <c r="CK18" s="82"/>
      <c r="CL18" s="86">
        <f t="shared" si="70"/>
        <v>0.65162449999999994</v>
      </c>
      <c r="CM18" s="81">
        <f t="shared" si="71"/>
        <v>2.6114886519999998</v>
      </c>
      <c r="CN18" s="81">
        <f t="shared" si="71"/>
        <v>0</v>
      </c>
      <c r="CO18" s="81">
        <f t="shared" si="72"/>
        <v>2.6114886519999998</v>
      </c>
      <c r="CP18" s="67">
        <f t="shared" si="22"/>
        <v>1.2195809330780369</v>
      </c>
      <c r="CQ18" s="67">
        <f t="shared" si="23"/>
        <v>1.2195809330780369</v>
      </c>
      <c r="CR18" s="67" t="e">
        <f t="shared" si="24"/>
        <v>#DIV/0!</v>
      </c>
      <c r="CS18" s="83">
        <f>'[1]Recettes intérieures'!AN16</f>
        <v>0</v>
      </c>
      <c r="CT18" s="81">
        <f>'[1]Recettes intérieures'!AQ16</f>
        <v>0</v>
      </c>
      <c r="CU18" s="81">
        <f>'[1]Recettes intérieures'!AP16</f>
        <v>0</v>
      </c>
      <c r="CV18" s="81">
        <f t="shared" si="47"/>
        <v>0</v>
      </c>
      <c r="CW18" s="81">
        <f t="shared" si="73"/>
        <v>2.6114886519999998</v>
      </c>
      <c r="CX18" s="81">
        <f t="shared" si="73"/>
        <v>0</v>
      </c>
      <c r="CY18" s="81">
        <f t="shared" si="74"/>
        <v>2.6114886519999998</v>
      </c>
      <c r="CZ18" s="83">
        <f>'[1]Recettes intérieures'!AR16</f>
        <v>0</v>
      </c>
      <c r="DA18" s="81">
        <f>'[1]Recettes intérieures'!AU16</f>
        <v>0</v>
      </c>
      <c r="DB18" s="81">
        <f>'[1]Recettes intérieures'!AT16</f>
        <v>0</v>
      </c>
      <c r="DC18" s="81">
        <f t="shared" si="48"/>
        <v>0</v>
      </c>
      <c r="DD18" s="81">
        <f t="shared" si="75"/>
        <v>2.6114886519999998</v>
      </c>
      <c r="DE18" s="81">
        <f t="shared" si="75"/>
        <v>0</v>
      </c>
      <c r="DF18" s="81">
        <f t="shared" si="76"/>
        <v>2.6114886519999998</v>
      </c>
      <c r="DG18" s="83">
        <f>'[1]Recettes intérieures'!AV16</f>
        <v>0</v>
      </c>
      <c r="DH18" s="81">
        <f>'[1]Recettes intérieures'!AY16</f>
        <v>0</v>
      </c>
      <c r="DI18" s="81">
        <f>'[1]Recettes intérieures'!AX16</f>
        <v>0</v>
      </c>
      <c r="DJ18" s="81">
        <f t="shared" si="49"/>
        <v>0</v>
      </c>
      <c r="DK18" s="82"/>
      <c r="DL18" s="84">
        <f t="shared" si="77"/>
        <v>0</v>
      </c>
      <c r="DM18" s="81">
        <f t="shared" si="77"/>
        <v>0</v>
      </c>
      <c r="DN18" s="81">
        <f t="shared" si="77"/>
        <v>0</v>
      </c>
      <c r="DO18" s="81">
        <f t="shared" si="78"/>
        <v>0</v>
      </c>
      <c r="DP18" s="82">
        <f t="shared" si="79"/>
        <v>0</v>
      </c>
      <c r="DQ18" s="86">
        <f t="shared" si="79"/>
        <v>0.65162449999999994</v>
      </c>
      <c r="DR18" s="87">
        <f t="shared" si="80"/>
        <v>2.6114886519999998</v>
      </c>
      <c r="DS18" s="87">
        <f t="shared" si="80"/>
        <v>0</v>
      </c>
      <c r="DT18" s="87">
        <f t="shared" si="81"/>
        <v>2.6114886519999998</v>
      </c>
      <c r="DU18" s="67">
        <f t="shared" si="26"/>
        <v>1.2195809330780369</v>
      </c>
      <c r="DV18" s="67">
        <f t="shared" si="27"/>
        <v>1.2195809330780369</v>
      </c>
      <c r="DW18" s="67">
        <f t="shared" si="28"/>
        <v>8.3009137743446353E-3</v>
      </c>
      <c r="DX18" s="77"/>
      <c r="DZ18" s="79"/>
    </row>
    <row r="19" spans="1:130" s="78" customFormat="1" ht="12.75" x14ac:dyDescent="0.2">
      <c r="A19" s="76" t="s">
        <v>50</v>
      </c>
      <c r="B19" s="72">
        <f>SUM(B20:B25)</f>
        <v>183.02542</v>
      </c>
      <c r="C19" s="72">
        <f t="shared" ref="C19:BN19" si="82">SUM(C20:C25)</f>
        <v>10.487651999999999</v>
      </c>
      <c r="D19" s="72">
        <f t="shared" si="82"/>
        <v>172.537768</v>
      </c>
      <c r="E19" s="72">
        <f t="shared" si="82"/>
        <v>183.02542</v>
      </c>
      <c r="F19" s="72">
        <f t="shared" si="82"/>
        <v>10.487651999999999</v>
      </c>
      <c r="G19" s="72">
        <f t="shared" si="82"/>
        <v>172.537768</v>
      </c>
      <c r="H19" s="72">
        <f t="shared" si="82"/>
        <v>15.4687</v>
      </c>
      <c r="I19" s="72">
        <f t="shared" si="82"/>
        <v>15.4687</v>
      </c>
      <c r="J19" s="72">
        <f t="shared" si="82"/>
        <v>17.809937187999999</v>
      </c>
      <c r="K19" s="72">
        <f t="shared" si="82"/>
        <v>0.22811890799999998</v>
      </c>
      <c r="L19" s="72">
        <f t="shared" si="82"/>
        <v>17.58181828</v>
      </c>
      <c r="M19" s="72">
        <f t="shared" si="82"/>
        <v>12.720023000000001</v>
      </c>
      <c r="N19" s="72">
        <f t="shared" si="82"/>
        <v>12.872456065999998</v>
      </c>
      <c r="O19" s="72">
        <f t="shared" si="82"/>
        <v>0.32140819000000004</v>
      </c>
      <c r="P19" s="72">
        <f t="shared" si="82"/>
        <v>12.551047875999998</v>
      </c>
      <c r="Q19" s="72">
        <f t="shared" si="82"/>
        <v>30.682393254000001</v>
      </c>
      <c r="R19" s="72">
        <f t="shared" si="82"/>
        <v>0.54952709799999999</v>
      </c>
      <c r="S19" s="72">
        <f t="shared" si="82"/>
        <v>30.132866156000002</v>
      </c>
      <c r="T19" s="72">
        <f t="shared" si="82"/>
        <v>14.820976999999999</v>
      </c>
      <c r="U19" s="72">
        <f t="shared" si="82"/>
        <v>15.137890583000001</v>
      </c>
      <c r="V19" s="72">
        <f t="shared" si="82"/>
        <v>1.2959711760000001</v>
      </c>
      <c r="W19" s="72">
        <f t="shared" si="82"/>
        <v>13.841919407000001</v>
      </c>
      <c r="X19" s="72">
        <f t="shared" si="82"/>
        <v>0</v>
      </c>
      <c r="Y19" s="72">
        <f t="shared" si="82"/>
        <v>43.009700000000002</v>
      </c>
      <c r="Z19" s="73">
        <f t="shared" si="82"/>
        <v>45.820283837000005</v>
      </c>
      <c r="AA19" s="73">
        <f t="shared" si="82"/>
        <v>1.8454982740000001</v>
      </c>
      <c r="AB19" s="73">
        <f t="shared" si="82"/>
        <v>43.974785563000005</v>
      </c>
      <c r="AC19" s="66">
        <f t="shared" si="9"/>
        <v>0.25487049051776306</v>
      </c>
      <c r="AD19" s="66">
        <f t="shared" si="10"/>
        <v>1.0653476735945613</v>
      </c>
      <c r="AE19" s="66">
        <f t="shared" si="11"/>
        <v>2.842823609159141</v>
      </c>
      <c r="AF19" s="72">
        <f t="shared" si="82"/>
        <v>16.052764</v>
      </c>
      <c r="AG19" s="72">
        <f t="shared" si="82"/>
        <v>18.485457585999999</v>
      </c>
      <c r="AH19" s="72">
        <f t="shared" si="82"/>
        <v>1.507346656</v>
      </c>
      <c r="AI19" s="72">
        <f t="shared" si="82"/>
        <v>16.97811093</v>
      </c>
      <c r="AJ19" s="72">
        <f t="shared" si="82"/>
        <v>64.305741423000001</v>
      </c>
      <c r="AK19" s="72">
        <f t="shared" si="82"/>
        <v>3.3528449299999998</v>
      </c>
      <c r="AL19" s="72">
        <f t="shared" si="82"/>
        <v>60.952896493000011</v>
      </c>
      <c r="AM19" s="66">
        <f t="shared" si="13"/>
        <v>0.35327277731447188</v>
      </c>
      <c r="AN19" s="72">
        <f t="shared" si="82"/>
        <v>14.732793000000001</v>
      </c>
      <c r="AO19" s="72">
        <f t="shared" si="82"/>
        <v>15.660818869000002</v>
      </c>
      <c r="AP19" s="72">
        <f t="shared" si="82"/>
        <v>0.44395368300000004</v>
      </c>
      <c r="AQ19" s="72">
        <f t="shared" si="82"/>
        <v>15.216865186000001</v>
      </c>
      <c r="AR19" s="72">
        <f t="shared" si="82"/>
        <v>79.966560292000011</v>
      </c>
      <c r="AS19" s="72">
        <f t="shared" si="82"/>
        <v>3.796798613</v>
      </c>
      <c r="AT19" s="72">
        <f t="shared" si="82"/>
        <v>76.169761679000004</v>
      </c>
      <c r="AU19" s="72">
        <f t="shared" si="82"/>
        <v>13.697393</v>
      </c>
      <c r="AV19" s="72">
        <f t="shared" si="82"/>
        <v>17.643293450999995</v>
      </c>
      <c r="AW19" s="72">
        <f t="shared" si="82"/>
        <v>1.2717472910000001</v>
      </c>
      <c r="AX19" s="72">
        <f t="shared" si="82"/>
        <v>16.371546159999998</v>
      </c>
      <c r="AY19" s="72">
        <f>SUM(AY20:AY25)</f>
        <v>0</v>
      </c>
      <c r="AZ19" s="72">
        <f t="shared" si="82"/>
        <v>44.482949999999995</v>
      </c>
      <c r="BA19" s="72">
        <f t="shared" si="82"/>
        <v>51.78956990599999</v>
      </c>
      <c r="BB19" s="72">
        <f t="shared" si="82"/>
        <v>3.2230476299999999</v>
      </c>
      <c r="BC19" s="72">
        <f t="shared" si="82"/>
        <v>48.566522275999993</v>
      </c>
      <c r="BD19" s="72">
        <f t="shared" si="82"/>
        <v>0</v>
      </c>
      <c r="BE19" s="72">
        <f t="shared" si="82"/>
        <v>87.492649999999983</v>
      </c>
      <c r="BF19" s="73">
        <f t="shared" si="82"/>
        <v>97.609853743000002</v>
      </c>
      <c r="BG19" s="73">
        <f t="shared" si="82"/>
        <v>5.0685459039999996</v>
      </c>
      <c r="BH19" s="73">
        <f t="shared" si="82"/>
        <v>92.541307838999998</v>
      </c>
      <c r="BI19" s="66">
        <f t="shared" si="15"/>
        <v>0.53635391782163311</v>
      </c>
      <c r="BJ19" s="66">
        <f t="shared" si="16"/>
        <v>0.53331309794562964</v>
      </c>
      <c r="BK19" s="66" t="e">
        <f t="shared" si="17"/>
        <v>#DIV/0!</v>
      </c>
      <c r="BL19" s="72">
        <f t="shared" si="82"/>
        <v>0</v>
      </c>
      <c r="BM19" s="72">
        <f t="shared" si="82"/>
        <v>0</v>
      </c>
      <c r="BN19" s="72">
        <f t="shared" si="82"/>
        <v>0</v>
      </c>
      <c r="BO19" s="72">
        <f t="shared" ref="BO19:DT19" si="83">SUM(BO20:BO25)</f>
        <v>0</v>
      </c>
      <c r="BP19" s="72">
        <f t="shared" si="83"/>
        <v>97.609853743000002</v>
      </c>
      <c r="BQ19" s="72">
        <f t="shared" si="83"/>
        <v>5.0685459039999996</v>
      </c>
      <c r="BR19" s="72">
        <f t="shared" si="83"/>
        <v>92.541307838999998</v>
      </c>
      <c r="BS19" s="66">
        <f t="shared" si="19"/>
        <v>0.53331309794562964</v>
      </c>
      <c r="BT19" s="72">
        <f t="shared" si="83"/>
        <v>0</v>
      </c>
      <c r="BU19" s="72">
        <f t="shared" si="83"/>
        <v>0</v>
      </c>
      <c r="BV19" s="72">
        <f t="shared" si="83"/>
        <v>0</v>
      </c>
      <c r="BW19" s="72">
        <f t="shared" si="83"/>
        <v>0</v>
      </c>
      <c r="BX19" s="72">
        <f t="shared" si="83"/>
        <v>97.609853743000002</v>
      </c>
      <c r="BY19" s="72">
        <f t="shared" si="83"/>
        <v>5.0685459039999996</v>
      </c>
      <c r="BZ19" s="72">
        <f t="shared" si="83"/>
        <v>92.541307838999998</v>
      </c>
      <c r="CA19" s="66">
        <f t="shared" si="5"/>
        <v>0.53331309794562964</v>
      </c>
      <c r="CB19" s="72">
        <f t="shared" si="83"/>
        <v>0</v>
      </c>
      <c r="CC19" s="72">
        <f t="shared" si="83"/>
        <v>0</v>
      </c>
      <c r="CD19" s="72">
        <f t="shared" si="83"/>
        <v>0</v>
      </c>
      <c r="CE19" s="72">
        <f t="shared" si="83"/>
        <v>0</v>
      </c>
      <c r="CF19" s="72">
        <f t="shared" si="83"/>
        <v>0</v>
      </c>
      <c r="CG19" s="72">
        <f t="shared" si="83"/>
        <v>0</v>
      </c>
      <c r="CH19" s="72">
        <f t="shared" si="83"/>
        <v>0</v>
      </c>
      <c r="CI19" s="72">
        <f t="shared" si="83"/>
        <v>0</v>
      </c>
      <c r="CJ19" s="72">
        <f t="shared" si="83"/>
        <v>0</v>
      </c>
      <c r="CK19" s="72">
        <f t="shared" si="83"/>
        <v>0</v>
      </c>
      <c r="CL19" s="72">
        <f t="shared" si="83"/>
        <v>87.492649999999983</v>
      </c>
      <c r="CM19" s="72">
        <f t="shared" si="83"/>
        <v>97.609853743000002</v>
      </c>
      <c r="CN19" s="72">
        <f t="shared" si="83"/>
        <v>5.0685459039999996</v>
      </c>
      <c r="CO19" s="72">
        <f t="shared" si="83"/>
        <v>92.541307838999998</v>
      </c>
      <c r="CP19" s="67">
        <f t="shared" si="22"/>
        <v>0.53331309794562964</v>
      </c>
      <c r="CQ19" s="67">
        <f t="shared" si="23"/>
        <v>0.53331309794562964</v>
      </c>
      <c r="CR19" s="67" t="e">
        <f t="shared" si="24"/>
        <v>#DIV/0!</v>
      </c>
      <c r="CS19" s="72">
        <f t="shared" si="83"/>
        <v>0</v>
      </c>
      <c r="CT19" s="72">
        <f t="shared" si="83"/>
        <v>0</v>
      </c>
      <c r="CU19" s="72">
        <f t="shared" si="83"/>
        <v>0</v>
      </c>
      <c r="CV19" s="72">
        <f t="shared" si="83"/>
        <v>0</v>
      </c>
      <c r="CW19" s="72">
        <f t="shared" si="83"/>
        <v>97.609853743000002</v>
      </c>
      <c r="CX19" s="72">
        <f t="shared" si="83"/>
        <v>5.0685459039999996</v>
      </c>
      <c r="CY19" s="72">
        <f t="shared" si="83"/>
        <v>92.541307838999998</v>
      </c>
      <c r="CZ19" s="72">
        <f t="shared" si="83"/>
        <v>0</v>
      </c>
      <c r="DA19" s="72">
        <f t="shared" si="83"/>
        <v>0</v>
      </c>
      <c r="DB19" s="72">
        <f t="shared" si="83"/>
        <v>0</v>
      </c>
      <c r="DC19" s="72">
        <f t="shared" si="83"/>
        <v>0</v>
      </c>
      <c r="DD19" s="72">
        <f t="shared" si="83"/>
        <v>97.609853743000002</v>
      </c>
      <c r="DE19" s="72">
        <f t="shared" si="83"/>
        <v>5.0685459039999996</v>
      </c>
      <c r="DF19" s="72">
        <f t="shared" si="83"/>
        <v>92.541307838999998</v>
      </c>
      <c r="DG19" s="72">
        <f t="shared" si="83"/>
        <v>0</v>
      </c>
      <c r="DH19" s="72">
        <f t="shared" si="83"/>
        <v>0</v>
      </c>
      <c r="DI19" s="72">
        <f t="shared" si="83"/>
        <v>0</v>
      </c>
      <c r="DJ19" s="72">
        <f t="shared" si="83"/>
        <v>0</v>
      </c>
      <c r="DK19" s="72">
        <f>SUM(DK20:DK25)</f>
        <v>0</v>
      </c>
      <c r="DL19" s="72">
        <f t="shared" si="83"/>
        <v>0</v>
      </c>
      <c r="DM19" s="72">
        <f t="shared" si="83"/>
        <v>0</v>
      </c>
      <c r="DN19" s="72">
        <f t="shared" si="83"/>
        <v>0</v>
      </c>
      <c r="DO19" s="72">
        <f t="shared" si="83"/>
        <v>0</v>
      </c>
      <c r="DP19" s="72">
        <f t="shared" si="83"/>
        <v>0</v>
      </c>
      <c r="DQ19" s="72">
        <f t="shared" si="83"/>
        <v>87.492649999999983</v>
      </c>
      <c r="DR19" s="72">
        <f t="shared" si="83"/>
        <v>97.609853743000002</v>
      </c>
      <c r="DS19" s="72">
        <f t="shared" si="83"/>
        <v>5.0685459039999996</v>
      </c>
      <c r="DT19" s="72">
        <f t="shared" si="83"/>
        <v>92.541307838999998</v>
      </c>
      <c r="DU19" s="67">
        <f t="shared" si="26"/>
        <v>0.53331309794562964</v>
      </c>
      <c r="DV19" s="67">
        <f t="shared" si="27"/>
        <v>0.53331309794562964</v>
      </c>
      <c r="DW19" s="67">
        <f t="shared" si="28"/>
        <v>5.9824877228855691</v>
      </c>
      <c r="DX19" s="77"/>
      <c r="DZ19" s="79"/>
    </row>
    <row r="20" spans="1:130" s="88" customFormat="1" ht="12.75" x14ac:dyDescent="0.2">
      <c r="A20" s="80" t="s">
        <v>51</v>
      </c>
      <c r="B20" s="81">
        <f>'[1]Recettes intérieures'!B18</f>
        <v>137.521334</v>
      </c>
      <c r="C20" s="81">
        <f>2/3*'[1]CI (Ex-DGI)'!B56</f>
        <v>10.487651999999999</v>
      </c>
      <c r="D20" s="81">
        <f t="shared" si="36"/>
        <v>127.033682</v>
      </c>
      <c r="E20" s="81">
        <f>'[1]Recettes intérieures'!C18</f>
        <v>137.521334</v>
      </c>
      <c r="F20" s="81">
        <f>2/3*'[1]CI (Ex-DGI)'!C56</f>
        <v>10.487651999999999</v>
      </c>
      <c r="G20" s="81">
        <f t="shared" ref="G20:G25" si="84">E20-F20</f>
        <v>127.033682</v>
      </c>
      <c r="H20" s="82">
        <f>'[1]Recettes intérieures'!D18</f>
        <v>11.497162000000001</v>
      </c>
      <c r="I20" s="83">
        <f>'[1]Recettes intérieures'!D18</f>
        <v>11.497162000000001</v>
      </c>
      <c r="J20" s="81">
        <f>'[1]Recettes intérieures'!G18</f>
        <v>12.379268495</v>
      </c>
      <c r="K20" s="81">
        <f>'[1]Recettes intérieures'!F18</f>
        <v>0.22636529899999999</v>
      </c>
      <c r="L20" s="81">
        <f t="shared" ref="L20:L25" si="85">J20-K20</f>
        <v>12.152903196</v>
      </c>
      <c r="M20" s="83">
        <f>'[1]Recettes intérieures'!H18</f>
        <v>9.0210270000000001</v>
      </c>
      <c r="N20" s="81">
        <f>'[1]Recettes intérieures'!K18</f>
        <v>8.5806387199999996</v>
      </c>
      <c r="O20" s="81">
        <f>'[1]Recettes intérieures'!J18</f>
        <v>0.30106096100000002</v>
      </c>
      <c r="P20" s="81">
        <f t="shared" ref="P20:P25" si="86">N20-O20</f>
        <v>8.2795777590000004</v>
      </c>
      <c r="Q20" s="81">
        <f t="shared" ref="Q20:R25" si="87">J20+N20</f>
        <v>20.959907215000001</v>
      </c>
      <c r="R20" s="81">
        <f t="shared" si="87"/>
        <v>0.52742626000000004</v>
      </c>
      <c r="S20" s="81">
        <f t="shared" ref="S20:S25" si="88">Q20-R20</f>
        <v>20.432480955000003</v>
      </c>
      <c r="T20" s="83">
        <f>'[1]Recettes intérieures'!L18</f>
        <v>11.074222000000001</v>
      </c>
      <c r="U20" s="81">
        <f>'[1]Recettes intérieures'!O18</f>
        <v>9.9541238190000012</v>
      </c>
      <c r="V20" s="81">
        <f>'[1]Recettes intérieures'!N18</f>
        <v>1.285078707</v>
      </c>
      <c r="W20" s="81">
        <f t="shared" ref="W20:W25" si="89">U20-V20</f>
        <v>8.6690451120000009</v>
      </c>
      <c r="X20" s="82"/>
      <c r="Y20" s="84">
        <f t="shared" si="52"/>
        <v>31.592410999999998</v>
      </c>
      <c r="Z20" s="85">
        <f t="shared" ref="Z20:AB25" si="90">Q20+U20</f>
        <v>30.914031034000004</v>
      </c>
      <c r="AA20" s="85">
        <f t="shared" si="90"/>
        <v>1.8125049670000002</v>
      </c>
      <c r="AB20" s="85">
        <f t="shared" si="90"/>
        <v>29.101526067000002</v>
      </c>
      <c r="AC20" s="66">
        <f t="shared" si="9"/>
        <v>0.22908511828382649</v>
      </c>
      <c r="AD20" s="66">
        <f t="shared" si="10"/>
        <v>0.97852712266879549</v>
      </c>
      <c r="AE20" s="66">
        <f t="shared" si="11"/>
        <v>2.5311921382859524</v>
      </c>
      <c r="AF20" s="83">
        <f>'[1]Recettes intérieures'!P18</f>
        <v>12.468508999999999</v>
      </c>
      <c r="AG20" s="81">
        <f>'[1]Recettes intérieures'!S18</f>
        <v>12.829058482999999</v>
      </c>
      <c r="AH20" s="81">
        <f>'[1]Recettes intérieures'!R18</f>
        <v>1.480772507</v>
      </c>
      <c r="AI20" s="81">
        <f t="shared" ref="AI20:AI25" si="91">AG20-AH20</f>
        <v>11.348285976</v>
      </c>
      <c r="AJ20" s="81">
        <f t="shared" ref="AJ20:AK25" si="92">+Z20+AG20</f>
        <v>43.743089517000001</v>
      </c>
      <c r="AK20" s="81">
        <f t="shared" si="92"/>
        <v>3.2932774739999999</v>
      </c>
      <c r="AL20" s="81">
        <f t="shared" ref="AL20:AL25" si="93">AJ20-AK20</f>
        <v>40.449812043000001</v>
      </c>
      <c r="AM20" s="66">
        <f t="shared" si="13"/>
        <v>0.31841800856405944</v>
      </c>
      <c r="AN20" s="83">
        <f>'[1]Recettes intérieures'!T18</f>
        <v>12.468508999999999</v>
      </c>
      <c r="AO20" s="81">
        <f>'[1]Recettes intérieures'!W18</f>
        <v>10.566178835000001</v>
      </c>
      <c r="AP20" s="81">
        <f>'[1]Recettes intérieures'!V18</f>
        <v>0.42173570700000002</v>
      </c>
      <c r="AQ20" s="81">
        <f t="shared" ref="AQ20:AQ25" si="94">AO20-AP20</f>
        <v>10.144443128000001</v>
      </c>
      <c r="AR20" s="81">
        <f t="shared" ref="AR20:AS25" si="95">AJ20+AO20</f>
        <v>54.309268352000004</v>
      </c>
      <c r="AS20" s="81">
        <f t="shared" si="95"/>
        <v>3.7150131809999998</v>
      </c>
      <c r="AT20" s="81">
        <f t="shared" ref="AT20:AT25" si="96">AR20-AS20</f>
        <v>50.594255171</v>
      </c>
      <c r="AU20" s="83">
        <f>'[1]Recettes intérieures'!X18</f>
        <v>9.5859660000000009</v>
      </c>
      <c r="AV20" s="81">
        <f>'[1]Recettes intérieures'!AA18</f>
        <v>11.709755230999999</v>
      </c>
      <c r="AW20" s="81">
        <f>'[1]Recettes intérieures'!Z18</f>
        <v>1.270061146</v>
      </c>
      <c r="AX20" s="81">
        <f t="shared" ref="AX20:AX25" si="97">AV20-AW20</f>
        <v>10.439694084999999</v>
      </c>
      <c r="AY20" s="82"/>
      <c r="AZ20" s="84">
        <f t="shared" ref="AZ20:AZ25" si="98">AF20+AN20+AU20</f>
        <v>34.522984000000001</v>
      </c>
      <c r="BA20" s="81">
        <f t="shared" ref="BA20:BB25" si="99">AV20+AO20+AG20</f>
        <v>35.104992548999995</v>
      </c>
      <c r="BB20" s="81">
        <f t="shared" si="99"/>
        <v>3.1725693599999998</v>
      </c>
      <c r="BC20" s="81">
        <f t="shared" ref="BC20:BC25" si="100">BA20-BB20</f>
        <v>31.932423188999994</v>
      </c>
      <c r="BD20" s="82">
        <f t="shared" ref="BD20:BH25" si="101">AY20+X20</f>
        <v>0</v>
      </c>
      <c r="BE20" s="86">
        <f t="shared" si="101"/>
        <v>66.115395000000007</v>
      </c>
      <c r="BF20" s="85">
        <f t="shared" si="101"/>
        <v>66.019023583000006</v>
      </c>
      <c r="BG20" s="85">
        <f t="shared" si="101"/>
        <v>4.9850743269999995</v>
      </c>
      <c r="BH20" s="85">
        <f t="shared" si="101"/>
        <v>61.033949256</v>
      </c>
      <c r="BI20" s="66">
        <f t="shared" si="15"/>
        <v>0.48045485492579837</v>
      </c>
      <c r="BJ20" s="66">
        <f t="shared" si="16"/>
        <v>0.48006386836678017</v>
      </c>
      <c r="BK20" s="66" t="e">
        <f t="shared" si="17"/>
        <v>#DIV/0!</v>
      </c>
      <c r="BL20" s="83">
        <f>'[1]Recettes intérieures'!AB18</f>
        <v>0</v>
      </c>
      <c r="BM20" s="81">
        <f>'[1]Recettes intérieures'!AE18</f>
        <v>0</v>
      </c>
      <c r="BN20" s="81">
        <f>'[1]Recettes intérieures'!AD18</f>
        <v>0</v>
      </c>
      <c r="BO20" s="81">
        <f t="shared" ref="BO20:BO25" si="102">BM20-BN20</f>
        <v>0</v>
      </c>
      <c r="BP20" s="81">
        <f t="shared" ref="BP20:BQ25" si="103">BF20+BM20</f>
        <v>66.019023583000006</v>
      </c>
      <c r="BQ20" s="81">
        <f t="shared" si="103"/>
        <v>4.9850743269999995</v>
      </c>
      <c r="BR20" s="81">
        <f t="shared" ref="BR20:BR25" si="104">BP20-BQ20</f>
        <v>61.033949256000007</v>
      </c>
      <c r="BS20" s="66">
        <f t="shared" si="19"/>
        <v>0.48006386836678017</v>
      </c>
      <c r="BT20" s="83">
        <f>'[1]Recettes intérieures'!AF18</f>
        <v>0</v>
      </c>
      <c r="BU20" s="81">
        <f>'[1]Recettes intérieures'!AI18</f>
        <v>0</v>
      </c>
      <c r="BV20" s="81">
        <f>'[1]Recettes intérieures'!AH18</f>
        <v>0</v>
      </c>
      <c r="BW20" s="81">
        <f t="shared" ref="BW20:BW25" si="105">BU20-BV20</f>
        <v>0</v>
      </c>
      <c r="BX20" s="81">
        <f t="shared" ref="BX20:BY25" si="106">BP20+BU20</f>
        <v>66.019023583000006</v>
      </c>
      <c r="BY20" s="81">
        <f t="shared" si="106"/>
        <v>4.9850743269999995</v>
      </c>
      <c r="BZ20" s="81">
        <f t="shared" ref="BZ20:BZ25" si="107">BX20-BY20</f>
        <v>61.033949256000007</v>
      </c>
      <c r="CA20" s="66">
        <f t="shared" si="5"/>
        <v>0.48006386836678017</v>
      </c>
      <c r="CB20" s="83">
        <f>'[1]Recettes intérieures'!AJ18</f>
        <v>0</v>
      </c>
      <c r="CC20" s="81">
        <f>'[1]Recettes intérieures'!AM18</f>
        <v>0</v>
      </c>
      <c r="CD20" s="81">
        <f>'[1]Recettes intérieures'!AL18</f>
        <v>0</v>
      </c>
      <c r="CE20" s="81">
        <f t="shared" ref="CE20:CE25" si="108">CC20-CD20</f>
        <v>0</v>
      </c>
      <c r="CF20" s="82"/>
      <c r="CG20" s="84">
        <f t="shared" ref="CG20:CG25" si="109">CB20+BT20+BL20</f>
        <v>0</v>
      </c>
      <c r="CH20" s="81">
        <f t="shared" ref="CH20:CI25" si="110">BM20+BU20+CC20</f>
        <v>0</v>
      </c>
      <c r="CI20" s="81">
        <f t="shared" si="110"/>
        <v>0</v>
      </c>
      <c r="CJ20" s="81">
        <f t="shared" ref="CJ20:CJ25" si="111">CH20-CI20</f>
        <v>0</v>
      </c>
      <c r="CK20" s="82"/>
      <c r="CL20" s="86">
        <f t="shared" ref="CL20:CL25" si="112">CG20+BE20</f>
        <v>66.115395000000007</v>
      </c>
      <c r="CM20" s="81">
        <f t="shared" ref="CM20:CN25" si="113">BX20+CC20</f>
        <v>66.019023583000006</v>
      </c>
      <c r="CN20" s="81">
        <f t="shared" si="113"/>
        <v>4.9850743269999995</v>
      </c>
      <c r="CO20" s="81">
        <f t="shared" ref="CO20:CO25" si="114">CM20-CN20</f>
        <v>61.033949256000007</v>
      </c>
      <c r="CP20" s="67">
        <f t="shared" si="22"/>
        <v>0.48006386836678017</v>
      </c>
      <c r="CQ20" s="67">
        <f t="shared" si="23"/>
        <v>0.48006386836678017</v>
      </c>
      <c r="CR20" s="67" t="e">
        <f t="shared" si="24"/>
        <v>#DIV/0!</v>
      </c>
      <c r="CS20" s="83">
        <f>'[1]Recettes intérieures'!AN18</f>
        <v>0</v>
      </c>
      <c r="CT20" s="81">
        <f>'[1]Recettes intérieures'!AQ18</f>
        <v>0</v>
      </c>
      <c r="CU20" s="81">
        <f>'[1]Recettes intérieures'!AP18</f>
        <v>0</v>
      </c>
      <c r="CV20" s="81">
        <f t="shared" ref="CV20:CV25" si="115">CT20-CU20</f>
        <v>0</v>
      </c>
      <c r="CW20" s="81">
        <f t="shared" ref="CW20:CX25" si="116">CM20+CT20</f>
        <v>66.019023583000006</v>
      </c>
      <c r="CX20" s="81">
        <f t="shared" si="116"/>
        <v>4.9850743269999995</v>
      </c>
      <c r="CY20" s="81">
        <f t="shared" ref="CY20:CY25" si="117">CW20-CX20</f>
        <v>61.033949256000007</v>
      </c>
      <c r="CZ20" s="83">
        <f>'[1]Recettes intérieures'!AR18</f>
        <v>0</v>
      </c>
      <c r="DA20" s="81">
        <f>'[1]Recettes intérieures'!AU18</f>
        <v>0</v>
      </c>
      <c r="DB20" s="81">
        <f>'[1]Recettes intérieures'!AT18</f>
        <v>0</v>
      </c>
      <c r="DC20" s="81">
        <f t="shared" ref="DC20:DC25" si="118">DA20-DB20</f>
        <v>0</v>
      </c>
      <c r="DD20" s="81">
        <f t="shared" ref="DD20:DE25" si="119">CW20+DA20</f>
        <v>66.019023583000006</v>
      </c>
      <c r="DE20" s="81">
        <f t="shared" si="119"/>
        <v>4.9850743269999995</v>
      </c>
      <c r="DF20" s="81">
        <f t="shared" ref="DF20:DF25" si="120">DD20-DE20</f>
        <v>61.033949256000007</v>
      </c>
      <c r="DG20" s="83">
        <f>'[1]Recettes intérieures'!AV18</f>
        <v>0</v>
      </c>
      <c r="DH20" s="81">
        <f>'[1]Recettes intérieures'!AY18</f>
        <v>0</v>
      </c>
      <c r="DI20" s="81">
        <f>'[1]Recettes intérieures'!AX18</f>
        <v>0</v>
      </c>
      <c r="DJ20" s="81">
        <f t="shared" ref="DJ20:DJ25" si="121">DH20-DI20</f>
        <v>0</v>
      </c>
      <c r="DK20" s="82"/>
      <c r="DL20" s="84">
        <f t="shared" ref="DL20:DN25" si="122">DG20+CZ20+CS20</f>
        <v>0</v>
      </c>
      <c r="DM20" s="81">
        <f t="shared" si="122"/>
        <v>0</v>
      </c>
      <c r="DN20" s="81">
        <f t="shared" si="122"/>
        <v>0</v>
      </c>
      <c r="DO20" s="81">
        <f t="shared" ref="DO20:DO25" si="123">DM20-DN20</f>
        <v>0</v>
      </c>
      <c r="DP20" s="82">
        <f t="shared" ref="DP20:DQ25" si="124">DK20+CK20</f>
        <v>0</v>
      </c>
      <c r="DQ20" s="86">
        <f t="shared" si="124"/>
        <v>66.115395000000007</v>
      </c>
      <c r="DR20" s="87">
        <f t="shared" ref="DR20:DS25" si="125">DD20+DH20</f>
        <v>66.019023583000006</v>
      </c>
      <c r="DS20" s="87">
        <f t="shared" si="125"/>
        <v>4.9850743269999995</v>
      </c>
      <c r="DT20" s="87">
        <f t="shared" ref="DT20:DT25" si="126">DR20-DS20</f>
        <v>61.033949256000007</v>
      </c>
      <c r="DU20" s="67">
        <f t="shared" si="26"/>
        <v>0.48006386836678017</v>
      </c>
      <c r="DV20" s="67">
        <f t="shared" si="27"/>
        <v>0.48006386836678017</v>
      </c>
      <c r="DW20" s="67">
        <f t="shared" si="28"/>
        <v>5.3086100079306524</v>
      </c>
      <c r="DX20" s="77"/>
      <c r="DZ20" s="79"/>
    </row>
    <row r="21" spans="1:130" s="88" customFormat="1" ht="12.75" x14ac:dyDescent="0.2">
      <c r="A21" s="80" t="s">
        <v>52</v>
      </c>
      <c r="B21" s="81">
        <f>'[1]Recettes intérieures'!B19</f>
        <v>2.5118659999999999</v>
      </c>
      <c r="C21" s="81"/>
      <c r="D21" s="81">
        <f t="shared" si="36"/>
        <v>2.5118659999999999</v>
      </c>
      <c r="E21" s="81">
        <f>'[1]Recettes intérieures'!C19</f>
        <v>2.5118659999999999</v>
      </c>
      <c r="F21" s="81"/>
      <c r="G21" s="81">
        <f t="shared" si="84"/>
        <v>2.5118659999999999</v>
      </c>
      <c r="H21" s="82">
        <f>'[1]Recettes intérieures'!D19</f>
        <v>0.33966800000000003</v>
      </c>
      <c r="I21" s="83">
        <f>'[1]Recettes intérieures'!D19</f>
        <v>0.33966800000000003</v>
      </c>
      <c r="J21" s="81">
        <f>'[1]Recettes intérieures'!G19</f>
        <v>0.38701788999999998</v>
      </c>
      <c r="K21" s="81">
        <f>'[1]Recettes intérieures'!F19</f>
        <v>0</v>
      </c>
      <c r="L21" s="81">
        <f t="shared" si="85"/>
        <v>0.38701788999999998</v>
      </c>
      <c r="M21" s="83">
        <f>'[1]Recettes intérieures'!H19</f>
        <v>0.36714000000000002</v>
      </c>
      <c r="N21" s="81">
        <f>'[1]Recettes intérieures'!K19</f>
        <v>0.55767461100000004</v>
      </c>
      <c r="O21" s="81">
        <f>'[1]Recettes intérieures'!J19</f>
        <v>0</v>
      </c>
      <c r="P21" s="81">
        <f t="shared" si="86"/>
        <v>0.55767461100000004</v>
      </c>
      <c r="Q21" s="81">
        <f t="shared" si="87"/>
        <v>0.94469250100000002</v>
      </c>
      <c r="R21" s="81">
        <f t="shared" si="87"/>
        <v>0</v>
      </c>
      <c r="S21" s="81">
        <f t="shared" si="88"/>
        <v>0.94469250100000002</v>
      </c>
      <c r="T21" s="83">
        <f>'[1]Recettes intérieures'!L19</f>
        <v>0.247586</v>
      </c>
      <c r="U21" s="81">
        <f>'[1]Recettes intérieures'!O19</f>
        <v>0.17953780499999999</v>
      </c>
      <c r="V21" s="81">
        <f>'[1]Recettes intérieures'!N19</f>
        <v>0</v>
      </c>
      <c r="W21" s="81">
        <f t="shared" si="89"/>
        <v>0.17953780499999999</v>
      </c>
      <c r="X21" s="82"/>
      <c r="Y21" s="84">
        <f t="shared" si="52"/>
        <v>0.95439400000000008</v>
      </c>
      <c r="Z21" s="85">
        <f t="shared" si="90"/>
        <v>1.1242303060000001</v>
      </c>
      <c r="AA21" s="85">
        <f t="shared" si="90"/>
        <v>0</v>
      </c>
      <c r="AB21" s="85">
        <f t="shared" si="90"/>
        <v>1.1242303060000001</v>
      </c>
      <c r="AC21" s="66">
        <f t="shared" si="9"/>
        <v>0.44756778665740932</v>
      </c>
      <c r="AD21" s="66">
        <f t="shared" si="10"/>
        <v>1.1779519841910153</v>
      </c>
      <c r="AE21" s="66">
        <f t="shared" si="11"/>
        <v>3.3097916377168293</v>
      </c>
      <c r="AF21" s="83">
        <f>'[1]Recettes intérieures'!P19</f>
        <v>0.23191700000000001</v>
      </c>
      <c r="AG21" s="81">
        <f>'[1]Recettes intérieures'!S19</f>
        <v>0.259902048</v>
      </c>
      <c r="AH21" s="81">
        <f>'[1]Recettes intérieures'!R19</f>
        <v>0</v>
      </c>
      <c r="AI21" s="81">
        <f t="shared" si="91"/>
        <v>0.259902048</v>
      </c>
      <c r="AJ21" s="81">
        <f t="shared" si="92"/>
        <v>1.3841323540000001</v>
      </c>
      <c r="AK21" s="81">
        <f t="shared" si="92"/>
        <v>0</v>
      </c>
      <c r="AL21" s="81">
        <f t="shared" si="93"/>
        <v>1.3841323540000001</v>
      </c>
      <c r="AM21" s="66">
        <f t="shared" si="13"/>
        <v>0.55103749722317996</v>
      </c>
      <c r="AN21" s="83">
        <f>'[1]Recettes intérieures'!T19</f>
        <v>0.23191700000000001</v>
      </c>
      <c r="AO21" s="81">
        <f>'[1]Recettes intérieures'!W19</f>
        <v>0.27027270599999997</v>
      </c>
      <c r="AP21" s="81">
        <f>'[1]Recettes intérieures'!V19</f>
        <v>0</v>
      </c>
      <c r="AQ21" s="81">
        <f t="shared" si="94"/>
        <v>0.27027270599999997</v>
      </c>
      <c r="AR21" s="81">
        <f t="shared" si="95"/>
        <v>1.6544050600000002</v>
      </c>
      <c r="AS21" s="81">
        <f t="shared" si="95"/>
        <v>0</v>
      </c>
      <c r="AT21" s="81">
        <f t="shared" si="96"/>
        <v>1.6544050600000002</v>
      </c>
      <c r="AU21" s="83">
        <f>'[1]Recettes intérieures'!X19</f>
        <v>0.209761</v>
      </c>
      <c r="AV21" s="81">
        <f>'[1]Recettes intérieures'!AA19</f>
        <v>0.125847079</v>
      </c>
      <c r="AW21" s="81">
        <f>'[1]Recettes intérieures'!Z19</f>
        <v>0</v>
      </c>
      <c r="AX21" s="81">
        <f t="shared" si="97"/>
        <v>0.125847079</v>
      </c>
      <c r="AY21" s="82"/>
      <c r="AZ21" s="84">
        <f t="shared" si="98"/>
        <v>0.67359500000000005</v>
      </c>
      <c r="BA21" s="81">
        <f t="shared" si="99"/>
        <v>0.65602183300000005</v>
      </c>
      <c r="BB21" s="81">
        <f t="shared" si="99"/>
        <v>0</v>
      </c>
      <c r="BC21" s="81">
        <f t="shared" si="100"/>
        <v>0.65602183300000005</v>
      </c>
      <c r="BD21" s="82">
        <f t="shared" si="101"/>
        <v>0</v>
      </c>
      <c r="BE21" s="86">
        <f t="shared" si="101"/>
        <v>1.6279890000000001</v>
      </c>
      <c r="BF21" s="85">
        <f t="shared" si="101"/>
        <v>1.7802521390000001</v>
      </c>
      <c r="BG21" s="85">
        <f t="shared" si="101"/>
        <v>0</v>
      </c>
      <c r="BH21" s="85">
        <f t="shared" si="101"/>
        <v>1.7802521390000001</v>
      </c>
      <c r="BI21" s="66">
        <f t="shared" si="15"/>
        <v>0.70873690674582168</v>
      </c>
      <c r="BJ21" s="66">
        <f t="shared" si="16"/>
        <v>0.70873690674582168</v>
      </c>
      <c r="BK21" s="66" t="e">
        <f t="shared" si="17"/>
        <v>#DIV/0!</v>
      </c>
      <c r="BL21" s="83">
        <f>'[1]Recettes intérieures'!AB19</f>
        <v>0</v>
      </c>
      <c r="BM21" s="81">
        <f>'[1]Recettes intérieures'!AE19</f>
        <v>0</v>
      </c>
      <c r="BN21" s="81">
        <f>'[1]Recettes intérieures'!AD19</f>
        <v>0</v>
      </c>
      <c r="BO21" s="81">
        <f t="shared" si="102"/>
        <v>0</v>
      </c>
      <c r="BP21" s="81">
        <f t="shared" si="103"/>
        <v>1.7802521390000001</v>
      </c>
      <c r="BQ21" s="81">
        <f t="shared" si="103"/>
        <v>0</v>
      </c>
      <c r="BR21" s="81">
        <f t="shared" si="104"/>
        <v>1.7802521390000001</v>
      </c>
      <c r="BS21" s="66">
        <f t="shared" si="19"/>
        <v>0.70873690674582168</v>
      </c>
      <c r="BT21" s="83">
        <f>'[1]Recettes intérieures'!AF19</f>
        <v>0</v>
      </c>
      <c r="BU21" s="81">
        <f>'[1]Recettes intérieures'!AI19</f>
        <v>0</v>
      </c>
      <c r="BV21" s="81">
        <f>'[1]Recettes intérieures'!AH19</f>
        <v>0</v>
      </c>
      <c r="BW21" s="81">
        <f t="shared" si="105"/>
        <v>0</v>
      </c>
      <c r="BX21" s="81">
        <f t="shared" si="106"/>
        <v>1.7802521390000001</v>
      </c>
      <c r="BY21" s="81">
        <f t="shared" si="106"/>
        <v>0</v>
      </c>
      <c r="BZ21" s="81">
        <f t="shared" si="107"/>
        <v>1.7802521390000001</v>
      </c>
      <c r="CA21" s="66">
        <f t="shared" si="5"/>
        <v>0.70873690674582168</v>
      </c>
      <c r="CB21" s="83">
        <f>'[1]Recettes intérieures'!AJ19</f>
        <v>0</v>
      </c>
      <c r="CC21" s="81">
        <f>'[1]Recettes intérieures'!AM19</f>
        <v>0</v>
      </c>
      <c r="CD21" s="81">
        <f>'[1]Recettes intérieures'!AL19</f>
        <v>0</v>
      </c>
      <c r="CE21" s="81">
        <f t="shared" si="108"/>
        <v>0</v>
      </c>
      <c r="CF21" s="82"/>
      <c r="CG21" s="84">
        <f t="shared" si="109"/>
        <v>0</v>
      </c>
      <c r="CH21" s="81">
        <f t="shared" si="110"/>
        <v>0</v>
      </c>
      <c r="CI21" s="81">
        <f t="shared" si="110"/>
        <v>0</v>
      </c>
      <c r="CJ21" s="81">
        <f t="shared" si="111"/>
        <v>0</v>
      </c>
      <c r="CK21" s="82"/>
      <c r="CL21" s="86">
        <f t="shared" si="112"/>
        <v>1.6279890000000001</v>
      </c>
      <c r="CM21" s="81">
        <f t="shared" si="113"/>
        <v>1.7802521390000001</v>
      </c>
      <c r="CN21" s="81">
        <f t="shared" si="113"/>
        <v>0</v>
      </c>
      <c r="CO21" s="81">
        <f t="shared" si="114"/>
        <v>1.7802521390000001</v>
      </c>
      <c r="CP21" s="67">
        <f t="shared" si="22"/>
        <v>0.70873690674582168</v>
      </c>
      <c r="CQ21" s="67">
        <f t="shared" si="23"/>
        <v>0.70873690674582168</v>
      </c>
      <c r="CR21" s="67" t="e">
        <f t="shared" si="24"/>
        <v>#DIV/0!</v>
      </c>
      <c r="CS21" s="83">
        <f>'[1]Recettes intérieures'!AN19</f>
        <v>0</v>
      </c>
      <c r="CT21" s="81">
        <f>'[1]Recettes intérieures'!AQ19</f>
        <v>0</v>
      </c>
      <c r="CU21" s="81">
        <f>'[1]Recettes intérieures'!AP19</f>
        <v>0</v>
      </c>
      <c r="CV21" s="81">
        <f t="shared" si="115"/>
        <v>0</v>
      </c>
      <c r="CW21" s="81">
        <f t="shared" si="116"/>
        <v>1.7802521390000001</v>
      </c>
      <c r="CX21" s="81">
        <f t="shared" si="116"/>
        <v>0</v>
      </c>
      <c r="CY21" s="81">
        <f t="shared" si="117"/>
        <v>1.7802521390000001</v>
      </c>
      <c r="CZ21" s="83">
        <f>'[1]Recettes intérieures'!AR19</f>
        <v>0</v>
      </c>
      <c r="DA21" s="81">
        <f>'[1]Recettes intérieures'!AU19</f>
        <v>0</v>
      </c>
      <c r="DB21" s="81">
        <f>'[1]Recettes intérieures'!AT19</f>
        <v>0</v>
      </c>
      <c r="DC21" s="81">
        <f t="shared" si="118"/>
        <v>0</v>
      </c>
      <c r="DD21" s="81">
        <f t="shared" si="119"/>
        <v>1.7802521390000001</v>
      </c>
      <c r="DE21" s="81">
        <f t="shared" si="119"/>
        <v>0</v>
      </c>
      <c r="DF21" s="81">
        <f t="shared" si="120"/>
        <v>1.7802521390000001</v>
      </c>
      <c r="DG21" s="83">
        <f>'[1]Recettes intérieures'!AV19</f>
        <v>0</v>
      </c>
      <c r="DH21" s="81">
        <f>'[1]Recettes intérieures'!AY19</f>
        <v>0</v>
      </c>
      <c r="DI21" s="81">
        <f>'[1]Recettes intérieures'!AX19</f>
        <v>0</v>
      </c>
      <c r="DJ21" s="81">
        <f t="shared" si="121"/>
        <v>0</v>
      </c>
      <c r="DK21" s="82"/>
      <c r="DL21" s="84">
        <f t="shared" si="122"/>
        <v>0</v>
      </c>
      <c r="DM21" s="81">
        <f t="shared" si="122"/>
        <v>0</v>
      </c>
      <c r="DN21" s="81">
        <f t="shared" si="122"/>
        <v>0</v>
      </c>
      <c r="DO21" s="81">
        <f t="shared" si="123"/>
        <v>0</v>
      </c>
      <c r="DP21" s="82">
        <f t="shared" si="124"/>
        <v>0</v>
      </c>
      <c r="DQ21" s="86">
        <f t="shared" si="124"/>
        <v>1.6279890000000001</v>
      </c>
      <c r="DR21" s="87">
        <f t="shared" si="125"/>
        <v>1.7802521390000001</v>
      </c>
      <c r="DS21" s="87">
        <f t="shared" si="125"/>
        <v>0</v>
      </c>
      <c r="DT21" s="87">
        <f t="shared" si="126"/>
        <v>1.7802521390000001</v>
      </c>
      <c r="DU21" s="67">
        <f t="shared" si="26"/>
        <v>0.70873690674582168</v>
      </c>
      <c r="DV21" s="67">
        <f t="shared" si="27"/>
        <v>0.70873690674582168</v>
      </c>
      <c r="DW21" s="67">
        <f t="shared" si="28"/>
        <v>5.2411535352167409</v>
      </c>
      <c r="DX21" s="77"/>
      <c r="DZ21" s="79"/>
    </row>
    <row r="22" spans="1:130" s="88" customFormat="1" ht="12.75" x14ac:dyDescent="0.2">
      <c r="A22" s="80" t="s">
        <v>53</v>
      </c>
      <c r="B22" s="81">
        <f>'[1]Recettes intérieures'!B20</f>
        <v>1.485506</v>
      </c>
      <c r="C22" s="81"/>
      <c r="D22" s="81">
        <f t="shared" si="36"/>
        <v>1.485506</v>
      </c>
      <c r="E22" s="81">
        <f>'[1]Recettes intérieures'!C20</f>
        <v>1.485506</v>
      </c>
      <c r="F22" s="81"/>
      <c r="G22" s="81">
        <f t="shared" si="84"/>
        <v>1.485506</v>
      </c>
      <c r="H22" s="82">
        <f>'[1]Recettes intérieures'!D20</f>
        <v>0.14196700000000001</v>
      </c>
      <c r="I22" s="83">
        <f>'[1]Recettes intérieures'!D20</f>
        <v>0.14196700000000001</v>
      </c>
      <c r="J22" s="81">
        <f>'[1]Recettes intérieures'!G20</f>
        <v>0.22344080299999999</v>
      </c>
      <c r="K22" s="81">
        <f>'[1]Recettes intérieures'!F20</f>
        <v>0</v>
      </c>
      <c r="L22" s="81">
        <f t="shared" si="85"/>
        <v>0.22344080299999999</v>
      </c>
      <c r="M22" s="83">
        <f>'[1]Recettes intérieures'!H20</f>
        <v>0.15535199999999999</v>
      </c>
      <c r="N22" s="81">
        <f>'[1]Recettes intérieures'!K20</f>
        <v>1.0623413999999999E-2</v>
      </c>
      <c r="O22" s="81">
        <f>'[1]Recettes intérieures'!J20</f>
        <v>0</v>
      </c>
      <c r="P22" s="81">
        <f t="shared" si="86"/>
        <v>1.0623413999999999E-2</v>
      </c>
      <c r="Q22" s="81">
        <f t="shared" si="87"/>
        <v>0.23406421699999999</v>
      </c>
      <c r="R22" s="81">
        <f t="shared" si="87"/>
        <v>0</v>
      </c>
      <c r="S22" s="81">
        <f t="shared" si="88"/>
        <v>0.23406421699999999</v>
      </c>
      <c r="T22" s="83">
        <f>'[1]Recettes intérieures'!L20</f>
        <v>0.1366</v>
      </c>
      <c r="U22" s="81">
        <f>'[1]Recettes intérieures'!O20</f>
        <v>0.12550459899999999</v>
      </c>
      <c r="V22" s="81">
        <f>'[1]Recettes intérieures'!N20</f>
        <v>0</v>
      </c>
      <c r="W22" s="81">
        <f t="shared" si="89"/>
        <v>0.12550459899999999</v>
      </c>
      <c r="X22" s="82"/>
      <c r="Y22" s="84">
        <f t="shared" si="52"/>
        <v>0.433919</v>
      </c>
      <c r="Z22" s="85">
        <f t="shared" si="90"/>
        <v>0.35956881600000001</v>
      </c>
      <c r="AA22" s="85">
        <f t="shared" si="90"/>
        <v>0</v>
      </c>
      <c r="AB22" s="85">
        <f t="shared" si="90"/>
        <v>0.35956881600000001</v>
      </c>
      <c r="AC22" s="66">
        <f t="shared" si="9"/>
        <v>0.24205140605288705</v>
      </c>
      <c r="AD22" s="66">
        <f t="shared" si="10"/>
        <v>0.82865423270241689</v>
      </c>
      <c r="AE22" s="66">
        <f t="shared" si="11"/>
        <v>2.532763360499271</v>
      </c>
      <c r="AF22" s="83">
        <f>'[1]Recettes intérieures'!P20</f>
        <v>0.142461</v>
      </c>
      <c r="AG22" s="81">
        <f>'[1]Recettes intérieures'!S20</f>
        <v>0.12978874000000001</v>
      </c>
      <c r="AH22" s="81">
        <f>'[1]Recettes intérieures'!R20</f>
        <v>0</v>
      </c>
      <c r="AI22" s="81">
        <f t="shared" si="91"/>
        <v>0.12978874000000001</v>
      </c>
      <c r="AJ22" s="81">
        <f t="shared" si="92"/>
        <v>0.48935755600000003</v>
      </c>
      <c r="AK22" s="81">
        <f t="shared" si="92"/>
        <v>0</v>
      </c>
      <c r="AL22" s="81">
        <f t="shared" si="93"/>
        <v>0.48935755600000003</v>
      </c>
      <c r="AM22" s="66">
        <f t="shared" si="13"/>
        <v>0.32942146043166437</v>
      </c>
      <c r="AN22" s="83">
        <f>'[1]Recettes intérieures'!T20</f>
        <v>0.142461</v>
      </c>
      <c r="AO22" s="81">
        <f>'[1]Recettes intérieures'!W20</f>
        <v>9.3737512999999995E-2</v>
      </c>
      <c r="AP22" s="81">
        <f>'[1]Recettes intérieures'!V20</f>
        <v>0</v>
      </c>
      <c r="AQ22" s="81">
        <f t="shared" si="94"/>
        <v>9.3737512999999995E-2</v>
      </c>
      <c r="AR22" s="81">
        <f t="shared" si="95"/>
        <v>0.58309506900000008</v>
      </c>
      <c r="AS22" s="81">
        <f t="shared" si="95"/>
        <v>0</v>
      </c>
      <c r="AT22" s="81">
        <f t="shared" si="96"/>
        <v>0.58309506900000008</v>
      </c>
      <c r="AU22" s="83">
        <f>'[1]Recettes intérieures'!X20</f>
        <v>0.12917799999999999</v>
      </c>
      <c r="AV22" s="81">
        <f>'[1]Recettes intérieures'!AA20</f>
        <v>0.23851448</v>
      </c>
      <c r="AW22" s="81">
        <f>'[1]Recettes intérieures'!Z20</f>
        <v>0</v>
      </c>
      <c r="AX22" s="81">
        <f t="shared" si="97"/>
        <v>0.23851448</v>
      </c>
      <c r="AY22" s="82"/>
      <c r="AZ22" s="84">
        <f t="shared" si="98"/>
        <v>0.41410000000000002</v>
      </c>
      <c r="BA22" s="81">
        <f t="shared" si="99"/>
        <v>0.46204073299999998</v>
      </c>
      <c r="BB22" s="81">
        <f t="shared" si="99"/>
        <v>0</v>
      </c>
      <c r="BC22" s="81">
        <f t="shared" si="100"/>
        <v>0.46204073299999998</v>
      </c>
      <c r="BD22" s="82">
        <f t="shared" si="101"/>
        <v>0</v>
      </c>
      <c r="BE22" s="86">
        <f t="shared" si="101"/>
        <v>0.84801900000000008</v>
      </c>
      <c r="BF22" s="85">
        <f t="shared" si="101"/>
        <v>0.82160954899999994</v>
      </c>
      <c r="BG22" s="85">
        <f t="shared" si="101"/>
        <v>0</v>
      </c>
      <c r="BH22" s="85">
        <f t="shared" si="101"/>
        <v>0.82160954899999994</v>
      </c>
      <c r="BI22" s="66">
        <f t="shared" si="15"/>
        <v>0.55308396532898552</v>
      </c>
      <c r="BJ22" s="66">
        <f t="shared" si="16"/>
        <v>0.55308396532898552</v>
      </c>
      <c r="BK22" s="66" t="e">
        <f t="shared" si="17"/>
        <v>#DIV/0!</v>
      </c>
      <c r="BL22" s="83">
        <f>'[1]Recettes intérieures'!AB20</f>
        <v>0</v>
      </c>
      <c r="BM22" s="81">
        <f>'[1]Recettes intérieures'!AE20</f>
        <v>0</v>
      </c>
      <c r="BN22" s="81">
        <f>'[1]Recettes intérieures'!AD20</f>
        <v>0</v>
      </c>
      <c r="BO22" s="81">
        <f t="shared" si="102"/>
        <v>0</v>
      </c>
      <c r="BP22" s="81">
        <f t="shared" si="103"/>
        <v>0.82160954899999994</v>
      </c>
      <c r="BQ22" s="81">
        <f t="shared" si="103"/>
        <v>0</v>
      </c>
      <c r="BR22" s="81">
        <f t="shared" si="104"/>
        <v>0.82160954899999994</v>
      </c>
      <c r="BS22" s="66">
        <f t="shared" si="19"/>
        <v>0.55308396532898552</v>
      </c>
      <c r="BT22" s="83">
        <f>'[1]Recettes intérieures'!AF20</f>
        <v>0</v>
      </c>
      <c r="BU22" s="81">
        <f>'[1]Recettes intérieures'!AI20</f>
        <v>0</v>
      </c>
      <c r="BV22" s="81">
        <f>'[1]Recettes intérieures'!AH20</f>
        <v>0</v>
      </c>
      <c r="BW22" s="81">
        <f t="shared" si="105"/>
        <v>0</v>
      </c>
      <c r="BX22" s="81">
        <f t="shared" si="106"/>
        <v>0.82160954899999994</v>
      </c>
      <c r="BY22" s="81">
        <f t="shared" si="106"/>
        <v>0</v>
      </c>
      <c r="BZ22" s="81">
        <f t="shared" si="107"/>
        <v>0.82160954899999994</v>
      </c>
      <c r="CA22" s="66">
        <f t="shared" si="5"/>
        <v>0.55308396532898552</v>
      </c>
      <c r="CB22" s="83">
        <f>'[1]Recettes intérieures'!AJ20</f>
        <v>0</v>
      </c>
      <c r="CC22" s="81">
        <f>'[1]Recettes intérieures'!AM20</f>
        <v>0</v>
      </c>
      <c r="CD22" s="81">
        <f>'[1]Recettes intérieures'!AL20</f>
        <v>0</v>
      </c>
      <c r="CE22" s="81">
        <f t="shared" si="108"/>
        <v>0</v>
      </c>
      <c r="CF22" s="82"/>
      <c r="CG22" s="84">
        <f t="shared" si="109"/>
        <v>0</v>
      </c>
      <c r="CH22" s="81">
        <f t="shared" si="110"/>
        <v>0</v>
      </c>
      <c r="CI22" s="81">
        <f t="shared" si="110"/>
        <v>0</v>
      </c>
      <c r="CJ22" s="81">
        <f t="shared" si="111"/>
        <v>0</v>
      </c>
      <c r="CK22" s="82"/>
      <c r="CL22" s="86">
        <f t="shared" si="112"/>
        <v>0.84801900000000008</v>
      </c>
      <c r="CM22" s="81">
        <f t="shared" si="113"/>
        <v>0.82160954899999994</v>
      </c>
      <c r="CN22" s="81">
        <f t="shared" si="113"/>
        <v>0</v>
      </c>
      <c r="CO22" s="81">
        <f t="shared" si="114"/>
        <v>0.82160954899999994</v>
      </c>
      <c r="CP22" s="67">
        <f t="shared" si="22"/>
        <v>0.55308396532898552</v>
      </c>
      <c r="CQ22" s="67">
        <f t="shared" si="23"/>
        <v>0.55308396532898552</v>
      </c>
      <c r="CR22" s="67" t="e">
        <f t="shared" si="24"/>
        <v>#DIV/0!</v>
      </c>
      <c r="CS22" s="83">
        <f>'[1]Recettes intérieures'!AN20</f>
        <v>0</v>
      </c>
      <c r="CT22" s="81">
        <f>'[1]Recettes intérieures'!AQ20</f>
        <v>0</v>
      </c>
      <c r="CU22" s="81">
        <f>'[1]Recettes intérieures'!AP20</f>
        <v>0</v>
      </c>
      <c r="CV22" s="81">
        <f t="shared" si="115"/>
        <v>0</v>
      </c>
      <c r="CW22" s="81">
        <f t="shared" si="116"/>
        <v>0.82160954899999994</v>
      </c>
      <c r="CX22" s="81">
        <f t="shared" si="116"/>
        <v>0</v>
      </c>
      <c r="CY22" s="81">
        <f t="shared" si="117"/>
        <v>0.82160954899999994</v>
      </c>
      <c r="CZ22" s="83">
        <f>'[1]Recettes intérieures'!AR20</f>
        <v>0</v>
      </c>
      <c r="DA22" s="81">
        <f>'[1]Recettes intérieures'!AU20</f>
        <v>0</v>
      </c>
      <c r="DB22" s="81">
        <f>'[1]Recettes intérieures'!AT20</f>
        <v>0</v>
      </c>
      <c r="DC22" s="81">
        <f t="shared" si="118"/>
        <v>0</v>
      </c>
      <c r="DD22" s="81">
        <f t="shared" si="119"/>
        <v>0.82160954899999994</v>
      </c>
      <c r="DE22" s="81">
        <f t="shared" si="119"/>
        <v>0</v>
      </c>
      <c r="DF22" s="81">
        <f t="shared" si="120"/>
        <v>0.82160954899999994</v>
      </c>
      <c r="DG22" s="83">
        <f>'[1]Recettes intérieures'!AV20</f>
        <v>0</v>
      </c>
      <c r="DH22" s="81">
        <f>'[1]Recettes intérieures'!AY20</f>
        <v>0</v>
      </c>
      <c r="DI22" s="81">
        <f>'[1]Recettes intérieures'!AX20</f>
        <v>0</v>
      </c>
      <c r="DJ22" s="81">
        <f t="shared" si="121"/>
        <v>0</v>
      </c>
      <c r="DK22" s="82"/>
      <c r="DL22" s="84">
        <f t="shared" si="122"/>
        <v>0</v>
      </c>
      <c r="DM22" s="81">
        <f t="shared" si="122"/>
        <v>0</v>
      </c>
      <c r="DN22" s="81">
        <f t="shared" si="122"/>
        <v>0</v>
      </c>
      <c r="DO22" s="81">
        <f t="shared" si="123"/>
        <v>0</v>
      </c>
      <c r="DP22" s="82">
        <f t="shared" si="124"/>
        <v>0</v>
      </c>
      <c r="DQ22" s="86">
        <f t="shared" si="124"/>
        <v>0.84801900000000008</v>
      </c>
      <c r="DR22" s="87">
        <f t="shared" si="125"/>
        <v>0.82160954899999994</v>
      </c>
      <c r="DS22" s="87">
        <f t="shared" si="125"/>
        <v>0</v>
      </c>
      <c r="DT22" s="87">
        <f t="shared" si="126"/>
        <v>0.82160954899999994</v>
      </c>
      <c r="DU22" s="67">
        <f t="shared" si="26"/>
        <v>0.55308396532898552</v>
      </c>
      <c r="DV22" s="67">
        <f t="shared" si="27"/>
        <v>0.55308396532898552</v>
      </c>
      <c r="DW22" s="67">
        <f t="shared" si="28"/>
        <v>5.7873276817852028</v>
      </c>
      <c r="DX22" s="77"/>
      <c r="DZ22" s="79"/>
    </row>
    <row r="23" spans="1:130" s="88" customFormat="1" ht="12.75" x14ac:dyDescent="0.2">
      <c r="A23" s="80" t="s">
        <v>54</v>
      </c>
      <c r="B23" s="81">
        <f>'[1]Recettes intérieures'!B21</f>
        <v>0.382214</v>
      </c>
      <c r="C23" s="81"/>
      <c r="D23" s="81">
        <f t="shared" si="36"/>
        <v>0.382214</v>
      </c>
      <c r="E23" s="81">
        <f>'[1]Recettes intérieures'!C21</f>
        <v>0.382214</v>
      </c>
      <c r="F23" s="81"/>
      <c r="G23" s="81">
        <f t="shared" si="84"/>
        <v>0.382214</v>
      </c>
      <c r="H23" s="82">
        <f>'[1]Recettes intérieures'!D21</f>
        <v>5.2167999999999999E-2</v>
      </c>
      <c r="I23" s="83">
        <f>'[1]Recettes intérieures'!D21</f>
        <v>5.2167999999999999E-2</v>
      </c>
      <c r="J23" s="81">
        <f>'[1]Recettes intérieures'!G21</f>
        <v>1.2078999999999999E-2</v>
      </c>
      <c r="K23" s="81">
        <f>'[1]Recettes intérieures'!F21</f>
        <v>0</v>
      </c>
      <c r="L23" s="81">
        <f t="shared" si="85"/>
        <v>1.2078999999999999E-2</v>
      </c>
      <c r="M23" s="83">
        <f>'[1]Recettes intérieures'!H21</f>
        <v>6.2506000000000006E-2</v>
      </c>
      <c r="N23" s="81">
        <f>'[1]Recettes intérieures'!K21</f>
        <v>1.3532000000000001E-2</v>
      </c>
      <c r="O23" s="81">
        <f>'[1]Recettes intérieures'!J21</f>
        <v>0</v>
      </c>
      <c r="P23" s="81">
        <f t="shared" si="86"/>
        <v>1.3532000000000001E-2</v>
      </c>
      <c r="Q23" s="81">
        <f t="shared" si="87"/>
        <v>2.5611000000000002E-2</v>
      </c>
      <c r="R23" s="81">
        <f t="shared" si="87"/>
        <v>0</v>
      </c>
      <c r="S23" s="81">
        <f t="shared" si="88"/>
        <v>2.5611000000000002E-2</v>
      </c>
      <c r="T23" s="83">
        <f>'[1]Recettes intérieures'!L21</f>
        <v>3.9411000000000002E-2</v>
      </c>
      <c r="U23" s="81">
        <f>'[1]Recettes intérieures'!O21</f>
        <v>1.0529999999999999E-2</v>
      </c>
      <c r="V23" s="81">
        <f>'[1]Recettes intérieures'!N21</f>
        <v>0</v>
      </c>
      <c r="W23" s="81">
        <f t="shared" si="89"/>
        <v>1.0529999999999999E-2</v>
      </c>
      <c r="X23" s="82"/>
      <c r="Y23" s="84">
        <f t="shared" si="52"/>
        <v>0.154085</v>
      </c>
      <c r="Z23" s="85">
        <f t="shared" si="90"/>
        <v>3.6141E-2</v>
      </c>
      <c r="AA23" s="85">
        <f t="shared" si="90"/>
        <v>0</v>
      </c>
      <c r="AB23" s="85">
        <f t="shared" si="90"/>
        <v>3.6141E-2</v>
      </c>
      <c r="AC23" s="66">
        <f t="shared" si="9"/>
        <v>9.455697593494744E-2</v>
      </c>
      <c r="AD23" s="66">
        <f t="shared" si="10"/>
        <v>0.23455235746503553</v>
      </c>
      <c r="AE23" s="66">
        <f t="shared" si="11"/>
        <v>0.69278101518172064</v>
      </c>
      <c r="AF23" s="83">
        <f>'[1]Recettes intérieures'!P21</f>
        <v>2.7928000000000001E-2</v>
      </c>
      <c r="AG23" s="81">
        <f>'[1]Recettes intérieures'!S21</f>
        <v>1.2133E-2</v>
      </c>
      <c r="AH23" s="81">
        <f>'[1]Recettes intérieures'!R21</f>
        <v>0</v>
      </c>
      <c r="AI23" s="81">
        <f t="shared" si="91"/>
        <v>1.2133E-2</v>
      </c>
      <c r="AJ23" s="81">
        <f t="shared" si="92"/>
        <v>4.8273999999999997E-2</v>
      </c>
      <c r="AK23" s="81">
        <f t="shared" si="92"/>
        <v>0</v>
      </c>
      <c r="AL23" s="81">
        <f t="shared" si="93"/>
        <v>4.8273999999999997E-2</v>
      </c>
      <c r="AM23" s="66">
        <f t="shared" si="13"/>
        <v>0.12630097275348365</v>
      </c>
      <c r="AN23" s="83">
        <f>'[1]Recettes intérieures'!T21</f>
        <v>0</v>
      </c>
      <c r="AO23" s="81">
        <f>'[1]Recettes intérieures'!W21</f>
        <v>1.3422E-2</v>
      </c>
      <c r="AP23" s="81">
        <f>'[1]Recettes intérieures'!V21</f>
        <v>0</v>
      </c>
      <c r="AQ23" s="81">
        <f t="shared" si="94"/>
        <v>1.3422E-2</v>
      </c>
      <c r="AR23" s="81">
        <f t="shared" si="95"/>
        <v>6.1696000000000001E-2</v>
      </c>
      <c r="AS23" s="81">
        <f t="shared" si="95"/>
        <v>0</v>
      </c>
      <c r="AT23" s="81">
        <f t="shared" si="96"/>
        <v>6.1696000000000001E-2</v>
      </c>
      <c r="AU23" s="83">
        <f>'[1]Recettes intérieures'!X21</f>
        <v>3.7128000000000001E-2</v>
      </c>
      <c r="AV23" s="81">
        <f>'[1]Recettes intérieures'!AA21</f>
        <v>1.4406E-2</v>
      </c>
      <c r="AW23" s="81">
        <f>'[1]Recettes intérieures'!Z21</f>
        <v>0</v>
      </c>
      <c r="AX23" s="81">
        <f t="shared" si="97"/>
        <v>1.4406E-2</v>
      </c>
      <c r="AY23" s="82"/>
      <c r="AZ23" s="84">
        <f t="shared" si="98"/>
        <v>6.5056000000000003E-2</v>
      </c>
      <c r="BA23" s="81">
        <f t="shared" si="99"/>
        <v>3.9960999999999997E-2</v>
      </c>
      <c r="BB23" s="81">
        <f t="shared" si="99"/>
        <v>0</v>
      </c>
      <c r="BC23" s="81">
        <f t="shared" si="100"/>
        <v>3.9960999999999997E-2</v>
      </c>
      <c r="BD23" s="82">
        <f t="shared" si="101"/>
        <v>0</v>
      </c>
      <c r="BE23" s="86">
        <f t="shared" si="101"/>
        <v>0.219141</v>
      </c>
      <c r="BF23" s="85">
        <f t="shared" si="101"/>
        <v>7.6102000000000003E-2</v>
      </c>
      <c r="BG23" s="85">
        <f t="shared" si="101"/>
        <v>0</v>
      </c>
      <c r="BH23" s="85">
        <f t="shared" si="101"/>
        <v>7.6102000000000003E-2</v>
      </c>
      <c r="BI23" s="66">
        <f t="shared" si="15"/>
        <v>0.19910835291224288</v>
      </c>
      <c r="BJ23" s="66">
        <f t="shared" si="16"/>
        <v>0.19910835291224288</v>
      </c>
      <c r="BK23" s="66" t="e">
        <f t="shared" si="17"/>
        <v>#DIV/0!</v>
      </c>
      <c r="BL23" s="83">
        <f>'[1]Recettes intérieures'!AB21</f>
        <v>0</v>
      </c>
      <c r="BM23" s="81">
        <f>'[1]Recettes intérieures'!AE21</f>
        <v>0</v>
      </c>
      <c r="BN23" s="81">
        <f>'[1]Recettes intérieures'!AD21</f>
        <v>0</v>
      </c>
      <c r="BO23" s="81">
        <f t="shared" si="102"/>
        <v>0</v>
      </c>
      <c r="BP23" s="81">
        <f t="shared" si="103"/>
        <v>7.6102000000000003E-2</v>
      </c>
      <c r="BQ23" s="81">
        <f t="shared" si="103"/>
        <v>0</v>
      </c>
      <c r="BR23" s="81">
        <f t="shared" si="104"/>
        <v>7.6102000000000003E-2</v>
      </c>
      <c r="BS23" s="66">
        <f t="shared" si="19"/>
        <v>0.19910835291224288</v>
      </c>
      <c r="BT23" s="83">
        <f>'[1]Recettes intérieures'!AF21</f>
        <v>0</v>
      </c>
      <c r="BU23" s="81">
        <f>'[1]Recettes intérieures'!AI21</f>
        <v>0</v>
      </c>
      <c r="BV23" s="81">
        <f>'[1]Recettes intérieures'!AH21</f>
        <v>0</v>
      </c>
      <c r="BW23" s="81">
        <f t="shared" si="105"/>
        <v>0</v>
      </c>
      <c r="BX23" s="81">
        <f t="shared" si="106"/>
        <v>7.6102000000000003E-2</v>
      </c>
      <c r="BY23" s="81">
        <f t="shared" si="106"/>
        <v>0</v>
      </c>
      <c r="BZ23" s="81">
        <f t="shared" si="107"/>
        <v>7.6102000000000003E-2</v>
      </c>
      <c r="CA23" s="66">
        <f t="shared" si="5"/>
        <v>0.19910835291224288</v>
      </c>
      <c r="CB23" s="83">
        <f>'[1]Recettes intérieures'!AJ21</f>
        <v>0</v>
      </c>
      <c r="CC23" s="81">
        <f>'[1]Recettes intérieures'!AM21</f>
        <v>0</v>
      </c>
      <c r="CD23" s="81">
        <f>'[1]Recettes intérieures'!AL21</f>
        <v>0</v>
      </c>
      <c r="CE23" s="81">
        <f t="shared" si="108"/>
        <v>0</v>
      </c>
      <c r="CF23" s="82"/>
      <c r="CG23" s="84">
        <f t="shared" si="109"/>
        <v>0</v>
      </c>
      <c r="CH23" s="81">
        <f t="shared" si="110"/>
        <v>0</v>
      </c>
      <c r="CI23" s="81">
        <f t="shared" si="110"/>
        <v>0</v>
      </c>
      <c r="CJ23" s="81">
        <f t="shared" si="111"/>
        <v>0</v>
      </c>
      <c r="CK23" s="82"/>
      <c r="CL23" s="86">
        <f t="shared" si="112"/>
        <v>0.219141</v>
      </c>
      <c r="CM23" s="81">
        <f t="shared" si="113"/>
        <v>7.6102000000000003E-2</v>
      </c>
      <c r="CN23" s="81">
        <f t="shared" si="113"/>
        <v>0</v>
      </c>
      <c r="CO23" s="81">
        <f t="shared" si="114"/>
        <v>7.6102000000000003E-2</v>
      </c>
      <c r="CP23" s="67">
        <f t="shared" si="22"/>
        <v>0.19910835291224288</v>
      </c>
      <c r="CQ23" s="67">
        <f t="shared" si="23"/>
        <v>0.19910835291224288</v>
      </c>
      <c r="CR23" s="67" t="e">
        <f t="shared" si="24"/>
        <v>#DIV/0!</v>
      </c>
      <c r="CS23" s="83">
        <f>'[1]Recettes intérieures'!AN21</f>
        <v>0</v>
      </c>
      <c r="CT23" s="81">
        <f>'[1]Recettes intérieures'!AQ21</f>
        <v>0</v>
      </c>
      <c r="CU23" s="81">
        <f>'[1]Recettes intérieures'!AP21</f>
        <v>0</v>
      </c>
      <c r="CV23" s="81">
        <f t="shared" si="115"/>
        <v>0</v>
      </c>
      <c r="CW23" s="81">
        <f t="shared" si="116"/>
        <v>7.6102000000000003E-2</v>
      </c>
      <c r="CX23" s="81">
        <f t="shared" si="116"/>
        <v>0</v>
      </c>
      <c r="CY23" s="81">
        <f t="shared" si="117"/>
        <v>7.6102000000000003E-2</v>
      </c>
      <c r="CZ23" s="83">
        <f>'[1]Recettes intérieures'!AR21</f>
        <v>0</v>
      </c>
      <c r="DA23" s="81">
        <f>'[1]Recettes intérieures'!AU21</f>
        <v>0</v>
      </c>
      <c r="DB23" s="81">
        <f>'[1]Recettes intérieures'!AT21</f>
        <v>0</v>
      </c>
      <c r="DC23" s="81">
        <f t="shared" si="118"/>
        <v>0</v>
      </c>
      <c r="DD23" s="81">
        <f t="shared" si="119"/>
        <v>7.6102000000000003E-2</v>
      </c>
      <c r="DE23" s="81">
        <f t="shared" si="119"/>
        <v>0</v>
      </c>
      <c r="DF23" s="81">
        <f t="shared" si="120"/>
        <v>7.6102000000000003E-2</v>
      </c>
      <c r="DG23" s="83">
        <f>'[1]Recettes intérieures'!AV21</f>
        <v>0</v>
      </c>
      <c r="DH23" s="81">
        <f>'[1]Recettes intérieures'!AY21</f>
        <v>0</v>
      </c>
      <c r="DI23" s="81">
        <f>'[1]Recettes intérieures'!AX21</f>
        <v>0</v>
      </c>
      <c r="DJ23" s="81">
        <f t="shared" si="121"/>
        <v>0</v>
      </c>
      <c r="DK23" s="82"/>
      <c r="DL23" s="84">
        <f t="shared" si="122"/>
        <v>0</v>
      </c>
      <c r="DM23" s="81">
        <f t="shared" si="122"/>
        <v>0</v>
      </c>
      <c r="DN23" s="81">
        <f t="shared" si="122"/>
        <v>0</v>
      </c>
      <c r="DO23" s="81">
        <f t="shared" si="123"/>
        <v>0</v>
      </c>
      <c r="DP23" s="82">
        <f t="shared" si="124"/>
        <v>0</v>
      </c>
      <c r="DQ23" s="86">
        <f t="shared" si="124"/>
        <v>0.219141</v>
      </c>
      <c r="DR23" s="87">
        <f t="shared" si="125"/>
        <v>7.6102000000000003E-2</v>
      </c>
      <c r="DS23" s="87">
        <f t="shared" si="125"/>
        <v>0</v>
      </c>
      <c r="DT23" s="87">
        <f t="shared" si="126"/>
        <v>7.6102000000000003E-2</v>
      </c>
      <c r="DU23" s="67">
        <f t="shared" si="26"/>
        <v>0.19910835291224288</v>
      </c>
      <c r="DV23" s="67">
        <f t="shared" si="27"/>
        <v>0.19910835291224288</v>
      </c>
      <c r="DW23" s="67">
        <f t="shared" si="28"/>
        <v>1.4587869958595308</v>
      </c>
      <c r="DX23" s="77"/>
      <c r="DZ23" s="79"/>
    </row>
    <row r="24" spans="1:130" s="88" customFormat="1" ht="12.75" x14ac:dyDescent="0.2">
      <c r="A24" s="80" t="s">
        <v>55</v>
      </c>
      <c r="B24" s="81">
        <f>'[1]Recettes intérieures'!B22</f>
        <v>28.834741999999999</v>
      </c>
      <c r="C24" s="81"/>
      <c r="D24" s="81">
        <f t="shared" si="36"/>
        <v>28.834741999999999</v>
      </c>
      <c r="E24" s="81">
        <f>'[1]Recettes intérieures'!C22</f>
        <v>28.834741999999999</v>
      </c>
      <c r="F24" s="81"/>
      <c r="G24" s="81">
        <f t="shared" si="84"/>
        <v>28.834741999999999</v>
      </c>
      <c r="H24" s="82">
        <f>'[1]Recettes intérieures'!D22</f>
        <v>2.4125709999999998</v>
      </c>
      <c r="I24" s="83">
        <f>'[1]Recettes intérieures'!D22</f>
        <v>2.4125709999999998</v>
      </c>
      <c r="J24" s="81">
        <f>'[1]Recettes intérieures'!G22</f>
        <v>3.2338359999999997</v>
      </c>
      <c r="K24" s="81">
        <f>'[1]Recettes intérieures'!F22</f>
        <v>1.7536090000000002E-3</v>
      </c>
      <c r="L24" s="81">
        <f t="shared" si="85"/>
        <v>3.2320823909999996</v>
      </c>
      <c r="M24" s="83">
        <f>'[1]Recettes intérieures'!H22</f>
        <v>2.0888339999999994</v>
      </c>
      <c r="N24" s="81">
        <f>'[1]Recettes intérieures'!K22</f>
        <v>2.2993787399999999</v>
      </c>
      <c r="O24" s="81">
        <f>'[1]Recettes intérieures'!J22</f>
        <v>2.0347229000000001E-2</v>
      </c>
      <c r="P24" s="81">
        <f t="shared" si="86"/>
        <v>2.2790315109999999</v>
      </c>
      <c r="Q24" s="81">
        <f t="shared" si="87"/>
        <v>5.53321474</v>
      </c>
      <c r="R24" s="81">
        <f t="shared" si="87"/>
        <v>2.2100838000000001E-2</v>
      </c>
      <c r="S24" s="81">
        <f t="shared" si="88"/>
        <v>5.511113902</v>
      </c>
      <c r="T24" s="83">
        <f>'[1]Recettes intérieures'!L22</f>
        <v>2.3382980000000004</v>
      </c>
      <c r="U24" s="81">
        <f>'[1]Recettes intérieures'!O22</f>
        <v>3.4302793630000004</v>
      </c>
      <c r="V24" s="81">
        <f>'[1]Recettes intérieures'!N22</f>
        <v>1.0892469E-2</v>
      </c>
      <c r="W24" s="81">
        <f t="shared" si="89"/>
        <v>3.4193868940000005</v>
      </c>
      <c r="X24" s="82"/>
      <c r="Y24" s="84">
        <f t="shared" si="52"/>
        <v>6.8397030000000001</v>
      </c>
      <c r="Z24" s="85">
        <f t="shared" si="90"/>
        <v>8.9634941030000004</v>
      </c>
      <c r="AA24" s="85">
        <f t="shared" si="90"/>
        <v>3.2993306999999999E-2</v>
      </c>
      <c r="AB24" s="85">
        <f t="shared" si="90"/>
        <v>8.9305007960000005</v>
      </c>
      <c r="AC24" s="66">
        <f t="shared" si="9"/>
        <v>0.30971322011481844</v>
      </c>
      <c r="AD24" s="66">
        <f t="shared" si="10"/>
        <v>1.310509257931229</v>
      </c>
      <c r="AE24" s="66">
        <f t="shared" si="11"/>
        <v>3.7016530481382728</v>
      </c>
      <c r="AF24" s="83">
        <f>'[1]Recettes intérieures'!P22</f>
        <v>2.2295560000000005</v>
      </c>
      <c r="AG24" s="81">
        <f>'[1]Recettes intérieures'!S22</f>
        <v>3.6628203170000004</v>
      </c>
      <c r="AH24" s="81">
        <f>'[1]Recettes intérieures'!R22</f>
        <v>2.6574148999999998E-2</v>
      </c>
      <c r="AI24" s="81">
        <f t="shared" si="91"/>
        <v>3.6362461680000004</v>
      </c>
      <c r="AJ24" s="81">
        <f t="shared" si="92"/>
        <v>12.62631442</v>
      </c>
      <c r="AK24" s="81">
        <f t="shared" si="92"/>
        <v>5.9567455999999998E-2</v>
      </c>
      <c r="AL24" s="81">
        <f t="shared" si="93"/>
        <v>12.566746964</v>
      </c>
      <c r="AM24" s="66">
        <f t="shared" si="13"/>
        <v>0.43581964298484099</v>
      </c>
      <c r="AN24" s="83">
        <f>'[1]Recettes intérieures'!T22</f>
        <v>0.93751300000000004</v>
      </c>
      <c r="AO24" s="81">
        <f>'[1]Recettes intérieures'!W22</f>
        <v>3.1099408339999997</v>
      </c>
      <c r="AP24" s="81">
        <f>'[1]Recettes intérieures'!V22</f>
        <v>2.2217976E-2</v>
      </c>
      <c r="AQ24" s="81">
        <f t="shared" si="94"/>
        <v>3.0877228579999998</v>
      </c>
      <c r="AR24" s="81">
        <f t="shared" si="95"/>
        <v>15.736255254</v>
      </c>
      <c r="AS24" s="81">
        <f t="shared" si="95"/>
        <v>8.1785431999999991E-2</v>
      </c>
      <c r="AT24" s="81">
        <f t="shared" si="96"/>
        <v>15.654469821999999</v>
      </c>
      <c r="AU24" s="83">
        <f>'[1]Recettes intérieures'!X22</f>
        <v>2.9001000000000001</v>
      </c>
      <c r="AV24" s="81">
        <f>'[1]Recettes intérieures'!AA22</f>
        <v>3.9380262579999998</v>
      </c>
      <c r="AW24" s="81">
        <f>'[1]Recettes intérieures'!Z22</f>
        <v>1.686145E-3</v>
      </c>
      <c r="AX24" s="81">
        <f t="shared" si="97"/>
        <v>3.936340113</v>
      </c>
      <c r="AY24" s="82"/>
      <c r="AZ24" s="84">
        <f t="shared" si="98"/>
        <v>6.0671690000000007</v>
      </c>
      <c r="BA24" s="81">
        <f t="shared" si="99"/>
        <v>10.710787409</v>
      </c>
      <c r="BB24" s="81">
        <f t="shared" si="99"/>
        <v>5.0478269999999999E-2</v>
      </c>
      <c r="BC24" s="81">
        <f t="shared" si="100"/>
        <v>10.660309139000001</v>
      </c>
      <c r="BD24" s="82">
        <f t="shared" si="101"/>
        <v>0</v>
      </c>
      <c r="BE24" s="86">
        <f t="shared" si="101"/>
        <v>12.906872</v>
      </c>
      <c r="BF24" s="85">
        <f t="shared" si="101"/>
        <v>19.674281512</v>
      </c>
      <c r="BG24" s="85">
        <f t="shared" si="101"/>
        <v>8.3471576999999991E-2</v>
      </c>
      <c r="BH24" s="85">
        <f t="shared" si="101"/>
        <v>19.590809935000003</v>
      </c>
      <c r="BI24" s="66">
        <f t="shared" si="15"/>
        <v>0.67941686230450771</v>
      </c>
      <c r="BJ24" s="66">
        <f t="shared" si="16"/>
        <v>0.682311688864773</v>
      </c>
      <c r="BK24" s="66" t="e">
        <f t="shared" si="17"/>
        <v>#DIV/0!</v>
      </c>
      <c r="BL24" s="83">
        <f>'[1]Recettes intérieures'!AB22</f>
        <v>0</v>
      </c>
      <c r="BM24" s="81">
        <f>'[1]Recettes intérieures'!AE22</f>
        <v>0</v>
      </c>
      <c r="BN24" s="81">
        <f>'[1]Recettes intérieures'!AD22</f>
        <v>0</v>
      </c>
      <c r="BO24" s="81">
        <f t="shared" si="102"/>
        <v>0</v>
      </c>
      <c r="BP24" s="81">
        <f t="shared" si="103"/>
        <v>19.674281512</v>
      </c>
      <c r="BQ24" s="81">
        <f t="shared" si="103"/>
        <v>8.3471576999999991E-2</v>
      </c>
      <c r="BR24" s="81">
        <f t="shared" si="104"/>
        <v>19.590809934999999</v>
      </c>
      <c r="BS24" s="66">
        <f t="shared" si="19"/>
        <v>0.682311688864773</v>
      </c>
      <c r="BT24" s="83">
        <f>'[1]Recettes intérieures'!AF22</f>
        <v>0</v>
      </c>
      <c r="BU24" s="81">
        <f>'[1]Recettes intérieures'!AI22</f>
        <v>0</v>
      </c>
      <c r="BV24" s="81">
        <f>'[1]Recettes intérieures'!AH22</f>
        <v>0</v>
      </c>
      <c r="BW24" s="81">
        <f t="shared" si="105"/>
        <v>0</v>
      </c>
      <c r="BX24" s="81">
        <f t="shared" si="106"/>
        <v>19.674281512</v>
      </c>
      <c r="BY24" s="81">
        <f t="shared" si="106"/>
        <v>8.3471576999999991E-2</v>
      </c>
      <c r="BZ24" s="81">
        <f t="shared" si="107"/>
        <v>19.590809934999999</v>
      </c>
      <c r="CA24" s="66">
        <f t="shared" si="5"/>
        <v>0.682311688864773</v>
      </c>
      <c r="CB24" s="83">
        <f>'[1]Recettes intérieures'!AJ22</f>
        <v>0</v>
      </c>
      <c r="CC24" s="81">
        <f>'[1]Recettes intérieures'!AM22</f>
        <v>0</v>
      </c>
      <c r="CD24" s="81">
        <f>'[1]Recettes intérieures'!AL22</f>
        <v>0</v>
      </c>
      <c r="CE24" s="81">
        <f t="shared" si="108"/>
        <v>0</v>
      </c>
      <c r="CF24" s="82"/>
      <c r="CG24" s="84">
        <f t="shared" si="109"/>
        <v>0</v>
      </c>
      <c r="CH24" s="81">
        <f t="shared" si="110"/>
        <v>0</v>
      </c>
      <c r="CI24" s="81">
        <f t="shared" si="110"/>
        <v>0</v>
      </c>
      <c r="CJ24" s="81">
        <f t="shared" si="111"/>
        <v>0</v>
      </c>
      <c r="CK24" s="82"/>
      <c r="CL24" s="86">
        <f t="shared" si="112"/>
        <v>12.906872</v>
      </c>
      <c r="CM24" s="81">
        <f t="shared" si="113"/>
        <v>19.674281512</v>
      </c>
      <c r="CN24" s="81">
        <f t="shared" si="113"/>
        <v>8.3471576999999991E-2</v>
      </c>
      <c r="CO24" s="81">
        <f t="shared" si="114"/>
        <v>19.590809934999999</v>
      </c>
      <c r="CP24" s="67">
        <f t="shared" si="22"/>
        <v>0.682311688864773</v>
      </c>
      <c r="CQ24" s="67">
        <f t="shared" si="23"/>
        <v>0.682311688864773</v>
      </c>
      <c r="CR24" s="67" t="e">
        <f t="shared" si="24"/>
        <v>#DIV/0!</v>
      </c>
      <c r="CS24" s="83">
        <f>'[1]Recettes intérieures'!AN22</f>
        <v>0</v>
      </c>
      <c r="CT24" s="81">
        <f>'[1]Recettes intérieures'!AQ22</f>
        <v>0</v>
      </c>
      <c r="CU24" s="81">
        <f>'[1]Recettes intérieures'!AP22</f>
        <v>0</v>
      </c>
      <c r="CV24" s="81">
        <f t="shared" si="115"/>
        <v>0</v>
      </c>
      <c r="CW24" s="81">
        <f t="shared" si="116"/>
        <v>19.674281512</v>
      </c>
      <c r="CX24" s="81">
        <f t="shared" si="116"/>
        <v>8.3471576999999991E-2</v>
      </c>
      <c r="CY24" s="81">
        <f t="shared" si="117"/>
        <v>19.590809934999999</v>
      </c>
      <c r="CZ24" s="83">
        <f>'[1]Recettes intérieures'!AR22</f>
        <v>0</v>
      </c>
      <c r="DA24" s="81">
        <f>'[1]Recettes intérieures'!AU22</f>
        <v>0</v>
      </c>
      <c r="DB24" s="81">
        <f>'[1]Recettes intérieures'!AT22</f>
        <v>0</v>
      </c>
      <c r="DC24" s="81">
        <f t="shared" si="118"/>
        <v>0</v>
      </c>
      <c r="DD24" s="81">
        <f t="shared" si="119"/>
        <v>19.674281512</v>
      </c>
      <c r="DE24" s="81">
        <f t="shared" si="119"/>
        <v>8.3471576999999991E-2</v>
      </c>
      <c r="DF24" s="81">
        <f t="shared" si="120"/>
        <v>19.590809934999999</v>
      </c>
      <c r="DG24" s="83">
        <f>'[1]Recettes intérieures'!AV22</f>
        <v>0</v>
      </c>
      <c r="DH24" s="81">
        <f>'[1]Recettes intérieures'!AY22</f>
        <v>0</v>
      </c>
      <c r="DI24" s="81">
        <f>'[1]Recettes intérieures'!AX22</f>
        <v>0</v>
      </c>
      <c r="DJ24" s="81">
        <f t="shared" si="121"/>
        <v>0</v>
      </c>
      <c r="DK24" s="82"/>
      <c r="DL24" s="84">
        <f t="shared" si="122"/>
        <v>0</v>
      </c>
      <c r="DM24" s="81">
        <f t="shared" si="122"/>
        <v>0</v>
      </c>
      <c r="DN24" s="81">
        <f t="shared" si="122"/>
        <v>0</v>
      </c>
      <c r="DO24" s="81">
        <f t="shared" si="123"/>
        <v>0</v>
      </c>
      <c r="DP24" s="82">
        <f t="shared" si="124"/>
        <v>0</v>
      </c>
      <c r="DQ24" s="86">
        <f t="shared" si="124"/>
        <v>12.906872</v>
      </c>
      <c r="DR24" s="87">
        <f t="shared" si="125"/>
        <v>19.674281512</v>
      </c>
      <c r="DS24" s="87">
        <f t="shared" si="125"/>
        <v>8.3471576999999991E-2</v>
      </c>
      <c r="DT24" s="87">
        <f t="shared" si="126"/>
        <v>19.590809934999999</v>
      </c>
      <c r="DU24" s="67">
        <f t="shared" si="26"/>
        <v>0.682311688864773</v>
      </c>
      <c r="DV24" s="67">
        <f t="shared" si="27"/>
        <v>0.682311688864773</v>
      </c>
      <c r="DW24" s="67">
        <f t="shared" si="28"/>
        <v>8.1203039972709607</v>
      </c>
      <c r="DX24" s="77"/>
      <c r="DZ24" s="79"/>
    </row>
    <row r="25" spans="1:130" s="88" customFormat="1" ht="12.75" x14ac:dyDescent="0.2">
      <c r="A25" s="80" t="s">
        <v>56</v>
      </c>
      <c r="B25" s="81">
        <f>'[1]Recettes intérieures'!B23</f>
        <v>12.289758000000001</v>
      </c>
      <c r="C25" s="81"/>
      <c r="D25" s="81">
        <f t="shared" si="36"/>
        <v>12.289758000000001</v>
      </c>
      <c r="E25" s="81">
        <f>'[1]Recettes intérieures'!C23</f>
        <v>12.289758000000001</v>
      </c>
      <c r="F25" s="81"/>
      <c r="G25" s="81">
        <f t="shared" si="84"/>
        <v>12.289758000000001</v>
      </c>
      <c r="H25" s="82">
        <f>'[1]Recettes intérieures'!D23</f>
        <v>1.025164</v>
      </c>
      <c r="I25" s="83">
        <f>'[1]Recettes intérieures'!D23</f>
        <v>1.025164</v>
      </c>
      <c r="J25" s="81">
        <f>'[1]Recettes intérieures'!G23</f>
        <v>1.574295</v>
      </c>
      <c r="K25" s="81">
        <f>'[1]Recettes intérieures'!F23</f>
        <v>0</v>
      </c>
      <c r="L25" s="81">
        <f t="shared" si="85"/>
        <v>1.574295</v>
      </c>
      <c r="M25" s="83">
        <f>'[1]Recettes intérieures'!H23</f>
        <v>1.025164</v>
      </c>
      <c r="N25" s="81">
        <f>'[1]Recettes intérieures'!K23</f>
        <v>1.410608581</v>
      </c>
      <c r="O25" s="81">
        <f>'[1]Recettes intérieures'!J23</f>
        <v>0</v>
      </c>
      <c r="P25" s="81">
        <f t="shared" si="86"/>
        <v>1.410608581</v>
      </c>
      <c r="Q25" s="81">
        <f t="shared" si="87"/>
        <v>2.9849035810000002</v>
      </c>
      <c r="R25" s="81">
        <f t="shared" si="87"/>
        <v>0</v>
      </c>
      <c r="S25" s="81">
        <f t="shared" si="88"/>
        <v>2.9849035810000002</v>
      </c>
      <c r="T25" s="83">
        <f>'[1]Recettes intérieures'!L23</f>
        <v>0.98485999999999996</v>
      </c>
      <c r="U25" s="81">
        <f>'[1]Recettes intérieures'!O23</f>
        <v>1.437914997</v>
      </c>
      <c r="V25" s="81">
        <f>'[1]Recettes intérieures'!N23</f>
        <v>0</v>
      </c>
      <c r="W25" s="81">
        <f t="shared" si="89"/>
        <v>1.437914997</v>
      </c>
      <c r="X25" s="82"/>
      <c r="Y25" s="84">
        <f t="shared" si="52"/>
        <v>3.0351879999999998</v>
      </c>
      <c r="Z25" s="85">
        <f t="shared" si="90"/>
        <v>4.4228185780000002</v>
      </c>
      <c r="AA25" s="85">
        <f t="shared" si="90"/>
        <v>0</v>
      </c>
      <c r="AB25" s="85">
        <f t="shared" si="90"/>
        <v>4.4228185780000002</v>
      </c>
      <c r="AC25" s="66">
        <f t="shared" si="9"/>
        <v>0.3598784107872588</v>
      </c>
      <c r="AD25" s="66">
        <f t="shared" si="10"/>
        <v>1.4571810965251577</v>
      </c>
      <c r="AE25" s="66">
        <f t="shared" si="11"/>
        <v>4.3142546733985982</v>
      </c>
      <c r="AF25" s="83">
        <f>'[1]Recettes intérieures'!P23</f>
        <v>0.95239300000000005</v>
      </c>
      <c r="AG25" s="81">
        <f>'[1]Recettes intérieures'!S23</f>
        <v>1.5917549980000001</v>
      </c>
      <c r="AH25" s="81">
        <f>'[1]Recettes intérieures'!R23</f>
        <v>0</v>
      </c>
      <c r="AI25" s="81">
        <f t="shared" si="91"/>
        <v>1.5917549980000001</v>
      </c>
      <c r="AJ25" s="81">
        <f t="shared" si="92"/>
        <v>6.0145735760000001</v>
      </c>
      <c r="AK25" s="81">
        <f t="shared" si="92"/>
        <v>0</v>
      </c>
      <c r="AL25" s="81">
        <f t="shared" si="93"/>
        <v>6.0145735760000001</v>
      </c>
      <c r="AM25" s="66">
        <f t="shared" si="13"/>
        <v>0.48939723434749488</v>
      </c>
      <c r="AN25" s="83">
        <f>'[1]Recettes intérieures'!T23</f>
        <v>0.95239300000000005</v>
      </c>
      <c r="AO25" s="81">
        <f>'[1]Recettes intérieures'!W23</f>
        <v>1.607266981</v>
      </c>
      <c r="AP25" s="81">
        <f>'[1]Recettes intérieures'!V23</f>
        <v>0</v>
      </c>
      <c r="AQ25" s="81">
        <f t="shared" si="94"/>
        <v>1.607266981</v>
      </c>
      <c r="AR25" s="81">
        <f t="shared" si="95"/>
        <v>7.6218405570000005</v>
      </c>
      <c r="AS25" s="81">
        <f t="shared" si="95"/>
        <v>0</v>
      </c>
      <c r="AT25" s="81">
        <f t="shared" si="96"/>
        <v>7.6218405570000005</v>
      </c>
      <c r="AU25" s="83">
        <f>'[1]Recettes intérieures'!X23</f>
        <v>0.83526</v>
      </c>
      <c r="AV25" s="81">
        <f>'[1]Recettes intérieures'!AA23</f>
        <v>1.616744403</v>
      </c>
      <c r="AW25" s="81">
        <f>'[1]Recettes intérieures'!Z23</f>
        <v>0</v>
      </c>
      <c r="AX25" s="81">
        <f t="shared" si="97"/>
        <v>1.616744403</v>
      </c>
      <c r="AY25" s="82"/>
      <c r="AZ25" s="84">
        <f t="shared" si="98"/>
        <v>2.740046</v>
      </c>
      <c r="BA25" s="81">
        <f t="shared" si="99"/>
        <v>4.8157663819999996</v>
      </c>
      <c r="BB25" s="81">
        <f t="shared" si="99"/>
        <v>0</v>
      </c>
      <c r="BC25" s="81">
        <f t="shared" si="100"/>
        <v>4.8157663819999996</v>
      </c>
      <c r="BD25" s="82">
        <f t="shared" si="101"/>
        <v>0</v>
      </c>
      <c r="BE25" s="86">
        <f t="shared" si="101"/>
        <v>5.7752339999999993</v>
      </c>
      <c r="BF25" s="85">
        <f t="shared" si="101"/>
        <v>9.2385849600000007</v>
      </c>
      <c r="BG25" s="85">
        <f t="shared" si="101"/>
        <v>0</v>
      </c>
      <c r="BH25" s="85">
        <f t="shared" si="101"/>
        <v>9.2385849600000007</v>
      </c>
      <c r="BI25" s="66">
        <f t="shared" si="15"/>
        <v>0.75173042138014434</v>
      </c>
      <c r="BJ25" s="66">
        <f t="shared" si="16"/>
        <v>0.75173042138014434</v>
      </c>
      <c r="BK25" s="66" t="e">
        <f t="shared" si="17"/>
        <v>#DIV/0!</v>
      </c>
      <c r="BL25" s="83">
        <f>'[1]Recettes intérieures'!AB23</f>
        <v>0</v>
      </c>
      <c r="BM25" s="81">
        <f>'[1]Recettes intérieures'!AE23</f>
        <v>0</v>
      </c>
      <c r="BN25" s="81">
        <f>'[1]Recettes intérieures'!AD23</f>
        <v>0</v>
      </c>
      <c r="BO25" s="81">
        <f t="shared" si="102"/>
        <v>0</v>
      </c>
      <c r="BP25" s="81">
        <f t="shared" si="103"/>
        <v>9.2385849600000007</v>
      </c>
      <c r="BQ25" s="81">
        <f t="shared" si="103"/>
        <v>0</v>
      </c>
      <c r="BR25" s="81">
        <f t="shared" si="104"/>
        <v>9.2385849600000007</v>
      </c>
      <c r="BS25" s="66">
        <f t="shared" si="19"/>
        <v>0.75173042138014434</v>
      </c>
      <c r="BT25" s="83">
        <f>'[1]Recettes intérieures'!AF23</f>
        <v>0</v>
      </c>
      <c r="BU25" s="81">
        <f>'[1]Recettes intérieures'!AI23</f>
        <v>0</v>
      </c>
      <c r="BV25" s="81">
        <f>'[1]Recettes intérieures'!AH23</f>
        <v>0</v>
      </c>
      <c r="BW25" s="81">
        <f t="shared" si="105"/>
        <v>0</v>
      </c>
      <c r="BX25" s="81">
        <f t="shared" si="106"/>
        <v>9.2385849600000007</v>
      </c>
      <c r="BY25" s="81">
        <f t="shared" si="106"/>
        <v>0</v>
      </c>
      <c r="BZ25" s="81">
        <f t="shared" si="107"/>
        <v>9.2385849600000007</v>
      </c>
      <c r="CA25" s="66">
        <f t="shared" si="5"/>
        <v>0.75173042138014434</v>
      </c>
      <c r="CB25" s="83">
        <f>'[1]Recettes intérieures'!AJ23</f>
        <v>0</v>
      </c>
      <c r="CC25" s="81">
        <f>'[1]Recettes intérieures'!AM23</f>
        <v>0</v>
      </c>
      <c r="CD25" s="81">
        <f>'[1]Recettes intérieures'!AL23</f>
        <v>0</v>
      </c>
      <c r="CE25" s="81">
        <f t="shared" si="108"/>
        <v>0</v>
      </c>
      <c r="CF25" s="82"/>
      <c r="CG25" s="84">
        <f t="shared" si="109"/>
        <v>0</v>
      </c>
      <c r="CH25" s="81">
        <f t="shared" si="110"/>
        <v>0</v>
      </c>
      <c r="CI25" s="81">
        <f t="shared" si="110"/>
        <v>0</v>
      </c>
      <c r="CJ25" s="81">
        <f t="shared" si="111"/>
        <v>0</v>
      </c>
      <c r="CK25" s="82"/>
      <c r="CL25" s="86">
        <f t="shared" si="112"/>
        <v>5.7752339999999993</v>
      </c>
      <c r="CM25" s="81">
        <f t="shared" si="113"/>
        <v>9.2385849600000007</v>
      </c>
      <c r="CN25" s="81">
        <f t="shared" si="113"/>
        <v>0</v>
      </c>
      <c r="CO25" s="81">
        <f t="shared" si="114"/>
        <v>9.2385849600000007</v>
      </c>
      <c r="CP25" s="67">
        <f t="shared" si="22"/>
        <v>0.75173042138014434</v>
      </c>
      <c r="CQ25" s="67">
        <f t="shared" si="23"/>
        <v>0.75173042138014434</v>
      </c>
      <c r="CR25" s="67" t="e">
        <f t="shared" si="24"/>
        <v>#DIV/0!</v>
      </c>
      <c r="CS25" s="83">
        <f>'[1]Recettes intérieures'!AN23</f>
        <v>0</v>
      </c>
      <c r="CT25" s="81">
        <f>'[1]Recettes intérieures'!AQ23</f>
        <v>0</v>
      </c>
      <c r="CU25" s="81">
        <f>'[1]Recettes intérieures'!AP23</f>
        <v>0</v>
      </c>
      <c r="CV25" s="81">
        <f t="shared" si="115"/>
        <v>0</v>
      </c>
      <c r="CW25" s="81">
        <f t="shared" si="116"/>
        <v>9.2385849600000007</v>
      </c>
      <c r="CX25" s="81">
        <f t="shared" si="116"/>
        <v>0</v>
      </c>
      <c r="CY25" s="81">
        <f t="shared" si="117"/>
        <v>9.2385849600000007</v>
      </c>
      <c r="CZ25" s="83">
        <f>'[1]Recettes intérieures'!AR23</f>
        <v>0</v>
      </c>
      <c r="DA25" s="81">
        <f>'[1]Recettes intérieures'!AU23</f>
        <v>0</v>
      </c>
      <c r="DB25" s="81">
        <f>'[1]Recettes intérieures'!AT23</f>
        <v>0</v>
      </c>
      <c r="DC25" s="81">
        <f t="shared" si="118"/>
        <v>0</v>
      </c>
      <c r="DD25" s="81">
        <f t="shared" si="119"/>
        <v>9.2385849600000007</v>
      </c>
      <c r="DE25" s="81">
        <f t="shared" si="119"/>
        <v>0</v>
      </c>
      <c r="DF25" s="81">
        <f t="shared" si="120"/>
        <v>9.2385849600000007</v>
      </c>
      <c r="DG25" s="83">
        <f>'[1]Recettes intérieures'!AV23</f>
        <v>0</v>
      </c>
      <c r="DH25" s="81">
        <f>'[1]Recettes intérieures'!AY23</f>
        <v>0</v>
      </c>
      <c r="DI25" s="81">
        <f>'[1]Recettes intérieures'!AX23</f>
        <v>0</v>
      </c>
      <c r="DJ25" s="81">
        <f t="shared" si="121"/>
        <v>0</v>
      </c>
      <c r="DK25" s="82"/>
      <c r="DL25" s="84">
        <f t="shared" si="122"/>
        <v>0</v>
      </c>
      <c r="DM25" s="81">
        <f t="shared" si="122"/>
        <v>0</v>
      </c>
      <c r="DN25" s="81">
        <f t="shared" si="122"/>
        <v>0</v>
      </c>
      <c r="DO25" s="81">
        <f t="shared" si="123"/>
        <v>0</v>
      </c>
      <c r="DP25" s="82">
        <f t="shared" si="124"/>
        <v>0</v>
      </c>
      <c r="DQ25" s="86">
        <f t="shared" si="124"/>
        <v>5.7752339999999993</v>
      </c>
      <c r="DR25" s="87">
        <f t="shared" si="125"/>
        <v>9.2385849600000007</v>
      </c>
      <c r="DS25" s="87">
        <f t="shared" si="125"/>
        <v>0</v>
      </c>
      <c r="DT25" s="87">
        <f t="shared" si="126"/>
        <v>9.2385849600000007</v>
      </c>
      <c r="DU25" s="67">
        <f t="shared" si="26"/>
        <v>0.75173042138014434</v>
      </c>
      <c r="DV25" s="67">
        <f t="shared" si="27"/>
        <v>0.75173042138014434</v>
      </c>
      <c r="DW25" s="67">
        <f t="shared" si="28"/>
        <v>9.0118117296354541</v>
      </c>
      <c r="DX25" s="77"/>
      <c r="DZ25" s="79"/>
    </row>
    <row r="26" spans="1:130" s="78" customFormat="1" ht="12.75" x14ac:dyDescent="0.2">
      <c r="A26" s="76" t="s">
        <v>57</v>
      </c>
      <c r="B26" s="72">
        <f>SUM(B27:B30)</f>
        <v>11.334319000000001</v>
      </c>
      <c r="C26" s="72">
        <f t="shared" ref="C26:BN26" si="127">SUM(C27:C30)</f>
        <v>0</v>
      </c>
      <c r="D26" s="72">
        <f t="shared" si="127"/>
        <v>11.334319000000001</v>
      </c>
      <c r="E26" s="72">
        <f t="shared" si="127"/>
        <v>11.334319000000001</v>
      </c>
      <c r="F26" s="72">
        <f t="shared" si="127"/>
        <v>0</v>
      </c>
      <c r="G26" s="72">
        <f t="shared" si="127"/>
        <v>11.334319000000001</v>
      </c>
      <c r="H26" s="72">
        <f t="shared" si="127"/>
        <v>0.60091800000000006</v>
      </c>
      <c r="I26" s="72">
        <f t="shared" si="127"/>
        <v>0.60091800000000006</v>
      </c>
      <c r="J26" s="72">
        <f t="shared" si="127"/>
        <v>0.917580917</v>
      </c>
      <c r="K26" s="72">
        <f t="shared" si="127"/>
        <v>3.1562300000000001E-2</v>
      </c>
      <c r="L26" s="72">
        <f t="shared" si="127"/>
        <v>0.88601861699999995</v>
      </c>
      <c r="M26" s="72">
        <f t="shared" si="127"/>
        <v>0.54308000000000001</v>
      </c>
      <c r="N26" s="72">
        <f t="shared" si="127"/>
        <v>0.96440672700000007</v>
      </c>
      <c r="O26" s="72">
        <f t="shared" si="127"/>
        <v>0</v>
      </c>
      <c r="P26" s="72">
        <f t="shared" si="127"/>
        <v>0.96440672700000007</v>
      </c>
      <c r="Q26" s="72">
        <f t="shared" si="127"/>
        <v>1.8819876439999998</v>
      </c>
      <c r="R26" s="72">
        <f t="shared" si="127"/>
        <v>3.1562300000000001E-2</v>
      </c>
      <c r="S26" s="72">
        <f t="shared" si="127"/>
        <v>1.8504253439999998</v>
      </c>
      <c r="T26" s="72">
        <f t="shared" si="127"/>
        <v>0.77715400000000001</v>
      </c>
      <c r="U26" s="72">
        <f t="shared" si="127"/>
        <v>0.92965896050000008</v>
      </c>
      <c r="V26" s="72">
        <f t="shared" si="127"/>
        <v>0</v>
      </c>
      <c r="W26" s="72">
        <f t="shared" si="127"/>
        <v>0.92965896050000008</v>
      </c>
      <c r="X26" s="72">
        <f t="shared" si="127"/>
        <v>0</v>
      </c>
      <c r="Y26" s="72">
        <f t="shared" si="127"/>
        <v>1.921152</v>
      </c>
      <c r="Z26" s="73">
        <f t="shared" si="127"/>
        <v>2.8116466045000004</v>
      </c>
      <c r="AA26" s="73">
        <f t="shared" si="127"/>
        <v>3.1562300000000001E-2</v>
      </c>
      <c r="AB26" s="73">
        <f t="shared" si="127"/>
        <v>2.7800843045000003</v>
      </c>
      <c r="AC26" s="66">
        <f t="shared" si="9"/>
        <v>0.2452802241140381</v>
      </c>
      <c r="AD26" s="66">
        <f t="shared" si="10"/>
        <v>1.4635211604807952</v>
      </c>
      <c r="AE26" s="66">
        <f t="shared" si="11"/>
        <v>4.626395455785981</v>
      </c>
      <c r="AF26" s="72">
        <f t="shared" si="127"/>
        <v>0.55741000000000007</v>
      </c>
      <c r="AG26" s="72">
        <f t="shared" si="127"/>
        <v>0.8566913169999999</v>
      </c>
      <c r="AH26" s="72">
        <f t="shared" si="127"/>
        <v>0</v>
      </c>
      <c r="AI26" s="72">
        <f t="shared" si="127"/>
        <v>0.8566913169999999</v>
      </c>
      <c r="AJ26" s="72">
        <f t="shared" si="127"/>
        <v>3.6683379215</v>
      </c>
      <c r="AK26" s="72">
        <f t="shared" si="127"/>
        <v>3.1562300000000001E-2</v>
      </c>
      <c r="AL26" s="72">
        <f t="shared" si="127"/>
        <v>3.6367756215</v>
      </c>
      <c r="AM26" s="66">
        <f t="shared" si="13"/>
        <v>0.32086406086682401</v>
      </c>
      <c r="AN26" s="72">
        <f t="shared" si="127"/>
        <v>0</v>
      </c>
      <c r="AO26" s="72">
        <f t="shared" si="127"/>
        <v>0.69734006900000001</v>
      </c>
      <c r="AP26" s="72">
        <f t="shared" si="127"/>
        <v>0</v>
      </c>
      <c r="AQ26" s="72">
        <f t="shared" si="127"/>
        <v>0.69734006900000001</v>
      </c>
      <c r="AR26" s="72">
        <f t="shared" si="127"/>
        <v>4.3656779904999992</v>
      </c>
      <c r="AS26" s="72">
        <f t="shared" si="127"/>
        <v>3.1562300000000001E-2</v>
      </c>
      <c r="AT26" s="72">
        <f t="shared" si="127"/>
        <v>4.3341156904999991</v>
      </c>
      <c r="AU26" s="72">
        <f t="shared" si="127"/>
        <v>0.57379600000000008</v>
      </c>
      <c r="AV26" s="72">
        <f t="shared" si="127"/>
        <v>1.112234382</v>
      </c>
      <c r="AW26" s="72">
        <f t="shared" si="127"/>
        <v>0</v>
      </c>
      <c r="AX26" s="72">
        <f t="shared" si="127"/>
        <v>1.112234382</v>
      </c>
      <c r="AY26" s="72">
        <f>SUM(AY27:AY30)</f>
        <v>0</v>
      </c>
      <c r="AZ26" s="72">
        <f t="shared" si="127"/>
        <v>1.1312059999999999</v>
      </c>
      <c r="BA26" s="72">
        <f t="shared" si="127"/>
        <v>2.6662657679999997</v>
      </c>
      <c r="BB26" s="72">
        <f t="shared" si="127"/>
        <v>0</v>
      </c>
      <c r="BC26" s="72">
        <f t="shared" si="127"/>
        <v>2.6662657679999997</v>
      </c>
      <c r="BD26" s="72">
        <f t="shared" si="127"/>
        <v>0</v>
      </c>
      <c r="BE26" s="72">
        <f t="shared" si="127"/>
        <v>3.0523580000000003</v>
      </c>
      <c r="BF26" s="73">
        <f t="shared" si="127"/>
        <v>5.4779123724999996</v>
      </c>
      <c r="BG26" s="73">
        <f t="shared" si="127"/>
        <v>3.1562300000000001E-2</v>
      </c>
      <c r="BH26" s="73">
        <f t="shared" si="127"/>
        <v>5.4463500725000005</v>
      </c>
      <c r="BI26" s="66">
        <f t="shared" si="15"/>
        <v>0.48051850953727349</v>
      </c>
      <c r="BJ26" s="66">
        <f t="shared" si="16"/>
        <v>0.48330317617670715</v>
      </c>
      <c r="BK26" s="66" t="e">
        <f t="shared" si="17"/>
        <v>#DIV/0!</v>
      </c>
      <c r="BL26" s="72">
        <f t="shared" si="127"/>
        <v>0</v>
      </c>
      <c r="BM26" s="72">
        <f t="shared" si="127"/>
        <v>0</v>
      </c>
      <c r="BN26" s="72">
        <f t="shared" si="127"/>
        <v>0</v>
      </c>
      <c r="BO26" s="72">
        <f t="shared" ref="BO26:DT26" si="128">SUM(BO27:BO30)</f>
        <v>0</v>
      </c>
      <c r="BP26" s="72">
        <f t="shared" si="128"/>
        <v>5.4779123724999996</v>
      </c>
      <c r="BQ26" s="72">
        <f t="shared" si="128"/>
        <v>3.1562300000000001E-2</v>
      </c>
      <c r="BR26" s="72">
        <f t="shared" si="128"/>
        <v>5.4463500724999996</v>
      </c>
      <c r="BS26" s="66">
        <f t="shared" si="19"/>
        <v>0.48330317617670715</v>
      </c>
      <c r="BT26" s="72">
        <f t="shared" si="128"/>
        <v>0</v>
      </c>
      <c r="BU26" s="72">
        <f t="shared" si="128"/>
        <v>0</v>
      </c>
      <c r="BV26" s="72">
        <f t="shared" si="128"/>
        <v>0</v>
      </c>
      <c r="BW26" s="72">
        <f t="shared" si="128"/>
        <v>0</v>
      </c>
      <c r="BX26" s="72">
        <f t="shared" si="128"/>
        <v>5.4779123724999996</v>
      </c>
      <c r="BY26" s="72">
        <f t="shared" si="128"/>
        <v>3.1562300000000001E-2</v>
      </c>
      <c r="BZ26" s="72">
        <f t="shared" si="128"/>
        <v>5.4463500724999996</v>
      </c>
      <c r="CA26" s="66">
        <f t="shared" si="5"/>
        <v>0.48330317617670715</v>
      </c>
      <c r="CB26" s="72">
        <f t="shared" si="128"/>
        <v>0</v>
      </c>
      <c r="CC26" s="72">
        <f t="shared" si="128"/>
        <v>0</v>
      </c>
      <c r="CD26" s="72">
        <f t="shared" si="128"/>
        <v>0</v>
      </c>
      <c r="CE26" s="72">
        <f t="shared" si="128"/>
        <v>0</v>
      </c>
      <c r="CF26" s="72">
        <f t="shared" si="128"/>
        <v>0</v>
      </c>
      <c r="CG26" s="72">
        <f t="shared" si="128"/>
        <v>0</v>
      </c>
      <c r="CH26" s="72">
        <f t="shared" si="128"/>
        <v>0</v>
      </c>
      <c r="CI26" s="72">
        <f t="shared" si="128"/>
        <v>0</v>
      </c>
      <c r="CJ26" s="72">
        <f t="shared" si="128"/>
        <v>0</v>
      </c>
      <c r="CK26" s="72">
        <f t="shared" si="128"/>
        <v>0</v>
      </c>
      <c r="CL26" s="72">
        <f t="shared" si="128"/>
        <v>3.0523580000000003</v>
      </c>
      <c r="CM26" s="72">
        <f t="shared" si="128"/>
        <v>5.4779123724999996</v>
      </c>
      <c r="CN26" s="72">
        <f t="shared" si="128"/>
        <v>3.1562300000000001E-2</v>
      </c>
      <c r="CO26" s="72">
        <f t="shared" si="128"/>
        <v>5.4463500724999996</v>
      </c>
      <c r="CP26" s="67">
        <f t="shared" si="22"/>
        <v>0.48330317617670715</v>
      </c>
      <c r="CQ26" s="67">
        <f t="shared" si="23"/>
        <v>0.48330317617670715</v>
      </c>
      <c r="CR26" s="67" t="e">
        <f t="shared" si="24"/>
        <v>#DIV/0!</v>
      </c>
      <c r="CS26" s="72">
        <f t="shared" si="128"/>
        <v>0</v>
      </c>
      <c r="CT26" s="72">
        <f t="shared" si="128"/>
        <v>0</v>
      </c>
      <c r="CU26" s="72">
        <f t="shared" si="128"/>
        <v>0</v>
      </c>
      <c r="CV26" s="72">
        <f t="shared" si="128"/>
        <v>0</v>
      </c>
      <c r="CW26" s="72">
        <f t="shared" si="128"/>
        <v>5.4779123724999996</v>
      </c>
      <c r="CX26" s="72">
        <f t="shared" si="128"/>
        <v>3.1562300000000001E-2</v>
      </c>
      <c r="CY26" s="72">
        <f t="shared" si="128"/>
        <v>5.4463500724999996</v>
      </c>
      <c r="CZ26" s="72">
        <f t="shared" si="128"/>
        <v>0</v>
      </c>
      <c r="DA26" s="72">
        <f t="shared" si="128"/>
        <v>0</v>
      </c>
      <c r="DB26" s="72">
        <f t="shared" si="128"/>
        <v>0</v>
      </c>
      <c r="DC26" s="72">
        <f t="shared" si="128"/>
        <v>0</v>
      </c>
      <c r="DD26" s="72">
        <f t="shared" si="128"/>
        <v>5.4779123724999996</v>
      </c>
      <c r="DE26" s="72">
        <f t="shared" si="128"/>
        <v>3.1562300000000001E-2</v>
      </c>
      <c r="DF26" s="72">
        <f t="shared" si="128"/>
        <v>5.4463500724999996</v>
      </c>
      <c r="DG26" s="72">
        <f t="shared" si="128"/>
        <v>0</v>
      </c>
      <c r="DH26" s="72">
        <f t="shared" si="128"/>
        <v>0</v>
      </c>
      <c r="DI26" s="72">
        <f t="shared" si="128"/>
        <v>0</v>
      </c>
      <c r="DJ26" s="72">
        <f t="shared" si="128"/>
        <v>0</v>
      </c>
      <c r="DK26" s="72">
        <f>SUM(DK27:DK30)</f>
        <v>0</v>
      </c>
      <c r="DL26" s="72">
        <f t="shared" si="128"/>
        <v>0</v>
      </c>
      <c r="DM26" s="72">
        <f t="shared" si="128"/>
        <v>0</v>
      </c>
      <c r="DN26" s="72">
        <f t="shared" si="128"/>
        <v>0</v>
      </c>
      <c r="DO26" s="72">
        <f t="shared" si="128"/>
        <v>0</v>
      </c>
      <c r="DP26" s="72">
        <f t="shared" si="128"/>
        <v>0</v>
      </c>
      <c r="DQ26" s="72">
        <f t="shared" si="128"/>
        <v>3.0523580000000003</v>
      </c>
      <c r="DR26" s="72">
        <f t="shared" si="128"/>
        <v>5.4779123724999996</v>
      </c>
      <c r="DS26" s="72">
        <f t="shared" si="128"/>
        <v>3.1562300000000001E-2</v>
      </c>
      <c r="DT26" s="72">
        <f t="shared" si="128"/>
        <v>5.4463500724999996</v>
      </c>
      <c r="DU26" s="67">
        <f t="shared" si="26"/>
        <v>0.48330317617670715</v>
      </c>
      <c r="DV26" s="67">
        <f t="shared" si="27"/>
        <v>0.48330317617670715</v>
      </c>
      <c r="DW26" s="67">
        <f t="shared" si="28"/>
        <v>9.0633831446220601</v>
      </c>
      <c r="DX26" s="77"/>
      <c r="DZ26" s="79"/>
    </row>
    <row r="27" spans="1:130" s="88" customFormat="1" ht="12.75" x14ac:dyDescent="0.2">
      <c r="A27" s="80" t="s">
        <v>58</v>
      </c>
      <c r="B27" s="81">
        <f>'[1]Recettes intérieures'!B25</f>
        <v>0</v>
      </c>
      <c r="C27" s="81"/>
      <c r="D27" s="81">
        <f t="shared" si="36"/>
        <v>0</v>
      </c>
      <c r="E27" s="81">
        <f>'[1]Recettes intérieures'!C25</f>
        <v>0</v>
      </c>
      <c r="F27" s="81"/>
      <c r="G27" s="81">
        <f>E27-F27</f>
        <v>0</v>
      </c>
      <c r="H27" s="82">
        <f>'[1]Recettes intérieures'!D25</f>
        <v>0</v>
      </c>
      <c r="I27" s="83">
        <f>'[1]Recettes intérieures'!D25</f>
        <v>0</v>
      </c>
      <c r="J27" s="81">
        <f>'[1]Recettes intérieures'!G25</f>
        <v>6.6407250000000001E-3</v>
      </c>
      <c r="K27" s="81">
        <f>'[1]Recettes intérieures'!F25</f>
        <v>0</v>
      </c>
      <c r="L27" s="81">
        <f>J27-K27</f>
        <v>6.6407250000000001E-3</v>
      </c>
      <c r="M27" s="83">
        <f>'[1]Recettes intérieures'!H25</f>
        <v>0</v>
      </c>
      <c r="N27" s="81">
        <f>'[1]Recettes intérieures'!K25</f>
        <v>1.3154819999999999E-2</v>
      </c>
      <c r="O27" s="81">
        <f>'[1]Recettes intérieures'!J25</f>
        <v>0</v>
      </c>
      <c r="P27" s="81">
        <f>N27-O27</f>
        <v>1.3154819999999999E-2</v>
      </c>
      <c r="Q27" s="81">
        <f t="shared" ref="Q27:R30" si="129">J27+N27</f>
        <v>1.9795544999999998E-2</v>
      </c>
      <c r="R27" s="81">
        <f t="shared" si="129"/>
        <v>0</v>
      </c>
      <c r="S27" s="81">
        <f>Q27-R27</f>
        <v>1.9795544999999998E-2</v>
      </c>
      <c r="T27" s="83">
        <f>'[1]Recettes intérieures'!L25</f>
        <v>0</v>
      </c>
      <c r="U27" s="81">
        <f>'[1]Recettes intérieures'!O25</f>
        <v>5.18765505E-2</v>
      </c>
      <c r="V27" s="81">
        <f>'[1]Recettes intérieures'!N25</f>
        <v>0</v>
      </c>
      <c r="W27" s="81">
        <f>U27-V27</f>
        <v>5.18765505E-2</v>
      </c>
      <c r="X27" s="82"/>
      <c r="Y27" s="84">
        <f t="shared" si="52"/>
        <v>0</v>
      </c>
      <c r="Z27" s="85">
        <f t="shared" ref="Z27:AB30" si="130">Q27+U27</f>
        <v>7.1672095500000005E-2</v>
      </c>
      <c r="AA27" s="85">
        <f t="shared" si="130"/>
        <v>0</v>
      </c>
      <c r="AB27" s="85">
        <f t="shared" si="130"/>
        <v>7.1672095500000005E-2</v>
      </c>
      <c r="AC27" s="66" t="e">
        <f t="shared" si="9"/>
        <v>#DIV/0!</v>
      </c>
      <c r="AD27" s="66" t="e">
        <f t="shared" si="10"/>
        <v>#DIV/0!</v>
      </c>
      <c r="AE27" s="66" t="e">
        <f t="shared" si="11"/>
        <v>#DIV/0!</v>
      </c>
      <c r="AF27" s="83">
        <f>'[1]Recettes intérieures'!P25</f>
        <v>0</v>
      </c>
      <c r="AG27" s="81">
        <f>'[1]Recettes intérieures'!S25</f>
        <v>8.7547500000000004E-3</v>
      </c>
      <c r="AH27" s="81">
        <f>'[1]Recettes intérieures'!R25</f>
        <v>0</v>
      </c>
      <c r="AI27" s="81">
        <f>AG27-AH27</f>
        <v>8.7547500000000004E-3</v>
      </c>
      <c r="AJ27" s="81">
        <f t="shared" ref="AJ27:AK30" si="131">+Z27+AG27</f>
        <v>8.042684550000001E-2</v>
      </c>
      <c r="AK27" s="81">
        <f t="shared" si="131"/>
        <v>0</v>
      </c>
      <c r="AL27" s="81">
        <f>AJ27-AK27</f>
        <v>8.042684550000001E-2</v>
      </c>
      <c r="AM27" s="66" t="e">
        <f t="shared" si="13"/>
        <v>#DIV/0!</v>
      </c>
      <c r="AN27" s="83">
        <f>'[1]Recettes intérieures'!T25</f>
        <v>0</v>
      </c>
      <c r="AO27" s="81">
        <f>'[1]Recettes intérieures'!W25</f>
        <v>1.1159528E-2</v>
      </c>
      <c r="AP27" s="81">
        <f>'[1]Recettes intérieures'!V25</f>
        <v>0</v>
      </c>
      <c r="AQ27" s="81">
        <f>AO27-AP27</f>
        <v>1.1159528E-2</v>
      </c>
      <c r="AR27" s="81">
        <f t="shared" ref="AR27:AS30" si="132">AJ27+AO27</f>
        <v>9.1586373500000012E-2</v>
      </c>
      <c r="AS27" s="81">
        <f t="shared" si="132"/>
        <v>0</v>
      </c>
      <c r="AT27" s="81">
        <f>AR27-AS27</f>
        <v>9.1586373500000012E-2</v>
      </c>
      <c r="AU27" s="83">
        <f>'[1]Recettes intérieures'!X25</f>
        <v>0</v>
      </c>
      <c r="AV27" s="81">
        <f>'[1]Recettes intérieures'!AA25</f>
        <v>9.9026719999999995E-3</v>
      </c>
      <c r="AW27" s="81">
        <f>'[1]Recettes intérieures'!Z25</f>
        <v>0</v>
      </c>
      <c r="AX27" s="81">
        <f>AV27-AW27</f>
        <v>9.9026719999999995E-3</v>
      </c>
      <c r="AY27" s="82"/>
      <c r="AZ27" s="84">
        <f>AF27+AN27+AU27</f>
        <v>0</v>
      </c>
      <c r="BA27" s="81">
        <f t="shared" ref="BA27:BB30" si="133">AV27+AO27+AG27</f>
        <v>2.9816950000000002E-2</v>
      </c>
      <c r="BB27" s="81">
        <f t="shared" si="133"/>
        <v>0</v>
      </c>
      <c r="BC27" s="81">
        <f>BA27-BB27</f>
        <v>2.9816950000000002E-2</v>
      </c>
      <c r="BD27" s="82">
        <f t="shared" ref="BD27:BH30" si="134">AY27+X27</f>
        <v>0</v>
      </c>
      <c r="BE27" s="86">
        <f t="shared" si="134"/>
        <v>0</v>
      </c>
      <c r="BF27" s="85">
        <f t="shared" si="134"/>
        <v>0.10148904550000001</v>
      </c>
      <c r="BG27" s="85">
        <f t="shared" si="134"/>
        <v>0</v>
      </c>
      <c r="BH27" s="85">
        <f t="shared" si="134"/>
        <v>0.10148904550000001</v>
      </c>
      <c r="BI27" s="66" t="e">
        <f t="shared" si="15"/>
        <v>#DIV/0!</v>
      </c>
      <c r="BJ27" s="66" t="e">
        <f t="shared" si="16"/>
        <v>#DIV/0!</v>
      </c>
      <c r="BK27" s="66" t="e">
        <f t="shared" si="17"/>
        <v>#DIV/0!</v>
      </c>
      <c r="BL27" s="83">
        <f>'[1]Recettes intérieures'!AB25</f>
        <v>0</v>
      </c>
      <c r="BM27" s="81">
        <f>'[1]Recettes intérieures'!AE25</f>
        <v>0</v>
      </c>
      <c r="BN27" s="81">
        <f>'[1]Recettes intérieures'!AD25</f>
        <v>0</v>
      </c>
      <c r="BO27" s="81">
        <f>BM27-BN27</f>
        <v>0</v>
      </c>
      <c r="BP27" s="81">
        <f t="shared" ref="BP27:BQ30" si="135">BF27+BM27</f>
        <v>0.10148904550000001</v>
      </c>
      <c r="BQ27" s="81">
        <f t="shared" si="135"/>
        <v>0</v>
      </c>
      <c r="BR27" s="81">
        <f>BP27-BQ27</f>
        <v>0.10148904550000001</v>
      </c>
      <c r="BS27" s="66" t="e">
        <f t="shared" si="19"/>
        <v>#DIV/0!</v>
      </c>
      <c r="BT27" s="83">
        <f>'[1]Recettes intérieures'!AF25</f>
        <v>0</v>
      </c>
      <c r="BU27" s="81">
        <f>'[1]Recettes intérieures'!AI25</f>
        <v>0</v>
      </c>
      <c r="BV27" s="81">
        <f>'[1]Recettes intérieures'!AH25</f>
        <v>0</v>
      </c>
      <c r="BW27" s="81">
        <f>BU27-BV27</f>
        <v>0</v>
      </c>
      <c r="BX27" s="81">
        <f t="shared" ref="BX27:BY30" si="136">BP27+BU27</f>
        <v>0.10148904550000001</v>
      </c>
      <c r="BY27" s="81">
        <f t="shared" si="136"/>
        <v>0</v>
      </c>
      <c r="BZ27" s="81">
        <f>BX27-BY27</f>
        <v>0.10148904550000001</v>
      </c>
      <c r="CA27" s="66" t="e">
        <f t="shared" si="5"/>
        <v>#DIV/0!</v>
      </c>
      <c r="CB27" s="83">
        <f>'[1]Recettes intérieures'!AJ25</f>
        <v>0</v>
      </c>
      <c r="CC27" s="81">
        <f>'[1]Recettes intérieures'!AM25</f>
        <v>0</v>
      </c>
      <c r="CD27" s="81">
        <f>'[1]Recettes intérieures'!AL25</f>
        <v>0</v>
      </c>
      <c r="CE27" s="81">
        <f>CC27-CD27</f>
        <v>0</v>
      </c>
      <c r="CF27" s="82"/>
      <c r="CG27" s="84">
        <f>CB27+BT27+BL27</f>
        <v>0</v>
      </c>
      <c r="CH27" s="81">
        <f t="shared" ref="CH27:CI30" si="137">BM27+BU27+CC27</f>
        <v>0</v>
      </c>
      <c r="CI27" s="81">
        <f t="shared" si="137"/>
        <v>0</v>
      </c>
      <c r="CJ27" s="81">
        <f>CH27-CI27</f>
        <v>0</v>
      </c>
      <c r="CK27" s="82"/>
      <c r="CL27" s="86">
        <f>CG27+BE27</f>
        <v>0</v>
      </c>
      <c r="CM27" s="81">
        <f t="shared" ref="CM27:CN30" si="138">BX27+CC27</f>
        <v>0.10148904550000001</v>
      </c>
      <c r="CN27" s="81">
        <f t="shared" si="138"/>
        <v>0</v>
      </c>
      <c r="CO27" s="81">
        <f>CM27-CN27</f>
        <v>0.10148904550000001</v>
      </c>
      <c r="CP27" s="67" t="e">
        <f t="shared" si="22"/>
        <v>#DIV/0!</v>
      </c>
      <c r="CQ27" s="67" t="e">
        <f t="shared" si="23"/>
        <v>#DIV/0!</v>
      </c>
      <c r="CR27" s="67" t="e">
        <f t="shared" si="24"/>
        <v>#DIV/0!</v>
      </c>
      <c r="CS27" s="83">
        <f>'[1]Recettes intérieures'!AN25</f>
        <v>0</v>
      </c>
      <c r="CT27" s="81">
        <f>'[1]Recettes intérieures'!AQ25</f>
        <v>0</v>
      </c>
      <c r="CU27" s="81">
        <f>'[1]Recettes intérieures'!AP25</f>
        <v>0</v>
      </c>
      <c r="CV27" s="81">
        <f>CT27-CU27</f>
        <v>0</v>
      </c>
      <c r="CW27" s="81">
        <f t="shared" ref="CW27:CX30" si="139">CM27+CT27</f>
        <v>0.10148904550000001</v>
      </c>
      <c r="CX27" s="81">
        <f t="shared" si="139"/>
        <v>0</v>
      </c>
      <c r="CY27" s="81">
        <f>CW27-CX27</f>
        <v>0.10148904550000001</v>
      </c>
      <c r="CZ27" s="83">
        <f>'[1]Recettes intérieures'!AR25</f>
        <v>0</v>
      </c>
      <c r="DA27" s="81">
        <f>'[1]Recettes intérieures'!AU25</f>
        <v>0</v>
      </c>
      <c r="DB27" s="81">
        <f>'[1]Recettes intérieures'!AT25</f>
        <v>0</v>
      </c>
      <c r="DC27" s="81">
        <f>DA27-DB27</f>
        <v>0</v>
      </c>
      <c r="DD27" s="81">
        <f t="shared" ref="DD27:DE30" si="140">CW27+DA27</f>
        <v>0.10148904550000001</v>
      </c>
      <c r="DE27" s="81">
        <f t="shared" si="140"/>
        <v>0</v>
      </c>
      <c r="DF27" s="81">
        <f>DD27-DE27</f>
        <v>0.10148904550000001</v>
      </c>
      <c r="DG27" s="83">
        <f>'[1]Recettes intérieures'!AV25</f>
        <v>0</v>
      </c>
      <c r="DH27" s="81">
        <f>'[1]Recettes intérieures'!AY25</f>
        <v>0</v>
      </c>
      <c r="DI27" s="81">
        <f>'[1]Recettes intérieures'!AX25</f>
        <v>0</v>
      </c>
      <c r="DJ27" s="81">
        <f>DH27-DI27</f>
        <v>0</v>
      </c>
      <c r="DK27" s="82"/>
      <c r="DL27" s="84">
        <f t="shared" ref="DL27:DN30" si="141">DG27+CZ27+CS27</f>
        <v>0</v>
      </c>
      <c r="DM27" s="81">
        <f t="shared" si="141"/>
        <v>0</v>
      </c>
      <c r="DN27" s="81">
        <f t="shared" si="141"/>
        <v>0</v>
      </c>
      <c r="DO27" s="81">
        <f>DM27-DN27</f>
        <v>0</v>
      </c>
      <c r="DP27" s="82">
        <f t="shared" ref="DP27:DQ30" si="142">DK27+CK27</f>
        <v>0</v>
      </c>
      <c r="DQ27" s="86">
        <f t="shared" si="142"/>
        <v>0</v>
      </c>
      <c r="DR27" s="87">
        <f t="shared" ref="DR27:DS30" si="143">DD27+DH27</f>
        <v>0.10148904550000001</v>
      </c>
      <c r="DS27" s="87">
        <f t="shared" si="143"/>
        <v>0</v>
      </c>
      <c r="DT27" s="87">
        <f>DR27-DS27</f>
        <v>0.10148904550000001</v>
      </c>
      <c r="DU27" s="67" t="e">
        <f t="shared" si="26"/>
        <v>#DIV/0!</v>
      </c>
      <c r="DV27" s="67" t="e">
        <f t="shared" si="27"/>
        <v>#DIV/0!</v>
      </c>
      <c r="DW27" s="67" t="e">
        <f t="shared" si="28"/>
        <v>#DIV/0!</v>
      </c>
      <c r="DX27" s="77"/>
      <c r="DZ27" s="79"/>
    </row>
    <row r="28" spans="1:130" s="88" customFormat="1" ht="12.75" x14ac:dyDescent="0.2">
      <c r="A28" s="80" t="s">
        <v>59</v>
      </c>
      <c r="B28" s="81">
        <f>'[1]Recettes intérieures'!B26</f>
        <v>3.2618779999999998</v>
      </c>
      <c r="C28" s="81"/>
      <c r="D28" s="81">
        <f t="shared" si="36"/>
        <v>3.2618779999999998</v>
      </c>
      <c r="E28" s="81">
        <f>'[1]Recettes intérieures'!C26</f>
        <v>3.2618779999999998</v>
      </c>
      <c r="F28" s="81"/>
      <c r="G28" s="81">
        <f>E28-F28</f>
        <v>3.2618779999999998</v>
      </c>
      <c r="H28" s="82">
        <f>'[1]Recettes intérieures'!D26</f>
        <v>0.21848500000000001</v>
      </c>
      <c r="I28" s="83">
        <f>'[1]Recettes intérieures'!D26</f>
        <v>0.21848500000000001</v>
      </c>
      <c r="J28" s="81">
        <f>'[1]Recettes intérieures'!G26</f>
        <v>0.17337971900000002</v>
      </c>
      <c r="K28" s="81">
        <f>'[1]Recettes intérieures'!F26</f>
        <v>1.905E-4</v>
      </c>
      <c r="L28" s="81">
        <f>J28-K28</f>
        <v>0.17318921900000001</v>
      </c>
      <c r="M28" s="83">
        <f>'[1]Recettes intérieures'!H26</f>
        <v>0.20360500000000001</v>
      </c>
      <c r="N28" s="81">
        <f>'[1]Recettes intérieures'!K26</f>
        <v>0.32176264500000001</v>
      </c>
      <c r="O28" s="81">
        <f>'[1]Recettes intérieures'!J26</f>
        <v>0</v>
      </c>
      <c r="P28" s="81">
        <f>N28-O28</f>
        <v>0.32176264500000001</v>
      </c>
      <c r="Q28" s="81">
        <f t="shared" si="129"/>
        <v>0.495142364</v>
      </c>
      <c r="R28" s="81">
        <f t="shared" si="129"/>
        <v>1.905E-4</v>
      </c>
      <c r="S28" s="81">
        <f>Q28-R28</f>
        <v>0.49495186400000002</v>
      </c>
      <c r="T28" s="83">
        <f>'[1]Recettes intérieures'!L26</f>
        <v>0.180091</v>
      </c>
      <c r="U28" s="81">
        <f>'[1]Recettes intérieures'!O26</f>
        <v>0.17851256200000001</v>
      </c>
      <c r="V28" s="81">
        <f>'[1]Recettes intérieures'!N26</f>
        <v>0</v>
      </c>
      <c r="W28" s="81">
        <f>U28-V28</f>
        <v>0.17851256200000001</v>
      </c>
      <c r="X28" s="82"/>
      <c r="Y28" s="84">
        <f t="shared" si="52"/>
        <v>0.60218100000000008</v>
      </c>
      <c r="Z28" s="85">
        <f t="shared" si="130"/>
        <v>0.67365492599999999</v>
      </c>
      <c r="AA28" s="85">
        <f t="shared" si="130"/>
        <v>1.905E-4</v>
      </c>
      <c r="AB28" s="85">
        <f t="shared" si="130"/>
        <v>0.673464426</v>
      </c>
      <c r="AC28" s="66">
        <f t="shared" si="9"/>
        <v>0.20646524057613438</v>
      </c>
      <c r="AD28" s="66">
        <f t="shared" si="10"/>
        <v>1.1186917654326523</v>
      </c>
      <c r="AE28" s="66">
        <f t="shared" si="11"/>
        <v>3.0824286610064764</v>
      </c>
      <c r="AF28" s="83">
        <f>'[1]Recettes intérieures'!P26</f>
        <v>0.18432200000000001</v>
      </c>
      <c r="AG28" s="81">
        <f>'[1]Recettes intérieures'!S26</f>
        <v>0.287691266</v>
      </c>
      <c r="AH28" s="81">
        <f>'[1]Recettes intérieures'!R26</f>
        <v>0</v>
      </c>
      <c r="AI28" s="81">
        <f>AG28-AH28</f>
        <v>0.287691266</v>
      </c>
      <c r="AJ28" s="81">
        <f t="shared" si="131"/>
        <v>0.96134619199999993</v>
      </c>
      <c r="AK28" s="81">
        <f t="shared" si="131"/>
        <v>1.905E-4</v>
      </c>
      <c r="AL28" s="81">
        <f>AJ28-AK28</f>
        <v>0.96115569199999995</v>
      </c>
      <c r="AM28" s="66">
        <f t="shared" si="13"/>
        <v>0.29466328660973834</v>
      </c>
      <c r="AN28" s="83">
        <f>'[1]Recettes intérieures'!T26</f>
        <v>0</v>
      </c>
      <c r="AO28" s="81">
        <f>'[1]Recettes intérieures'!W26</f>
        <v>0.10925752399999999</v>
      </c>
      <c r="AP28" s="81">
        <f>'[1]Recettes intérieures'!V26</f>
        <v>0</v>
      </c>
      <c r="AQ28" s="81">
        <f>AO28-AP28</f>
        <v>0.10925752399999999</v>
      </c>
      <c r="AR28" s="81">
        <f t="shared" si="132"/>
        <v>1.0706037159999999</v>
      </c>
      <c r="AS28" s="81">
        <f t="shared" si="132"/>
        <v>1.905E-4</v>
      </c>
      <c r="AT28" s="81">
        <f>AR28-AS28</f>
        <v>1.0704132159999999</v>
      </c>
      <c r="AU28" s="83">
        <f>'[1]Recettes intérieures'!X26</f>
        <v>0.206318</v>
      </c>
      <c r="AV28" s="81">
        <f>'[1]Recettes intérieures'!AA26</f>
        <v>0.33625925099999998</v>
      </c>
      <c r="AW28" s="81">
        <f>'[1]Recettes intérieures'!Z26</f>
        <v>0</v>
      </c>
      <c r="AX28" s="81">
        <f>AV28-AW28</f>
        <v>0.33625925099999998</v>
      </c>
      <c r="AY28" s="82"/>
      <c r="AZ28" s="84">
        <f>AF28+AN28+AU28</f>
        <v>0.39063999999999999</v>
      </c>
      <c r="BA28" s="81">
        <f t="shared" si="133"/>
        <v>0.73320804099999992</v>
      </c>
      <c r="BB28" s="81">
        <f t="shared" si="133"/>
        <v>0</v>
      </c>
      <c r="BC28" s="81">
        <f>BA28-BB28</f>
        <v>0.73320804099999992</v>
      </c>
      <c r="BD28" s="82">
        <f t="shared" si="134"/>
        <v>0</v>
      </c>
      <c r="BE28" s="86">
        <f t="shared" si="134"/>
        <v>0.99282100000000006</v>
      </c>
      <c r="BF28" s="85">
        <f t="shared" si="134"/>
        <v>1.4068629669999999</v>
      </c>
      <c r="BG28" s="85">
        <f t="shared" si="134"/>
        <v>1.905E-4</v>
      </c>
      <c r="BH28" s="85">
        <f t="shared" si="134"/>
        <v>1.4066724669999999</v>
      </c>
      <c r="BI28" s="66">
        <f t="shared" si="15"/>
        <v>0.43124619222423399</v>
      </c>
      <c r="BJ28" s="66">
        <f t="shared" si="16"/>
        <v>0.43130459416323969</v>
      </c>
      <c r="BK28" s="66" t="e">
        <f t="shared" si="17"/>
        <v>#DIV/0!</v>
      </c>
      <c r="BL28" s="83">
        <f>'[1]Recettes intérieures'!AB26</f>
        <v>0</v>
      </c>
      <c r="BM28" s="81">
        <f>'[1]Recettes intérieures'!AE26</f>
        <v>0</v>
      </c>
      <c r="BN28" s="81">
        <f>'[1]Recettes intérieures'!AD26</f>
        <v>0</v>
      </c>
      <c r="BO28" s="81">
        <f>BM28-BN28</f>
        <v>0</v>
      </c>
      <c r="BP28" s="81">
        <f t="shared" si="135"/>
        <v>1.4068629669999999</v>
      </c>
      <c r="BQ28" s="81">
        <f t="shared" si="135"/>
        <v>1.905E-4</v>
      </c>
      <c r="BR28" s="81">
        <f>BP28-BQ28</f>
        <v>1.4066724669999999</v>
      </c>
      <c r="BS28" s="66">
        <f t="shared" si="19"/>
        <v>0.43130459416323969</v>
      </c>
      <c r="BT28" s="83">
        <f>'[1]Recettes intérieures'!AF26</f>
        <v>0</v>
      </c>
      <c r="BU28" s="81">
        <f>'[1]Recettes intérieures'!AI26</f>
        <v>0</v>
      </c>
      <c r="BV28" s="81">
        <f>'[1]Recettes intérieures'!AH26</f>
        <v>0</v>
      </c>
      <c r="BW28" s="81">
        <f>BU28-BV28</f>
        <v>0</v>
      </c>
      <c r="BX28" s="81">
        <f t="shared" si="136"/>
        <v>1.4068629669999999</v>
      </c>
      <c r="BY28" s="81">
        <f t="shared" si="136"/>
        <v>1.905E-4</v>
      </c>
      <c r="BZ28" s="81">
        <f>BX28-BY28</f>
        <v>1.4066724669999999</v>
      </c>
      <c r="CA28" s="66">
        <f t="shared" si="5"/>
        <v>0.43130459416323969</v>
      </c>
      <c r="CB28" s="83">
        <f>'[1]Recettes intérieures'!AJ26</f>
        <v>0</v>
      </c>
      <c r="CC28" s="81">
        <f>'[1]Recettes intérieures'!AM26</f>
        <v>0</v>
      </c>
      <c r="CD28" s="81">
        <f>'[1]Recettes intérieures'!AL26</f>
        <v>0</v>
      </c>
      <c r="CE28" s="81">
        <f>CC28-CD28</f>
        <v>0</v>
      </c>
      <c r="CF28" s="82"/>
      <c r="CG28" s="84">
        <f>CB28+BT28+BL28</f>
        <v>0</v>
      </c>
      <c r="CH28" s="81">
        <f t="shared" si="137"/>
        <v>0</v>
      </c>
      <c r="CI28" s="81">
        <f t="shared" si="137"/>
        <v>0</v>
      </c>
      <c r="CJ28" s="81">
        <f>CH28-CI28</f>
        <v>0</v>
      </c>
      <c r="CK28" s="82"/>
      <c r="CL28" s="86">
        <f>CG28+BE28</f>
        <v>0.99282100000000006</v>
      </c>
      <c r="CM28" s="81">
        <f t="shared" si="138"/>
        <v>1.4068629669999999</v>
      </c>
      <c r="CN28" s="81">
        <f t="shared" si="138"/>
        <v>1.905E-4</v>
      </c>
      <c r="CO28" s="81">
        <f>CM28-CN28</f>
        <v>1.4066724669999999</v>
      </c>
      <c r="CP28" s="67">
        <f t="shared" si="22"/>
        <v>0.43130459416323969</v>
      </c>
      <c r="CQ28" s="67">
        <f t="shared" si="23"/>
        <v>0.43130459416323969</v>
      </c>
      <c r="CR28" s="67" t="e">
        <f t="shared" si="24"/>
        <v>#DIV/0!</v>
      </c>
      <c r="CS28" s="83">
        <f>'[1]Recettes intérieures'!AN26</f>
        <v>0</v>
      </c>
      <c r="CT28" s="81">
        <f>'[1]Recettes intérieures'!AQ26</f>
        <v>0</v>
      </c>
      <c r="CU28" s="81">
        <f>'[1]Recettes intérieures'!AP26</f>
        <v>0</v>
      </c>
      <c r="CV28" s="81">
        <f>CT28-CU28</f>
        <v>0</v>
      </c>
      <c r="CW28" s="81">
        <f t="shared" si="139"/>
        <v>1.4068629669999999</v>
      </c>
      <c r="CX28" s="81">
        <f t="shared" si="139"/>
        <v>1.905E-4</v>
      </c>
      <c r="CY28" s="81">
        <f>CW28-CX28</f>
        <v>1.4066724669999999</v>
      </c>
      <c r="CZ28" s="83">
        <f>'[1]Recettes intérieures'!AR26</f>
        <v>0</v>
      </c>
      <c r="DA28" s="81">
        <f>'[1]Recettes intérieures'!AU26</f>
        <v>0</v>
      </c>
      <c r="DB28" s="81">
        <f>'[1]Recettes intérieures'!AT26</f>
        <v>0</v>
      </c>
      <c r="DC28" s="81">
        <f>DA28-DB28</f>
        <v>0</v>
      </c>
      <c r="DD28" s="81">
        <f t="shared" si="140"/>
        <v>1.4068629669999999</v>
      </c>
      <c r="DE28" s="81">
        <f t="shared" si="140"/>
        <v>1.905E-4</v>
      </c>
      <c r="DF28" s="81">
        <f>DD28-DE28</f>
        <v>1.4066724669999999</v>
      </c>
      <c r="DG28" s="83">
        <f>'[1]Recettes intérieures'!AV26</f>
        <v>0</v>
      </c>
      <c r="DH28" s="81">
        <f>'[1]Recettes intérieures'!AY26</f>
        <v>0</v>
      </c>
      <c r="DI28" s="81">
        <f>'[1]Recettes intérieures'!AX26</f>
        <v>0</v>
      </c>
      <c r="DJ28" s="81">
        <f>DH28-DI28</f>
        <v>0</v>
      </c>
      <c r="DK28" s="82"/>
      <c r="DL28" s="84">
        <f t="shared" si="141"/>
        <v>0</v>
      </c>
      <c r="DM28" s="81">
        <f t="shared" si="141"/>
        <v>0</v>
      </c>
      <c r="DN28" s="81">
        <f t="shared" si="141"/>
        <v>0</v>
      </c>
      <c r="DO28" s="81">
        <f>DM28-DN28</f>
        <v>0</v>
      </c>
      <c r="DP28" s="82">
        <f t="shared" si="142"/>
        <v>0</v>
      </c>
      <c r="DQ28" s="86">
        <f t="shared" si="142"/>
        <v>0.99282100000000006</v>
      </c>
      <c r="DR28" s="87">
        <f t="shared" si="143"/>
        <v>1.4068629669999999</v>
      </c>
      <c r="DS28" s="87">
        <f t="shared" si="143"/>
        <v>1.905E-4</v>
      </c>
      <c r="DT28" s="87">
        <f>DR28-DS28</f>
        <v>1.4066724669999999</v>
      </c>
      <c r="DU28" s="67">
        <f t="shared" si="26"/>
        <v>0.43130459416323969</v>
      </c>
      <c r="DV28" s="67">
        <f t="shared" si="27"/>
        <v>0.43130459416323969</v>
      </c>
      <c r="DW28" s="67">
        <f t="shared" si="28"/>
        <v>6.4383022495823505</v>
      </c>
      <c r="DX28" s="77"/>
      <c r="DZ28" s="79"/>
    </row>
    <row r="29" spans="1:130" s="88" customFormat="1" ht="12.75" x14ac:dyDescent="0.2">
      <c r="A29" s="80" t="s">
        <v>60</v>
      </c>
      <c r="B29" s="81">
        <f>'[1]Recettes intérieures'!B27</f>
        <v>6.7881280000000004</v>
      </c>
      <c r="C29" s="81"/>
      <c r="D29" s="81">
        <f t="shared" si="36"/>
        <v>6.7881280000000004</v>
      </c>
      <c r="E29" s="81">
        <f>'[1]Recettes intérieures'!C27</f>
        <v>6.7881280000000004</v>
      </c>
      <c r="F29" s="81"/>
      <c r="G29" s="81">
        <f>E29-F29</f>
        <v>6.7881280000000004</v>
      </c>
      <c r="H29" s="82">
        <f>'[1]Recettes intérieures'!D27</f>
        <v>0.30119099999999999</v>
      </c>
      <c r="I29" s="83">
        <f>'[1]Recettes intérieures'!D27</f>
        <v>0.30119099999999999</v>
      </c>
      <c r="J29" s="81">
        <f>'[1]Recettes intérieures'!G27</f>
        <v>0.73035545099999999</v>
      </c>
      <c r="K29" s="81">
        <f>'[1]Recettes intérieures'!F27</f>
        <v>3.1371799999999998E-2</v>
      </c>
      <c r="L29" s="81">
        <f>J29-K29</f>
        <v>0.69898365100000004</v>
      </c>
      <c r="M29" s="83">
        <f>'[1]Recettes intérieures'!H27</f>
        <v>0.28649599999999997</v>
      </c>
      <c r="N29" s="81">
        <f>'[1]Recettes intérieures'!K27</f>
        <v>0.62305365499999998</v>
      </c>
      <c r="O29" s="81">
        <f>'[1]Recettes intérieures'!J27</f>
        <v>0</v>
      </c>
      <c r="P29" s="81">
        <f>N29-O29</f>
        <v>0.62305365499999998</v>
      </c>
      <c r="Q29" s="81">
        <f t="shared" si="129"/>
        <v>1.353409106</v>
      </c>
      <c r="R29" s="81">
        <f t="shared" si="129"/>
        <v>3.1371799999999998E-2</v>
      </c>
      <c r="S29" s="81">
        <f>Q29-R29</f>
        <v>1.3220373059999999</v>
      </c>
      <c r="T29" s="83">
        <f>'[1]Recettes intérieures'!L27</f>
        <v>0.50032200000000004</v>
      </c>
      <c r="U29" s="81">
        <f>'[1]Recettes intérieures'!O27</f>
        <v>0.69304933099999999</v>
      </c>
      <c r="V29" s="81">
        <f>'[1]Recettes intérieures'!N27</f>
        <v>0</v>
      </c>
      <c r="W29" s="81">
        <f>U29-V29</f>
        <v>0.69304933099999999</v>
      </c>
      <c r="X29" s="82"/>
      <c r="Y29" s="84">
        <f t="shared" si="52"/>
        <v>1.088009</v>
      </c>
      <c r="Z29" s="85">
        <f t="shared" si="130"/>
        <v>2.0464584370000001</v>
      </c>
      <c r="AA29" s="85">
        <f t="shared" si="130"/>
        <v>3.1371799999999998E-2</v>
      </c>
      <c r="AB29" s="85">
        <f t="shared" si="130"/>
        <v>2.015086637</v>
      </c>
      <c r="AC29" s="66">
        <f t="shared" si="9"/>
        <v>0.29685454325551902</v>
      </c>
      <c r="AD29" s="66">
        <f t="shared" si="10"/>
        <v>1.8809205043340635</v>
      </c>
      <c r="AE29" s="66">
        <f t="shared" si="11"/>
        <v>6.6903945901437964</v>
      </c>
      <c r="AF29" s="83">
        <f>'[1]Recettes intérieures'!P27</f>
        <v>0.27654200000000001</v>
      </c>
      <c r="AG29" s="81">
        <f>'[1]Recettes intérieures'!S27</f>
        <v>0.55260392599999997</v>
      </c>
      <c r="AH29" s="81">
        <f>'[1]Recettes intérieures'!R27</f>
        <v>0</v>
      </c>
      <c r="AI29" s="81">
        <f>AG29-AH29</f>
        <v>0.55260392599999997</v>
      </c>
      <c r="AJ29" s="81">
        <f t="shared" si="131"/>
        <v>2.5990623629999998</v>
      </c>
      <c r="AK29" s="81">
        <f t="shared" si="131"/>
        <v>3.1371799999999998E-2</v>
      </c>
      <c r="AL29" s="81">
        <f>AJ29-AK29</f>
        <v>2.5676905629999998</v>
      </c>
      <c r="AM29" s="66">
        <f t="shared" si="13"/>
        <v>0.37826195425307235</v>
      </c>
      <c r="AN29" s="83">
        <f>'[1]Recettes intérieures'!T27</f>
        <v>0</v>
      </c>
      <c r="AO29" s="81">
        <f>'[1]Recettes intérieures'!W27</f>
        <v>0.57167632700000004</v>
      </c>
      <c r="AP29" s="81">
        <f>'[1]Recettes intérieures'!V27</f>
        <v>0</v>
      </c>
      <c r="AQ29" s="81">
        <f>AO29-AP29</f>
        <v>0.57167632700000004</v>
      </c>
      <c r="AR29" s="81">
        <f t="shared" si="132"/>
        <v>3.1707386899999999</v>
      </c>
      <c r="AS29" s="81">
        <f t="shared" si="132"/>
        <v>3.1371799999999998E-2</v>
      </c>
      <c r="AT29" s="81">
        <f>AR29-AS29</f>
        <v>3.1393668899999998</v>
      </c>
      <c r="AU29" s="83">
        <f>'[1]Recettes intérieures'!X27</f>
        <v>0.32533600000000001</v>
      </c>
      <c r="AV29" s="81">
        <f>'[1]Recettes intérieures'!AA27</f>
        <v>0.75904361600000003</v>
      </c>
      <c r="AW29" s="81">
        <f>'[1]Recettes intérieures'!Z27</f>
        <v>0</v>
      </c>
      <c r="AX29" s="81">
        <f>AV29-AW29</f>
        <v>0.75904361600000003</v>
      </c>
      <c r="AY29" s="82"/>
      <c r="AZ29" s="84">
        <f>AF29+AN29+AU29</f>
        <v>0.60187800000000002</v>
      </c>
      <c r="BA29" s="81">
        <f t="shared" si="133"/>
        <v>1.883323869</v>
      </c>
      <c r="BB29" s="81">
        <f t="shared" si="133"/>
        <v>0</v>
      </c>
      <c r="BC29" s="81">
        <f>BA29-BB29</f>
        <v>1.883323869</v>
      </c>
      <c r="BD29" s="82">
        <f t="shared" si="134"/>
        <v>0</v>
      </c>
      <c r="BE29" s="86">
        <f t="shared" si="134"/>
        <v>1.6898870000000001</v>
      </c>
      <c r="BF29" s="85">
        <f t="shared" si="134"/>
        <v>3.9297823059999999</v>
      </c>
      <c r="BG29" s="85">
        <f t="shared" si="134"/>
        <v>3.1371799999999998E-2</v>
      </c>
      <c r="BH29" s="85">
        <f t="shared" si="134"/>
        <v>3.8984105060000003</v>
      </c>
      <c r="BI29" s="66">
        <f t="shared" si="15"/>
        <v>0.5742983199491819</v>
      </c>
      <c r="BJ29" s="66">
        <f t="shared" si="16"/>
        <v>0.57891988866444466</v>
      </c>
      <c r="BK29" s="66" t="e">
        <f t="shared" si="17"/>
        <v>#DIV/0!</v>
      </c>
      <c r="BL29" s="83">
        <f>'[1]Recettes intérieures'!AB27</f>
        <v>0</v>
      </c>
      <c r="BM29" s="81">
        <f>'[1]Recettes intérieures'!AE27</f>
        <v>0</v>
      </c>
      <c r="BN29" s="81">
        <f>'[1]Recettes intérieures'!AD27</f>
        <v>0</v>
      </c>
      <c r="BO29" s="81">
        <f>BM29-BN29</f>
        <v>0</v>
      </c>
      <c r="BP29" s="81">
        <f t="shared" si="135"/>
        <v>3.9297823059999999</v>
      </c>
      <c r="BQ29" s="81">
        <f t="shared" si="135"/>
        <v>3.1371799999999998E-2</v>
      </c>
      <c r="BR29" s="81">
        <f>BP29-BQ29</f>
        <v>3.8984105059999998</v>
      </c>
      <c r="BS29" s="66">
        <f t="shared" si="19"/>
        <v>0.57891988866444466</v>
      </c>
      <c r="BT29" s="83">
        <f>'[1]Recettes intérieures'!AF27</f>
        <v>0</v>
      </c>
      <c r="BU29" s="81">
        <f>'[1]Recettes intérieures'!AI27</f>
        <v>0</v>
      </c>
      <c r="BV29" s="81">
        <f>'[1]Recettes intérieures'!AH27</f>
        <v>0</v>
      </c>
      <c r="BW29" s="81">
        <f>BU29-BV29</f>
        <v>0</v>
      </c>
      <c r="BX29" s="81">
        <f t="shared" si="136"/>
        <v>3.9297823059999999</v>
      </c>
      <c r="BY29" s="81">
        <f t="shared" si="136"/>
        <v>3.1371799999999998E-2</v>
      </c>
      <c r="BZ29" s="81">
        <f>BX29-BY29</f>
        <v>3.8984105059999998</v>
      </c>
      <c r="CA29" s="66">
        <f t="shared" si="5"/>
        <v>0.57891988866444466</v>
      </c>
      <c r="CB29" s="83">
        <f>'[1]Recettes intérieures'!AJ27</f>
        <v>0</v>
      </c>
      <c r="CC29" s="81">
        <f>'[1]Recettes intérieures'!AM27</f>
        <v>0</v>
      </c>
      <c r="CD29" s="81">
        <f>'[1]Recettes intérieures'!AL27</f>
        <v>0</v>
      </c>
      <c r="CE29" s="81">
        <f>CC29-CD29</f>
        <v>0</v>
      </c>
      <c r="CF29" s="82"/>
      <c r="CG29" s="84">
        <f>CB29+BT29+BL29</f>
        <v>0</v>
      </c>
      <c r="CH29" s="81">
        <f t="shared" si="137"/>
        <v>0</v>
      </c>
      <c r="CI29" s="81">
        <f t="shared" si="137"/>
        <v>0</v>
      </c>
      <c r="CJ29" s="81">
        <f>CH29-CI29</f>
        <v>0</v>
      </c>
      <c r="CK29" s="82"/>
      <c r="CL29" s="86">
        <f>CG29+BE29</f>
        <v>1.6898870000000001</v>
      </c>
      <c r="CM29" s="81">
        <f t="shared" si="138"/>
        <v>3.9297823059999999</v>
      </c>
      <c r="CN29" s="81">
        <f t="shared" si="138"/>
        <v>3.1371799999999998E-2</v>
      </c>
      <c r="CO29" s="81">
        <f>CM29-CN29</f>
        <v>3.8984105059999998</v>
      </c>
      <c r="CP29" s="67">
        <f t="shared" si="22"/>
        <v>0.57891988866444466</v>
      </c>
      <c r="CQ29" s="67">
        <f t="shared" si="23"/>
        <v>0.57891988866444466</v>
      </c>
      <c r="CR29" s="67" t="e">
        <f t="shared" si="24"/>
        <v>#DIV/0!</v>
      </c>
      <c r="CS29" s="83">
        <f>'[1]Recettes intérieures'!AN27</f>
        <v>0</v>
      </c>
      <c r="CT29" s="81">
        <f>'[1]Recettes intérieures'!AQ27</f>
        <v>0</v>
      </c>
      <c r="CU29" s="81">
        <f>'[1]Recettes intérieures'!AP27</f>
        <v>0</v>
      </c>
      <c r="CV29" s="81">
        <f>CT29-CU29</f>
        <v>0</v>
      </c>
      <c r="CW29" s="81">
        <f t="shared" si="139"/>
        <v>3.9297823059999999</v>
      </c>
      <c r="CX29" s="81">
        <f t="shared" si="139"/>
        <v>3.1371799999999998E-2</v>
      </c>
      <c r="CY29" s="81">
        <f>CW29-CX29</f>
        <v>3.8984105059999998</v>
      </c>
      <c r="CZ29" s="83">
        <f>'[1]Recettes intérieures'!AR27</f>
        <v>0</v>
      </c>
      <c r="DA29" s="81">
        <f>'[1]Recettes intérieures'!AU27</f>
        <v>0</v>
      </c>
      <c r="DB29" s="81">
        <f>'[1]Recettes intérieures'!AT27</f>
        <v>0</v>
      </c>
      <c r="DC29" s="81">
        <f>DA29-DB29</f>
        <v>0</v>
      </c>
      <c r="DD29" s="81">
        <f t="shared" si="140"/>
        <v>3.9297823059999999</v>
      </c>
      <c r="DE29" s="81">
        <f t="shared" si="140"/>
        <v>3.1371799999999998E-2</v>
      </c>
      <c r="DF29" s="81">
        <f>DD29-DE29</f>
        <v>3.8984105059999998</v>
      </c>
      <c r="DG29" s="83">
        <f>'[1]Recettes intérieures'!AV27</f>
        <v>0</v>
      </c>
      <c r="DH29" s="81">
        <f>'[1]Recettes intérieures'!AY27</f>
        <v>0</v>
      </c>
      <c r="DI29" s="81">
        <f>'[1]Recettes intérieures'!AX27</f>
        <v>0</v>
      </c>
      <c r="DJ29" s="81">
        <f>DH29-DI29</f>
        <v>0</v>
      </c>
      <c r="DK29" s="82"/>
      <c r="DL29" s="84">
        <f t="shared" si="141"/>
        <v>0</v>
      </c>
      <c r="DM29" s="81">
        <f t="shared" si="141"/>
        <v>0</v>
      </c>
      <c r="DN29" s="81">
        <f t="shared" si="141"/>
        <v>0</v>
      </c>
      <c r="DO29" s="81">
        <f>DM29-DN29</f>
        <v>0</v>
      </c>
      <c r="DP29" s="82">
        <f t="shared" si="142"/>
        <v>0</v>
      </c>
      <c r="DQ29" s="86">
        <f t="shared" si="142"/>
        <v>1.6898870000000001</v>
      </c>
      <c r="DR29" s="87">
        <f t="shared" si="143"/>
        <v>3.9297823059999999</v>
      </c>
      <c r="DS29" s="87">
        <f t="shared" si="143"/>
        <v>3.1371799999999998E-2</v>
      </c>
      <c r="DT29" s="87">
        <f>DR29-DS29</f>
        <v>3.8984105059999998</v>
      </c>
      <c r="DU29" s="67">
        <f t="shared" si="26"/>
        <v>0.57891988866444466</v>
      </c>
      <c r="DV29" s="67">
        <f t="shared" si="27"/>
        <v>0.57891988866444466</v>
      </c>
      <c r="DW29" s="67">
        <f t="shared" si="28"/>
        <v>12.943316719291081</v>
      </c>
      <c r="DX29" s="77"/>
      <c r="DZ29" s="79"/>
    </row>
    <row r="30" spans="1:130" s="88" customFormat="1" ht="12.75" x14ac:dyDescent="0.2">
      <c r="A30" s="80" t="s">
        <v>61</v>
      </c>
      <c r="B30" s="81">
        <f>'[1]Recettes intérieures'!B28</f>
        <v>1.284313</v>
      </c>
      <c r="C30" s="81"/>
      <c r="D30" s="81">
        <f t="shared" si="36"/>
        <v>1.284313</v>
      </c>
      <c r="E30" s="81">
        <f>'[1]Recettes intérieures'!C28</f>
        <v>1.284313</v>
      </c>
      <c r="F30" s="81"/>
      <c r="G30" s="81">
        <f>E30-F30</f>
        <v>1.284313</v>
      </c>
      <c r="H30" s="82">
        <f>'[1]Recettes intérieures'!D28</f>
        <v>8.1241999999999995E-2</v>
      </c>
      <c r="I30" s="83">
        <f>'[1]Recettes intérieures'!D28</f>
        <v>8.1241999999999995E-2</v>
      </c>
      <c r="J30" s="81">
        <f>'[1]Recettes intérieures'!G28</f>
        <v>7.2050220000000002E-3</v>
      </c>
      <c r="K30" s="81">
        <f>'[1]Recettes intérieures'!F28</f>
        <v>0</v>
      </c>
      <c r="L30" s="81">
        <f>J30-K30</f>
        <v>7.2050220000000002E-3</v>
      </c>
      <c r="M30" s="83">
        <f>'[1]Recettes intérieures'!H28</f>
        <v>5.2978999999999998E-2</v>
      </c>
      <c r="N30" s="81">
        <f>'[1]Recettes intérieures'!K28</f>
        <v>6.4356070000000003E-3</v>
      </c>
      <c r="O30" s="81">
        <f>'[1]Recettes intérieures'!J28</f>
        <v>0</v>
      </c>
      <c r="P30" s="81">
        <f>N30-O30</f>
        <v>6.4356070000000003E-3</v>
      </c>
      <c r="Q30" s="81">
        <f t="shared" si="129"/>
        <v>1.3640629000000001E-2</v>
      </c>
      <c r="R30" s="81">
        <f t="shared" si="129"/>
        <v>0</v>
      </c>
      <c r="S30" s="81">
        <f>Q30-R30</f>
        <v>1.3640629000000001E-2</v>
      </c>
      <c r="T30" s="83">
        <f>'[1]Recettes intérieures'!L28</f>
        <v>9.6740999999999994E-2</v>
      </c>
      <c r="U30" s="81">
        <f>'[1]Recettes intérieures'!O28</f>
        <v>6.2205170000000001E-3</v>
      </c>
      <c r="V30" s="81">
        <f>'[1]Recettes intérieures'!N28</f>
        <v>0</v>
      </c>
      <c r="W30" s="81">
        <f>U30-V30</f>
        <v>6.2205170000000001E-3</v>
      </c>
      <c r="X30" s="82"/>
      <c r="Y30" s="84">
        <f t="shared" si="52"/>
        <v>0.23096199999999997</v>
      </c>
      <c r="Z30" s="85">
        <f t="shared" si="130"/>
        <v>1.9861146000000003E-2</v>
      </c>
      <c r="AA30" s="85">
        <f t="shared" si="130"/>
        <v>0</v>
      </c>
      <c r="AB30" s="85">
        <f t="shared" si="130"/>
        <v>1.9861146000000003E-2</v>
      </c>
      <c r="AC30" s="66">
        <f t="shared" si="9"/>
        <v>1.5464412491347517E-2</v>
      </c>
      <c r="AD30" s="66">
        <f t="shared" si="10"/>
        <v>8.59931330695093E-2</v>
      </c>
      <c r="AE30" s="66">
        <f t="shared" si="11"/>
        <v>0.24446894463454868</v>
      </c>
      <c r="AF30" s="83">
        <f>'[1]Recettes intérieures'!P28</f>
        <v>9.6546000000000007E-2</v>
      </c>
      <c r="AG30" s="81">
        <f>'[1]Recettes intérieures'!S28</f>
        <v>7.6413749999999997E-3</v>
      </c>
      <c r="AH30" s="81">
        <f>'[1]Recettes intérieures'!R28</f>
        <v>0</v>
      </c>
      <c r="AI30" s="81">
        <f>AG30-AH30</f>
        <v>7.6413749999999997E-3</v>
      </c>
      <c r="AJ30" s="81">
        <f t="shared" si="131"/>
        <v>2.7502521000000002E-2</v>
      </c>
      <c r="AK30" s="81">
        <f t="shared" si="131"/>
        <v>0</v>
      </c>
      <c r="AL30" s="81">
        <f>AJ30-AK30</f>
        <v>2.7502521000000002E-2</v>
      </c>
      <c r="AM30" s="66">
        <f t="shared" si="13"/>
        <v>2.141418875305319E-2</v>
      </c>
      <c r="AN30" s="83">
        <f>'[1]Recettes intérieures'!T28</f>
        <v>0</v>
      </c>
      <c r="AO30" s="81">
        <f>'[1]Recettes intérieures'!W28</f>
        <v>5.24669E-3</v>
      </c>
      <c r="AP30" s="81">
        <f>'[1]Recettes intérieures'!V28</f>
        <v>0</v>
      </c>
      <c r="AQ30" s="81">
        <f>AO30-AP30</f>
        <v>5.24669E-3</v>
      </c>
      <c r="AR30" s="81">
        <f t="shared" si="132"/>
        <v>3.2749211E-2</v>
      </c>
      <c r="AS30" s="81">
        <f t="shared" si="132"/>
        <v>0</v>
      </c>
      <c r="AT30" s="81">
        <f>AR30-AS30</f>
        <v>3.2749211E-2</v>
      </c>
      <c r="AU30" s="83">
        <f>'[1]Recettes intérieures'!X28</f>
        <v>4.2141999999999999E-2</v>
      </c>
      <c r="AV30" s="81">
        <f>'[1]Recettes intérieures'!AA28</f>
        <v>7.0288429999999999E-3</v>
      </c>
      <c r="AW30" s="81">
        <f>'[1]Recettes intérieures'!Z28</f>
        <v>0</v>
      </c>
      <c r="AX30" s="81">
        <f>AV30-AW30</f>
        <v>7.0288429999999999E-3</v>
      </c>
      <c r="AY30" s="82"/>
      <c r="AZ30" s="84">
        <f>AF30+AN30+AU30</f>
        <v>0.13868800000000001</v>
      </c>
      <c r="BA30" s="81">
        <f t="shared" si="133"/>
        <v>1.9916908000000001E-2</v>
      </c>
      <c r="BB30" s="81">
        <f t="shared" si="133"/>
        <v>0</v>
      </c>
      <c r="BC30" s="81">
        <f>BA30-BB30</f>
        <v>1.9916908000000001E-2</v>
      </c>
      <c r="BD30" s="82">
        <f t="shared" si="134"/>
        <v>0</v>
      </c>
      <c r="BE30" s="86">
        <f t="shared" si="134"/>
        <v>0.36964999999999998</v>
      </c>
      <c r="BF30" s="85">
        <f t="shared" si="134"/>
        <v>3.9778054000000007E-2</v>
      </c>
      <c r="BG30" s="85">
        <f t="shared" si="134"/>
        <v>0</v>
      </c>
      <c r="BH30" s="85">
        <f t="shared" si="134"/>
        <v>3.9778054000000007E-2</v>
      </c>
      <c r="BI30" s="66">
        <f t="shared" si="15"/>
        <v>3.0972242747679114E-2</v>
      </c>
      <c r="BJ30" s="66">
        <f t="shared" si="16"/>
        <v>3.0972242747679114E-2</v>
      </c>
      <c r="BK30" s="66" t="e">
        <f t="shared" si="17"/>
        <v>#DIV/0!</v>
      </c>
      <c r="BL30" s="83">
        <f>'[1]Recettes intérieures'!AB28</f>
        <v>0</v>
      </c>
      <c r="BM30" s="81">
        <f>'[1]Recettes intérieures'!AE28</f>
        <v>0</v>
      </c>
      <c r="BN30" s="81">
        <f>'[1]Recettes intérieures'!AD28</f>
        <v>0</v>
      </c>
      <c r="BO30" s="81">
        <f>BM30-BN30</f>
        <v>0</v>
      </c>
      <c r="BP30" s="81">
        <f t="shared" si="135"/>
        <v>3.9778054000000007E-2</v>
      </c>
      <c r="BQ30" s="81">
        <f t="shared" si="135"/>
        <v>0</v>
      </c>
      <c r="BR30" s="81">
        <f>BP30-BQ30</f>
        <v>3.9778054000000007E-2</v>
      </c>
      <c r="BS30" s="66">
        <f t="shared" si="19"/>
        <v>3.0972242747679114E-2</v>
      </c>
      <c r="BT30" s="83">
        <f>'[1]Recettes intérieures'!AF28</f>
        <v>0</v>
      </c>
      <c r="BU30" s="81">
        <f>'[1]Recettes intérieures'!AI28</f>
        <v>0</v>
      </c>
      <c r="BV30" s="81">
        <f>'[1]Recettes intérieures'!AH28</f>
        <v>0</v>
      </c>
      <c r="BW30" s="81">
        <f>BU30-BV30</f>
        <v>0</v>
      </c>
      <c r="BX30" s="81">
        <f t="shared" si="136"/>
        <v>3.9778054000000007E-2</v>
      </c>
      <c r="BY30" s="81">
        <f t="shared" si="136"/>
        <v>0</v>
      </c>
      <c r="BZ30" s="81">
        <f>BX30-BY30</f>
        <v>3.9778054000000007E-2</v>
      </c>
      <c r="CA30" s="66">
        <f t="shared" si="5"/>
        <v>3.0972242747679114E-2</v>
      </c>
      <c r="CB30" s="83">
        <f>'[1]Recettes intérieures'!AJ28</f>
        <v>0</v>
      </c>
      <c r="CC30" s="81">
        <f>'[1]Recettes intérieures'!AM28</f>
        <v>0</v>
      </c>
      <c r="CD30" s="81">
        <f>'[1]Recettes intérieures'!AL28</f>
        <v>0</v>
      </c>
      <c r="CE30" s="81">
        <f>CC30-CD30</f>
        <v>0</v>
      </c>
      <c r="CF30" s="82"/>
      <c r="CG30" s="84">
        <f>CB30+BT30+BL30</f>
        <v>0</v>
      </c>
      <c r="CH30" s="81">
        <f t="shared" si="137"/>
        <v>0</v>
      </c>
      <c r="CI30" s="81">
        <f t="shared" si="137"/>
        <v>0</v>
      </c>
      <c r="CJ30" s="81">
        <f>CH30-CI30</f>
        <v>0</v>
      </c>
      <c r="CK30" s="82"/>
      <c r="CL30" s="86">
        <f>CG30+BE30</f>
        <v>0.36964999999999998</v>
      </c>
      <c r="CM30" s="81">
        <f t="shared" si="138"/>
        <v>3.9778054000000007E-2</v>
      </c>
      <c r="CN30" s="81">
        <f t="shared" si="138"/>
        <v>0</v>
      </c>
      <c r="CO30" s="81">
        <f>CM30-CN30</f>
        <v>3.9778054000000007E-2</v>
      </c>
      <c r="CP30" s="67">
        <f t="shared" si="22"/>
        <v>3.0972242747679114E-2</v>
      </c>
      <c r="CQ30" s="67">
        <f t="shared" si="23"/>
        <v>3.0972242747679114E-2</v>
      </c>
      <c r="CR30" s="67" t="e">
        <f t="shared" si="24"/>
        <v>#DIV/0!</v>
      </c>
      <c r="CS30" s="83">
        <f>'[1]Recettes intérieures'!AN28</f>
        <v>0</v>
      </c>
      <c r="CT30" s="81">
        <f>'[1]Recettes intérieures'!AQ28</f>
        <v>0</v>
      </c>
      <c r="CU30" s="81">
        <f>'[1]Recettes intérieures'!AP28</f>
        <v>0</v>
      </c>
      <c r="CV30" s="81">
        <f>CT30-CU30</f>
        <v>0</v>
      </c>
      <c r="CW30" s="81">
        <f t="shared" si="139"/>
        <v>3.9778054000000007E-2</v>
      </c>
      <c r="CX30" s="81">
        <f t="shared" si="139"/>
        <v>0</v>
      </c>
      <c r="CY30" s="81">
        <f>CW30-CX30</f>
        <v>3.9778054000000007E-2</v>
      </c>
      <c r="CZ30" s="83">
        <f>'[1]Recettes intérieures'!AR28</f>
        <v>0</v>
      </c>
      <c r="DA30" s="81">
        <f>'[1]Recettes intérieures'!AU28</f>
        <v>0</v>
      </c>
      <c r="DB30" s="81">
        <f>'[1]Recettes intérieures'!AT28</f>
        <v>0</v>
      </c>
      <c r="DC30" s="81">
        <f>DA30-DB30</f>
        <v>0</v>
      </c>
      <c r="DD30" s="81">
        <f t="shared" si="140"/>
        <v>3.9778054000000007E-2</v>
      </c>
      <c r="DE30" s="81">
        <f t="shared" si="140"/>
        <v>0</v>
      </c>
      <c r="DF30" s="81">
        <f>DD30-DE30</f>
        <v>3.9778054000000007E-2</v>
      </c>
      <c r="DG30" s="83">
        <f>'[1]Recettes intérieures'!AV28</f>
        <v>0</v>
      </c>
      <c r="DH30" s="81">
        <f>'[1]Recettes intérieures'!AY28</f>
        <v>0</v>
      </c>
      <c r="DI30" s="81">
        <f>'[1]Recettes intérieures'!AX28</f>
        <v>0</v>
      </c>
      <c r="DJ30" s="81">
        <f>DH30-DI30</f>
        <v>0</v>
      </c>
      <c r="DK30" s="82"/>
      <c r="DL30" s="84">
        <f t="shared" si="141"/>
        <v>0</v>
      </c>
      <c r="DM30" s="81">
        <f t="shared" si="141"/>
        <v>0</v>
      </c>
      <c r="DN30" s="81">
        <f t="shared" si="141"/>
        <v>0</v>
      </c>
      <c r="DO30" s="81">
        <f>DM30-DN30</f>
        <v>0</v>
      </c>
      <c r="DP30" s="82">
        <f t="shared" si="142"/>
        <v>0</v>
      </c>
      <c r="DQ30" s="86">
        <f t="shared" si="142"/>
        <v>0.36964999999999998</v>
      </c>
      <c r="DR30" s="87">
        <f t="shared" si="143"/>
        <v>3.9778054000000007E-2</v>
      </c>
      <c r="DS30" s="87">
        <f t="shared" si="143"/>
        <v>0</v>
      </c>
      <c r="DT30" s="87">
        <f>DR30-DS30</f>
        <v>3.9778054000000007E-2</v>
      </c>
      <c r="DU30" s="67">
        <f t="shared" si="26"/>
        <v>3.0972242747679114E-2</v>
      </c>
      <c r="DV30" s="67">
        <f t="shared" si="27"/>
        <v>3.0972242747679114E-2</v>
      </c>
      <c r="DW30" s="67">
        <f t="shared" si="28"/>
        <v>0.48962425838851836</v>
      </c>
      <c r="DX30" s="77"/>
      <c r="DZ30" s="79"/>
    </row>
    <row r="31" spans="1:130" s="78" customFormat="1" ht="12.75" x14ac:dyDescent="0.2">
      <c r="A31" s="71" t="s">
        <v>62</v>
      </c>
      <c r="B31" s="72">
        <f t="shared" ref="B31:AB31" si="144">+SUM(B32:B43)</f>
        <v>313.01339899999994</v>
      </c>
      <c r="C31" s="72">
        <f t="shared" si="144"/>
        <v>51.568942999999997</v>
      </c>
      <c r="D31" s="72">
        <f t="shared" si="144"/>
        <v>261.444456</v>
      </c>
      <c r="E31" s="72">
        <f t="shared" si="144"/>
        <v>313.01339899999994</v>
      </c>
      <c r="F31" s="72">
        <f t="shared" si="144"/>
        <v>51.568942999999997</v>
      </c>
      <c r="G31" s="72">
        <f t="shared" si="144"/>
        <v>261.444456</v>
      </c>
      <c r="H31" s="72">
        <f t="shared" si="144"/>
        <v>257.69220532677701</v>
      </c>
      <c r="I31" s="72">
        <f t="shared" si="144"/>
        <v>23.582949000000003</v>
      </c>
      <c r="J31" s="72">
        <f t="shared" si="144"/>
        <v>30.337932310999996</v>
      </c>
      <c r="K31" s="72">
        <f t="shared" si="144"/>
        <v>7.6173988130000003</v>
      </c>
      <c r="L31" s="72">
        <f t="shared" si="144"/>
        <v>22.720533497999998</v>
      </c>
      <c r="M31" s="72">
        <f t="shared" si="144"/>
        <v>22.512107</v>
      </c>
      <c r="N31" s="72">
        <f t="shared" si="144"/>
        <v>28.990918526999998</v>
      </c>
      <c r="O31" s="72">
        <f t="shared" si="144"/>
        <v>7.6400981469999998</v>
      </c>
      <c r="P31" s="72">
        <f t="shared" si="144"/>
        <v>21.350820379999998</v>
      </c>
      <c r="Q31" s="72">
        <f t="shared" si="144"/>
        <v>59.328850838000001</v>
      </c>
      <c r="R31" s="72">
        <f t="shared" si="144"/>
        <v>15.257496959999999</v>
      </c>
      <c r="S31" s="72">
        <f t="shared" si="144"/>
        <v>44.071353878000004</v>
      </c>
      <c r="T31" s="72">
        <f t="shared" si="144"/>
        <v>0</v>
      </c>
      <c r="U31" s="72">
        <f t="shared" si="144"/>
        <v>30.344982448000003</v>
      </c>
      <c r="V31" s="72">
        <f t="shared" si="144"/>
        <v>6.8386130810000001</v>
      </c>
      <c r="W31" s="72">
        <f t="shared" si="144"/>
        <v>23.506369367000001</v>
      </c>
      <c r="X31" s="72">
        <f t="shared" si="144"/>
        <v>0</v>
      </c>
      <c r="Y31" s="72">
        <f t="shared" si="144"/>
        <v>46.095056</v>
      </c>
      <c r="Z31" s="73">
        <f t="shared" si="144"/>
        <v>89.673833286000004</v>
      </c>
      <c r="AA31" s="73">
        <f t="shared" si="144"/>
        <v>22.096110041000003</v>
      </c>
      <c r="AB31" s="73">
        <f t="shared" si="144"/>
        <v>67.577723245000001</v>
      </c>
      <c r="AC31" s="66">
        <f t="shared" si="9"/>
        <v>0.25847831802943261</v>
      </c>
      <c r="AD31" s="66">
        <f t="shared" si="10"/>
        <v>1.945411093241757</v>
      </c>
      <c r="AE31" s="66">
        <f t="shared" si="11"/>
        <v>0.26224201527285368</v>
      </c>
      <c r="AF31" s="72">
        <f t="shared" ref="AF31:AL31" si="145">+SUM(AF32:AF43)</f>
        <v>21.203851</v>
      </c>
      <c r="AG31" s="72">
        <f t="shared" si="145"/>
        <v>28.471898123999999</v>
      </c>
      <c r="AH31" s="72">
        <f t="shared" si="145"/>
        <v>7.2411492420000005</v>
      </c>
      <c r="AI31" s="72">
        <f t="shared" si="145"/>
        <v>21.230748882</v>
      </c>
      <c r="AJ31" s="72">
        <f t="shared" si="145"/>
        <v>118.14573141000001</v>
      </c>
      <c r="AK31" s="72">
        <f t="shared" si="145"/>
        <v>29.337259283000002</v>
      </c>
      <c r="AL31" s="72">
        <f t="shared" si="145"/>
        <v>88.808472127000016</v>
      </c>
      <c r="AM31" s="66">
        <f t="shared" si="13"/>
        <v>0.33968389877427735</v>
      </c>
      <c r="AN31" s="72">
        <f t="shared" ref="AN31:BH31" si="146">+SUM(AN32:AN43)</f>
        <v>25.069780000000002</v>
      </c>
      <c r="AO31" s="72">
        <f t="shared" si="146"/>
        <v>29.937764789000003</v>
      </c>
      <c r="AP31" s="72">
        <f t="shared" si="146"/>
        <v>7.9557845609999998</v>
      </c>
      <c r="AQ31" s="72">
        <f t="shared" si="146"/>
        <v>21.981980227999998</v>
      </c>
      <c r="AR31" s="72">
        <f t="shared" si="146"/>
        <v>148.08349619900002</v>
      </c>
      <c r="AS31" s="72">
        <f t="shared" si="146"/>
        <v>37.293043844000003</v>
      </c>
      <c r="AT31" s="72">
        <f t="shared" si="146"/>
        <v>110.79045235499999</v>
      </c>
      <c r="AU31" s="72">
        <f t="shared" si="146"/>
        <v>0</v>
      </c>
      <c r="AV31" s="72">
        <f t="shared" si="146"/>
        <v>35.266937471000013</v>
      </c>
      <c r="AW31" s="72">
        <f t="shared" si="146"/>
        <v>11.465651123000001</v>
      </c>
      <c r="AX31" s="72">
        <f t="shared" si="146"/>
        <v>23.801286348000001</v>
      </c>
      <c r="AY31" s="72">
        <f t="shared" si="146"/>
        <v>0</v>
      </c>
      <c r="AZ31" s="72">
        <f t="shared" si="146"/>
        <v>46.273631000000009</v>
      </c>
      <c r="BA31" s="72">
        <f t="shared" si="146"/>
        <v>93.676600384000011</v>
      </c>
      <c r="BB31" s="72">
        <f t="shared" si="146"/>
        <v>26.662584926000001</v>
      </c>
      <c r="BC31" s="72">
        <f t="shared" si="146"/>
        <v>67.014015458000003</v>
      </c>
      <c r="BD31" s="72">
        <f t="shared" si="146"/>
        <v>0</v>
      </c>
      <c r="BE31" s="72">
        <f t="shared" si="146"/>
        <v>92.368686999999994</v>
      </c>
      <c r="BF31" s="73">
        <f t="shared" si="146"/>
        <v>183.35043367</v>
      </c>
      <c r="BG31" s="73">
        <f t="shared" si="146"/>
        <v>48.758694966999997</v>
      </c>
      <c r="BH31" s="73">
        <f t="shared" si="146"/>
        <v>134.59173870299998</v>
      </c>
      <c r="BI31" s="66">
        <f t="shared" si="15"/>
        <v>0.51480050777209818</v>
      </c>
      <c r="BJ31" s="66">
        <f t="shared" si="16"/>
        <v>0.58575905777758741</v>
      </c>
      <c r="BK31" s="66" t="e">
        <f t="shared" si="17"/>
        <v>#DIV/0!</v>
      </c>
      <c r="BL31" s="72">
        <f t="shared" ref="BL31:BR31" si="147">+SUM(BL32:BL43)</f>
        <v>0</v>
      </c>
      <c r="BM31" s="72">
        <f t="shared" si="147"/>
        <v>0</v>
      </c>
      <c r="BN31" s="72">
        <f t="shared" si="147"/>
        <v>0</v>
      </c>
      <c r="BO31" s="72">
        <f t="shared" si="147"/>
        <v>0</v>
      </c>
      <c r="BP31" s="72">
        <f t="shared" si="147"/>
        <v>183.35043367</v>
      </c>
      <c r="BQ31" s="72">
        <f t="shared" si="147"/>
        <v>48.758694966999997</v>
      </c>
      <c r="BR31" s="72">
        <f t="shared" si="147"/>
        <v>134.591738703</v>
      </c>
      <c r="BS31" s="66">
        <f t="shared" si="19"/>
        <v>0.58575905777758741</v>
      </c>
      <c r="BT31" s="72">
        <f t="shared" ref="BT31:BZ31" si="148">+SUM(BT32:BT43)</f>
        <v>0</v>
      </c>
      <c r="BU31" s="72">
        <f t="shared" si="148"/>
        <v>0</v>
      </c>
      <c r="BV31" s="72">
        <f t="shared" si="148"/>
        <v>0</v>
      </c>
      <c r="BW31" s="72">
        <f t="shared" si="148"/>
        <v>0</v>
      </c>
      <c r="BX31" s="72">
        <f t="shared" si="148"/>
        <v>183.35043367</v>
      </c>
      <c r="BY31" s="72">
        <f t="shared" si="148"/>
        <v>48.758694966999997</v>
      </c>
      <c r="BZ31" s="72">
        <f t="shared" si="148"/>
        <v>134.591738703</v>
      </c>
      <c r="CA31" s="66">
        <f t="shared" si="5"/>
        <v>0.58575905777758741</v>
      </c>
      <c r="CB31" s="72">
        <f t="shared" ref="CB31:CO31" si="149">+SUM(CB32:CB43)</f>
        <v>0</v>
      </c>
      <c r="CC31" s="72">
        <f t="shared" si="149"/>
        <v>0</v>
      </c>
      <c r="CD31" s="72">
        <f t="shared" si="149"/>
        <v>0</v>
      </c>
      <c r="CE31" s="72">
        <f t="shared" si="149"/>
        <v>0</v>
      </c>
      <c r="CF31" s="72">
        <f t="shared" si="149"/>
        <v>0</v>
      </c>
      <c r="CG31" s="72">
        <f t="shared" si="149"/>
        <v>0</v>
      </c>
      <c r="CH31" s="72">
        <f t="shared" si="149"/>
        <v>0</v>
      </c>
      <c r="CI31" s="72">
        <f t="shared" si="149"/>
        <v>0</v>
      </c>
      <c r="CJ31" s="72">
        <f t="shared" si="149"/>
        <v>0</v>
      </c>
      <c r="CK31" s="72">
        <f t="shared" si="149"/>
        <v>0</v>
      </c>
      <c r="CL31" s="72">
        <f t="shared" si="149"/>
        <v>92.368686999999994</v>
      </c>
      <c r="CM31" s="72">
        <f t="shared" si="149"/>
        <v>183.35043367</v>
      </c>
      <c r="CN31" s="72">
        <f t="shared" si="149"/>
        <v>48.758694966999997</v>
      </c>
      <c r="CO31" s="72">
        <f t="shared" si="149"/>
        <v>134.591738703</v>
      </c>
      <c r="CP31" s="67">
        <f t="shared" si="22"/>
        <v>0.58575905777758741</v>
      </c>
      <c r="CQ31" s="67">
        <f t="shared" si="23"/>
        <v>0.58575905777758741</v>
      </c>
      <c r="CR31" s="67" t="e">
        <f t="shared" si="24"/>
        <v>#DIV/0!</v>
      </c>
      <c r="CS31" s="72">
        <f t="shared" ref="CS31:DT31" si="150">+SUM(CS32:CS43)</f>
        <v>0</v>
      </c>
      <c r="CT31" s="72">
        <f t="shared" si="150"/>
        <v>0</v>
      </c>
      <c r="CU31" s="72">
        <f t="shared" si="150"/>
        <v>0</v>
      </c>
      <c r="CV31" s="72">
        <f t="shared" si="150"/>
        <v>0</v>
      </c>
      <c r="CW31" s="72">
        <f t="shared" si="150"/>
        <v>183.35043367</v>
      </c>
      <c r="CX31" s="72">
        <f t="shared" si="150"/>
        <v>48.758694966999997</v>
      </c>
      <c r="CY31" s="72">
        <f t="shared" si="150"/>
        <v>134.591738703</v>
      </c>
      <c r="CZ31" s="72">
        <f t="shared" si="150"/>
        <v>0</v>
      </c>
      <c r="DA31" s="72">
        <f t="shared" si="150"/>
        <v>0</v>
      </c>
      <c r="DB31" s="72">
        <f t="shared" si="150"/>
        <v>0</v>
      </c>
      <c r="DC31" s="72">
        <f t="shared" si="150"/>
        <v>0</v>
      </c>
      <c r="DD31" s="72">
        <f t="shared" si="150"/>
        <v>183.35043367</v>
      </c>
      <c r="DE31" s="72">
        <f t="shared" si="150"/>
        <v>48.758694966999997</v>
      </c>
      <c r="DF31" s="72">
        <f t="shared" si="150"/>
        <v>134.591738703</v>
      </c>
      <c r="DG31" s="72">
        <f t="shared" si="150"/>
        <v>180.10849946599998</v>
      </c>
      <c r="DH31" s="72">
        <f t="shared" si="150"/>
        <v>0</v>
      </c>
      <c r="DI31" s="72">
        <f t="shared" si="150"/>
        <v>0</v>
      </c>
      <c r="DJ31" s="72">
        <f t="shared" si="150"/>
        <v>0</v>
      </c>
      <c r="DK31" s="72">
        <f t="shared" si="150"/>
        <v>0</v>
      </c>
      <c r="DL31" s="72">
        <f t="shared" si="150"/>
        <v>180.10849946599998</v>
      </c>
      <c r="DM31" s="72">
        <f t="shared" si="150"/>
        <v>0</v>
      </c>
      <c r="DN31" s="72">
        <f t="shared" si="150"/>
        <v>0</v>
      </c>
      <c r="DO31" s="72">
        <f t="shared" si="150"/>
        <v>0</v>
      </c>
      <c r="DP31" s="72">
        <f t="shared" si="150"/>
        <v>0</v>
      </c>
      <c r="DQ31" s="72">
        <f t="shared" si="150"/>
        <v>272.47718646600003</v>
      </c>
      <c r="DR31" s="72">
        <f t="shared" si="150"/>
        <v>183.35043367</v>
      </c>
      <c r="DS31" s="72">
        <f t="shared" si="150"/>
        <v>48.758694966999997</v>
      </c>
      <c r="DT31" s="72">
        <f t="shared" si="150"/>
        <v>134.591738703</v>
      </c>
      <c r="DU31" s="67">
        <f t="shared" si="26"/>
        <v>0.58575905777758741</v>
      </c>
      <c r="DV31" s="67">
        <f t="shared" si="27"/>
        <v>0.58575905777758741</v>
      </c>
      <c r="DW31" s="67">
        <f t="shared" si="28"/>
        <v>0.52229650692121443</v>
      </c>
      <c r="DY31" s="75"/>
      <c r="DZ31" s="69"/>
    </row>
    <row r="32" spans="1:130" s="88" customFormat="1" ht="12.75" x14ac:dyDescent="0.2">
      <c r="A32" s="80" t="s">
        <v>63</v>
      </c>
      <c r="B32" s="81">
        <f>'[1]Recettes intérieures'!B32</f>
        <v>105.888395</v>
      </c>
      <c r="C32" s="81">
        <f>1/3*'[1]CDDI (Ex-DGD)'!B33</f>
        <v>17.189647666666666</v>
      </c>
      <c r="D32" s="81">
        <f t="shared" si="36"/>
        <v>88.69874733333333</v>
      </c>
      <c r="E32" s="81">
        <f>'[1]Recettes intérieures'!C32</f>
        <v>105.888395</v>
      </c>
      <c r="F32" s="81">
        <f>1/3*'[1]CDDI (Ex-DGD)'!C33</f>
        <v>17.189647666666666</v>
      </c>
      <c r="G32" s="81">
        <f t="shared" ref="G32:G43" si="151">E32-F32</f>
        <v>88.69874733333333</v>
      </c>
      <c r="H32" s="82">
        <f>'[1]Recettes intérieures'!D32</f>
        <v>8.0406259999999996</v>
      </c>
      <c r="I32" s="83">
        <f>'[1]Recettes intérieures'!D32</f>
        <v>8.0406259999999996</v>
      </c>
      <c r="J32" s="81">
        <f>'[1]Recettes intérieures'!G32</f>
        <v>9.2954163630000011</v>
      </c>
      <c r="K32" s="81">
        <f>'[1]Recettes intérieures'!F32</f>
        <v>1.7925300719999999</v>
      </c>
      <c r="L32" s="81">
        <f t="shared" ref="L32:L43" si="152">J32-K32</f>
        <v>7.5028862910000012</v>
      </c>
      <c r="M32" s="83">
        <f>'[1]Recettes intérieures'!H32</f>
        <v>7.4433230000000004</v>
      </c>
      <c r="N32" s="81">
        <f>'[1]Recettes intérieures'!K32</f>
        <v>9.4990916279999986</v>
      </c>
      <c r="O32" s="81">
        <f>'[1]Recettes intérieures'!J32</f>
        <v>2.1132392549999999</v>
      </c>
      <c r="P32" s="81">
        <f t="shared" ref="P32:P43" si="153">N32-O32</f>
        <v>7.3858523729999987</v>
      </c>
      <c r="Q32" s="81">
        <f>J32+N32</f>
        <v>18.794507991</v>
      </c>
      <c r="R32" s="81">
        <f>K32+O32</f>
        <v>3.9057693269999998</v>
      </c>
      <c r="S32" s="81">
        <f>Q32-R32</f>
        <v>14.888738664</v>
      </c>
      <c r="T32" s="83">
        <f>'[1]Recettes intérieures'!L32</f>
        <v>0</v>
      </c>
      <c r="U32" s="81">
        <f>'[1]Recettes intérieures'!O32</f>
        <v>9.5976168919999996</v>
      </c>
      <c r="V32" s="81">
        <f>'[1]Recettes intérieures'!N32</f>
        <v>1.6477917369999999</v>
      </c>
      <c r="W32" s="81">
        <f t="shared" ref="W32:W43" si="154">U32-V32</f>
        <v>7.9498251549999992</v>
      </c>
      <c r="X32" s="82"/>
      <c r="Y32" s="84">
        <f>I32+M32+T32</f>
        <v>15.483948999999999</v>
      </c>
      <c r="Z32" s="85">
        <f t="shared" ref="Z32:AB43" si="155">Q32+U32</f>
        <v>28.392124883000001</v>
      </c>
      <c r="AA32" s="85">
        <f t="shared" si="155"/>
        <v>5.5535610640000002</v>
      </c>
      <c r="AB32" s="85">
        <f t="shared" si="155"/>
        <v>22.838563819000001</v>
      </c>
      <c r="AC32" s="66">
        <f t="shared" si="9"/>
        <v>0.25748462639694103</v>
      </c>
      <c r="AD32" s="66">
        <f t="shared" si="10"/>
        <v>1.8336488245343616</v>
      </c>
      <c r="AE32" s="66">
        <f t="shared" si="11"/>
        <v>2.8403962351936283</v>
      </c>
      <c r="AF32" s="83">
        <f>'[1]Recettes intérieures'!P32</f>
        <v>7.2938559999999999</v>
      </c>
      <c r="AG32" s="81">
        <f>'[1]Recettes intérieures'!S32</f>
        <v>9.5523412600000004</v>
      </c>
      <c r="AH32" s="81">
        <f>'[1]Recettes intérieures'!R32</f>
        <v>1.900213463</v>
      </c>
      <c r="AI32" s="81">
        <f t="shared" ref="AI32:AI43" si="156">AG32-AH32</f>
        <v>7.6521277970000003</v>
      </c>
      <c r="AJ32" s="81">
        <f>+Z32+AG32</f>
        <v>37.944466143</v>
      </c>
      <c r="AK32" s="81">
        <f>+AA32+AH32</f>
        <v>7.4537745270000002</v>
      </c>
      <c r="AL32" s="81">
        <f>AJ32-AK32</f>
        <v>30.490691615999999</v>
      </c>
      <c r="AM32" s="66">
        <f t="shared" si="13"/>
        <v>0.34375560571802438</v>
      </c>
      <c r="AN32" s="83">
        <f>'[1]Recettes intérieures'!T32</f>
        <v>8.588775</v>
      </c>
      <c r="AO32" s="81">
        <f>'[1]Recettes intérieures'!W32</f>
        <v>10.086937814000001</v>
      </c>
      <c r="AP32" s="81">
        <f>'[1]Recettes intérieures'!V32</f>
        <v>1.986642453</v>
      </c>
      <c r="AQ32" s="81">
        <f t="shared" ref="AQ32:AQ43" si="157">AO32-AP32</f>
        <v>8.1002953610000006</v>
      </c>
      <c r="AR32" s="81">
        <f>AJ32+AO32</f>
        <v>48.031403957000002</v>
      </c>
      <c r="AS32" s="81">
        <f>AK32+AP32</f>
        <v>9.4404169800000002</v>
      </c>
      <c r="AT32" s="81">
        <f>AR32-AS32</f>
        <v>38.590986977</v>
      </c>
      <c r="AU32" s="83">
        <f>'[1]Recettes intérieures'!X32</f>
        <v>0</v>
      </c>
      <c r="AV32" s="81">
        <f>'[1]Recettes intérieures'!AA32</f>
        <v>11.870139778999999</v>
      </c>
      <c r="AW32" s="81">
        <f>'[1]Recettes intérieures'!Z32</f>
        <v>3.069959908</v>
      </c>
      <c r="AX32" s="81">
        <f t="shared" ref="AX32:AX43" si="158">AV32-AW32</f>
        <v>8.8001798709999992</v>
      </c>
      <c r="AY32" s="82"/>
      <c r="AZ32" s="84">
        <f>AF32+AN32+AU32</f>
        <v>15.882631</v>
      </c>
      <c r="BA32" s="81">
        <f>AV32+AO32+AG32</f>
        <v>31.509418853</v>
      </c>
      <c r="BB32" s="81">
        <f>AW32+AP32+AH32</f>
        <v>6.9568158239999995</v>
      </c>
      <c r="BC32" s="81">
        <f>BA32-BB32</f>
        <v>24.552603029</v>
      </c>
      <c r="BD32" s="82">
        <f>AY32+X32</f>
        <v>0</v>
      </c>
      <c r="BE32" s="86">
        <f>AZ32+Y32</f>
        <v>31.366579999999999</v>
      </c>
      <c r="BF32" s="85">
        <f>BA32+Z32</f>
        <v>59.901543736000001</v>
      </c>
      <c r="BG32" s="85">
        <f>BB32+AA32</f>
        <v>12.510376888</v>
      </c>
      <c r="BH32" s="85">
        <f>BC32+AB32</f>
        <v>47.391166847999997</v>
      </c>
      <c r="BI32" s="66">
        <f t="shared" si="15"/>
        <v>0.53429353032351357</v>
      </c>
      <c r="BJ32" s="66">
        <f t="shared" si="16"/>
        <v>0.56570452065120069</v>
      </c>
      <c r="BK32" s="66" t="e">
        <f t="shared" si="17"/>
        <v>#DIV/0!</v>
      </c>
      <c r="BL32" s="83">
        <f>'[1]Recettes intérieures'!AB32</f>
        <v>0</v>
      </c>
      <c r="BM32" s="81">
        <f>'[1]Recettes intérieures'!AE32</f>
        <v>0</v>
      </c>
      <c r="BN32" s="81">
        <f>'[1]Recettes intérieures'!AD32</f>
        <v>0</v>
      </c>
      <c r="BO32" s="81">
        <f t="shared" ref="BO32:BO43" si="159">BM32-BN32</f>
        <v>0</v>
      </c>
      <c r="BP32" s="81">
        <f>BF32+BM32</f>
        <v>59.901543736000001</v>
      </c>
      <c r="BQ32" s="81">
        <f>BG32+BN32</f>
        <v>12.510376888</v>
      </c>
      <c r="BR32" s="81">
        <f>BP32-BQ32</f>
        <v>47.391166847999997</v>
      </c>
      <c r="BS32" s="66">
        <f t="shared" si="19"/>
        <v>0.56570452065120069</v>
      </c>
      <c r="BT32" s="83">
        <f>'[1]Recettes intérieures'!AF32</f>
        <v>0</v>
      </c>
      <c r="BU32" s="81">
        <f>'[1]Recettes intérieures'!AI32</f>
        <v>0</v>
      </c>
      <c r="BV32" s="81">
        <f>'[1]Recettes intérieures'!AH32</f>
        <v>0</v>
      </c>
      <c r="BW32" s="81">
        <f t="shared" ref="BW32:BW43" si="160">BU32-BV32</f>
        <v>0</v>
      </c>
      <c r="BX32" s="81">
        <f>BP32+BU32</f>
        <v>59.901543736000001</v>
      </c>
      <c r="BY32" s="81">
        <f>BQ32+BV32</f>
        <v>12.510376888</v>
      </c>
      <c r="BZ32" s="81">
        <f>BX32-BY32</f>
        <v>47.391166847999997</v>
      </c>
      <c r="CA32" s="66">
        <f t="shared" si="5"/>
        <v>0.56570452065120069</v>
      </c>
      <c r="CB32" s="83">
        <f>'[1]Recettes intérieures'!AJ32</f>
        <v>0</v>
      </c>
      <c r="CC32" s="81">
        <f>'[1]Recettes intérieures'!AM32</f>
        <v>0</v>
      </c>
      <c r="CD32" s="81">
        <f>'[1]Recettes intérieures'!AL32</f>
        <v>0</v>
      </c>
      <c r="CE32" s="81">
        <f t="shared" ref="CE32:CE43" si="161">CC32-CD32</f>
        <v>0</v>
      </c>
      <c r="CF32" s="82"/>
      <c r="CG32" s="84">
        <f t="shared" ref="CG32:CG43" si="162">CB32+BT32+BL32</f>
        <v>0</v>
      </c>
      <c r="CH32" s="81">
        <f t="shared" ref="CH32:CI43" si="163">BM32+BU32+CC32</f>
        <v>0</v>
      </c>
      <c r="CI32" s="81">
        <f t="shared" si="163"/>
        <v>0</v>
      </c>
      <c r="CJ32" s="81">
        <f t="shared" ref="CJ32:CJ43" si="164">CH32-CI32</f>
        <v>0</v>
      </c>
      <c r="CK32" s="82"/>
      <c r="CL32" s="86">
        <f t="shared" ref="CL32:CL43" si="165">CG32+BE32</f>
        <v>31.366579999999999</v>
      </c>
      <c r="CM32" s="81">
        <f t="shared" ref="CM32:CN43" si="166">BX32+CC32</f>
        <v>59.901543736000001</v>
      </c>
      <c r="CN32" s="81">
        <f t="shared" si="166"/>
        <v>12.510376888</v>
      </c>
      <c r="CO32" s="81">
        <f t="shared" ref="CO32:CO43" si="167">CM32-CN32</f>
        <v>47.391166847999997</v>
      </c>
      <c r="CP32" s="67">
        <f t="shared" si="22"/>
        <v>0.56570452065120069</v>
      </c>
      <c r="CQ32" s="67">
        <f t="shared" si="23"/>
        <v>0.56570452065120069</v>
      </c>
      <c r="CR32" s="67" t="e">
        <f t="shared" si="24"/>
        <v>#DIV/0!</v>
      </c>
      <c r="CS32" s="83">
        <f>'[1]Recettes intérieures'!AN32</f>
        <v>0</v>
      </c>
      <c r="CT32" s="81">
        <f>'[1]Recettes intérieures'!AQ32</f>
        <v>0</v>
      </c>
      <c r="CU32" s="81">
        <f>'[1]Recettes intérieures'!AP32</f>
        <v>0</v>
      </c>
      <c r="CV32" s="81">
        <f t="shared" ref="CV32:CV43" si="168">CT32-CU32</f>
        <v>0</v>
      </c>
      <c r="CW32" s="81">
        <f>CM32+CT32</f>
        <v>59.901543736000001</v>
      </c>
      <c r="CX32" s="81">
        <f>CN32+CU32</f>
        <v>12.510376888</v>
      </c>
      <c r="CY32" s="81">
        <f>CW32-CX32</f>
        <v>47.391166847999997</v>
      </c>
      <c r="CZ32" s="83">
        <f>'[1]Recettes intérieures'!AR32</f>
        <v>0</v>
      </c>
      <c r="DA32" s="81">
        <f>'[1]Recettes intérieures'!AU32</f>
        <v>0</v>
      </c>
      <c r="DB32" s="81">
        <f>'[1]Recettes intérieures'!AT32</f>
        <v>0</v>
      </c>
      <c r="DC32" s="81">
        <f t="shared" ref="DC32:DC43" si="169">DA32-DB32</f>
        <v>0</v>
      </c>
      <c r="DD32" s="81">
        <f t="shared" ref="DD32:DE43" si="170">CW32+DA32</f>
        <v>59.901543736000001</v>
      </c>
      <c r="DE32" s="81">
        <f t="shared" si="170"/>
        <v>12.510376888</v>
      </c>
      <c r="DF32" s="81">
        <f t="shared" ref="DF32:DF43" si="171">DD32-DE32</f>
        <v>47.391166847999997</v>
      </c>
      <c r="DG32" s="83">
        <f>'[1]Recettes intérieures'!AV32</f>
        <v>59.901543736000001</v>
      </c>
      <c r="DH32" s="81">
        <f>'[1]Recettes intérieures'!AY32</f>
        <v>0</v>
      </c>
      <c r="DI32" s="81">
        <f>'[1]Recettes intérieures'!AX32</f>
        <v>0</v>
      </c>
      <c r="DJ32" s="81">
        <f t="shared" ref="DJ32:DJ43" si="172">DH32-DI32</f>
        <v>0</v>
      </c>
      <c r="DK32" s="82"/>
      <c r="DL32" s="84">
        <f t="shared" ref="DL32:DN43" si="173">DG32+CZ32+CS32</f>
        <v>59.901543736000001</v>
      </c>
      <c r="DM32" s="81">
        <f t="shared" si="173"/>
        <v>0</v>
      </c>
      <c r="DN32" s="81">
        <f t="shared" si="173"/>
        <v>0</v>
      </c>
      <c r="DO32" s="81">
        <f t="shared" ref="DO32:DO43" si="174">DM32-DN32</f>
        <v>0</v>
      </c>
      <c r="DP32" s="82">
        <f t="shared" ref="DP32:DQ43" si="175">DK32+CK32</f>
        <v>0</v>
      </c>
      <c r="DQ32" s="86">
        <f t="shared" si="175"/>
        <v>91.268123736000007</v>
      </c>
      <c r="DR32" s="87">
        <f t="shared" ref="DR32:DS43" si="176">DD32+DH32</f>
        <v>59.901543736000001</v>
      </c>
      <c r="DS32" s="87">
        <f t="shared" si="176"/>
        <v>12.510376888</v>
      </c>
      <c r="DT32" s="87">
        <f t="shared" ref="DT32:DT43" si="177">DR32-DS32</f>
        <v>47.391166847999997</v>
      </c>
      <c r="DU32" s="67">
        <f t="shared" si="26"/>
        <v>0.56570452065120069</v>
      </c>
      <c r="DV32" s="67">
        <f t="shared" si="27"/>
        <v>0.56570452065120069</v>
      </c>
      <c r="DW32" s="67">
        <f t="shared" si="28"/>
        <v>5.8939648291065891</v>
      </c>
      <c r="DZ32" s="79"/>
    </row>
    <row r="33" spans="1:130" s="88" customFormat="1" ht="12.75" x14ac:dyDescent="0.2">
      <c r="A33" s="80" t="s">
        <v>64</v>
      </c>
      <c r="B33" s="81">
        <f>'[1]Recettes intérieures'!B33</f>
        <v>23.540997999999998</v>
      </c>
      <c r="C33" s="81"/>
      <c r="D33" s="81">
        <f t="shared" si="36"/>
        <v>23.540997999999998</v>
      </c>
      <c r="E33" s="81">
        <f>'[1]Recettes intérieures'!C33</f>
        <v>23.540997999999998</v>
      </c>
      <c r="F33" s="81"/>
      <c r="G33" s="81">
        <f t="shared" si="151"/>
        <v>23.540997999999998</v>
      </c>
      <c r="H33" s="82">
        <f>'[1]Recettes intérieures'!D33</f>
        <v>2.0890569999999999</v>
      </c>
      <c r="I33" s="83">
        <f>'[1]Recettes intérieures'!D33</f>
        <v>2.0890569999999999</v>
      </c>
      <c r="J33" s="81">
        <f>'[1]Recettes intérieures'!G33</f>
        <v>2.2633111910000001</v>
      </c>
      <c r="K33" s="81">
        <f>'[1]Recettes intérieures'!F33</f>
        <v>1.430637486</v>
      </c>
      <c r="L33" s="81">
        <f t="shared" si="152"/>
        <v>0.83267370500000015</v>
      </c>
      <c r="M33" s="83">
        <f>'[1]Recettes intérieures'!H33</f>
        <v>1.979541</v>
      </c>
      <c r="N33" s="81">
        <f>'[1]Recettes intérieures'!K33</f>
        <v>2.3350044130000001</v>
      </c>
      <c r="O33" s="81">
        <f>'[1]Recettes intérieures'!J33</f>
        <v>1.490130927</v>
      </c>
      <c r="P33" s="81">
        <f t="shared" si="153"/>
        <v>0.84487348600000001</v>
      </c>
      <c r="Q33" s="81">
        <f t="shared" ref="Q33:R43" si="178">J33+N33</f>
        <v>4.5983156039999997</v>
      </c>
      <c r="R33" s="81">
        <f t="shared" si="178"/>
        <v>2.9207684130000002</v>
      </c>
      <c r="S33" s="81">
        <f t="shared" ref="S33:S43" si="179">Q33-R33</f>
        <v>1.6775471909999995</v>
      </c>
      <c r="T33" s="83">
        <f>'[1]Recettes intérieures'!L33</f>
        <v>0</v>
      </c>
      <c r="U33" s="81">
        <f>'[1]Recettes intérieures'!O33</f>
        <v>2.6088226080000001</v>
      </c>
      <c r="V33" s="81">
        <f>'[1]Recettes intérieures'!N33</f>
        <v>1.687845094</v>
      </c>
      <c r="W33" s="81">
        <f t="shared" si="154"/>
        <v>0.92097751400000005</v>
      </c>
      <c r="X33" s="82"/>
      <c r="Y33" s="84">
        <f>I33+M33+T33</f>
        <v>4.0685979999999997</v>
      </c>
      <c r="Z33" s="85">
        <f t="shared" si="155"/>
        <v>7.2071382120000003</v>
      </c>
      <c r="AA33" s="85">
        <f t="shared" si="155"/>
        <v>4.6086135070000003</v>
      </c>
      <c r="AB33" s="85">
        <f t="shared" si="155"/>
        <v>2.5985247049999995</v>
      </c>
      <c r="AC33" s="66">
        <f t="shared" si="9"/>
        <v>0.11038294574427132</v>
      </c>
      <c r="AD33" s="66">
        <f t="shared" si="10"/>
        <v>1.7714058287400232</v>
      </c>
      <c r="AE33" s="66">
        <f t="shared" si="11"/>
        <v>1.2438744873883285</v>
      </c>
      <c r="AF33" s="83">
        <f>'[1]Recettes intérieures'!P33</f>
        <v>1.9077249999999999</v>
      </c>
      <c r="AG33" s="81">
        <f>'[1]Recettes intérieures'!S33</f>
        <v>2.460084341</v>
      </c>
      <c r="AH33" s="81">
        <f>'[1]Recettes intérieures'!R33</f>
        <v>1.6092328760000001</v>
      </c>
      <c r="AI33" s="81">
        <f t="shared" si="156"/>
        <v>0.85085146499999986</v>
      </c>
      <c r="AJ33" s="81">
        <f t="shared" ref="AJ33:AK43" si="180">+Z33+AG33</f>
        <v>9.6672225530000002</v>
      </c>
      <c r="AK33" s="81">
        <f t="shared" si="180"/>
        <v>6.2178463830000004</v>
      </c>
      <c r="AL33" s="81">
        <f t="shared" ref="AL33:AL43" si="181">AJ33-AK33</f>
        <v>3.4493761699999999</v>
      </c>
      <c r="AM33" s="66">
        <f t="shared" si="13"/>
        <v>0.1465263354595247</v>
      </c>
      <c r="AN33" s="83">
        <f>'[1]Recettes intérieures'!T33</f>
        <v>1.821456</v>
      </c>
      <c r="AO33" s="81">
        <f>'[1]Recettes intérieures'!W33</f>
        <v>2.4850678420000003</v>
      </c>
      <c r="AP33" s="81">
        <f>'[1]Recettes intérieures'!V33</f>
        <v>1.5774411020000001</v>
      </c>
      <c r="AQ33" s="81">
        <f t="shared" si="157"/>
        <v>0.90762674000000021</v>
      </c>
      <c r="AR33" s="81">
        <f t="shared" ref="AR33:AS43" si="182">AJ33+AO33</f>
        <v>12.152290395000001</v>
      </c>
      <c r="AS33" s="81">
        <f t="shared" si="182"/>
        <v>7.7952874850000002</v>
      </c>
      <c r="AT33" s="81">
        <f t="shared" ref="AT33:AT43" si="183">AR33-AS33</f>
        <v>4.3570029100000012</v>
      </c>
      <c r="AU33" s="83">
        <f>'[1]Recettes intérieures'!X33</f>
        <v>0</v>
      </c>
      <c r="AV33" s="81">
        <f>'[1]Recettes intérieures'!AA33</f>
        <v>2.688430436</v>
      </c>
      <c r="AW33" s="81">
        <f>'[1]Recettes intérieures'!Z33</f>
        <v>1.7319238610000001</v>
      </c>
      <c r="AX33" s="81">
        <f t="shared" si="158"/>
        <v>0.95650657499999991</v>
      </c>
      <c r="AY33" s="82"/>
      <c r="AZ33" s="84">
        <f t="shared" ref="AZ33:AZ43" si="184">AF33+AN33+AU33</f>
        <v>3.7291809999999996</v>
      </c>
      <c r="BA33" s="81">
        <f t="shared" ref="BA33:BB43" si="185">AV33+AO33+AG33</f>
        <v>7.6335826190000002</v>
      </c>
      <c r="BB33" s="81">
        <f t="shared" si="185"/>
        <v>4.9185978390000002</v>
      </c>
      <c r="BC33" s="81">
        <f t="shared" ref="BC33:BC43" si="186">BA33-BB33</f>
        <v>2.71498478</v>
      </c>
      <c r="BD33" s="82">
        <f t="shared" ref="BD33:BH43" si="187">AY33+X33</f>
        <v>0</v>
      </c>
      <c r="BE33" s="86">
        <f t="shared" si="187"/>
        <v>7.7977789999999993</v>
      </c>
      <c r="BF33" s="85">
        <f t="shared" si="187"/>
        <v>14.840720831000001</v>
      </c>
      <c r="BG33" s="85">
        <f t="shared" si="187"/>
        <v>9.5272113460000014</v>
      </c>
      <c r="BH33" s="85">
        <f t="shared" si="187"/>
        <v>5.3135094849999991</v>
      </c>
      <c r="BI33" s="66">
        <f t="shared" si="15"/>
        <v>0.22571300864134985</v>
      </c>
      <c r="BJ33" s="66">
        <f t="shared" si="16"/>
        <v>0.63042020695129419</v>
      </c>
      <c r="BK33" s="66" t="e">
        <f t="shared" si="17"/>
        <v>#DIV/0!</v>
      </c>
      <c r="BL33" s="83">
        <f>'[1]Recettes intérieures'!AB33</f>
        <v>0</v>
      </c>
      <c r="BM33" s="81">
        <f>'[1]Recettes intérieures'!AE33</f>
        <v>0</v>
      </c>
      <c r="BN33" s="81">
        <f>'[1]Recettes intérieures'!AD33</f>
        <v>0</v>
      </c>
      <c r="BO33" s="81">
        <f t="shared" si="159"/>
        <v>0</v>
      </c>
      <c r="BP33" s="81">
        <f t="shared" ref="BP33:BQ43" si="188">BF33+BM33</f>
        <v>14.840720831000001</v>
      </c>
      <c r="BQ33" s="81">
        <f t="shared" si="188"/>
        <v>9.5272113460000014</v>
      </c>
      <c r="BR33" s="81">
        <f t="shared" ref="BR33:BR43" si="189">BP33-BQ33</f>
        <v>5.3135094849999991</v>
      </c>
      <c r="BS33" s="66">
        <f t="shared" si="19"/>
        <v>0.63042020695129419</v>
      </c>
      <c r="BT33" s="83">
        <f>'[1]Recettes intérieures'!AF33</f>
        <v>0</v>
      </c>
      <c r="BU33" s="81">
        <f>'[1]Recettes intérieures'!AI33</f>
        <v>0</v>
      </c>
      <c r="BV33" s="81">
        <f>'[1]Recettes intérieures'!AH33</f>
        <v>0</v>
      </c>
      <c r="BW33" s="81">
        <f t="shared" si="160"/>
        <v>0</v>
      </c>
      <c r="BX33" s="81">
        <f t="shared" ref="BX33:BY43" si="190">BP33+BU33</f>
        <v>14.840720831000001</v>
      </c>
      <c r="BY33" s="81">
        <f t="shared" si="190"/>
        <v>9.5272113460000014</v>
      </c>
      <c r="BZ33" s="81">
        <f t="shared" ref="BZ33:BZ43" si="191">BX33-BY33</f>
        <v>5.3135094849999991</v>
      </c>
      <c r="CA33" s="66">
        <f t="shared" si="5"/>
        <v>0.63042020695129419</v>
      </c>
      <c r="CB33" s="83">
        <f>'[1]Recettes intérieures'!AJ33</f>
        <v>0</v>
      </c>
      <c r="CC33" s="81">
        <f>'[1]Recettes intérieures'!AM33</f>
        <v>0</v>
      </c>
      <c r="CD33" s="81">
        <f>'[1]Recettes intérieures'!AL33</f>
        <v>0</v>
      </c>
      <c r="CE33" s="81">
        <f t="shared" si="161"/>
        <v>0</v>
      </c>
      <c r="CF33" s="82"/>
      <c r="CG33" s="84">
        <f t="shared" si="162"/>
        <v>0</v>
      </c>
      <c r="CH33" s="81">
        <f t="shared" si="163"/>
        <v>0</v>
      </c>
      <c r="CI33" s="81">
        <f t="shared" si="163"/>
        <v>0</v>
      </c>
      <c r="CJ33" s="81">
        <f t="shared" si="164"/>
        <v>0</v>
      </c>
      <c r="CK33" s="82"/>
      <c r="CL33" s="86">
        <f t="shared" si="165"/>
        <v>7.7977789999999993</v>
      </c>
      <c r="CM33" s="81">
        <f t="shared" si="166"/>
        <v>14.840720831000001</v>
      </c>
      <c r="CN33" s="81">
        <f t="shared" si="166"/>
        <v>9.5272113460000014</v>
      </c>
      <c r="CO33" s="81">
        <f t="shared" si="167"/>
        <v>5.3135094849999991</v>
      </c>
      <c r="CP33" s="67">
        <f t="shared" si="22"/>
        <v>0.63042020695129419</v>
      </c>
      <c r="CQ33" s="67">
        <f t="shared" si="23"/>
        <v>0.63042020695129419</v>
      </c>
      <c r="CR33" s="67" t="e">
        <f t="shared" si="24"/>
        <v>#DIV/0!</v>
      </c>
      <c r="CS33" s="83">
        <f>'[1]Recettes intérieures'!AN33</f>
        <v>0</v>
      </c>
      <c r="CT33" s="81">
        <f>'[1]Recettes intérieures'!AQ33</f>
        <v>0</v>
      </c>
      <c r="CU33" s="81">
        <f>'[1]Recettes intérieures'!AP33</f>
        <v>0</v>
      </c>
      <c r="CV33" s="81">
        <f t="shared" si="168"/>
        <v>0</v>
      </c>
      <c r="CW33" s="81">
        <f t="shared" ref="CW33:CX43" si="192">CM33+CT33</f>
        <v>14.840720831000001</v>
      </c>
      <c r="CX33" s="81">
        <f t="shared" si="192"/>
        <v>9.5272113460000014</v>
      </c>
      <c r="CY33" s="81">
        <f t="shared" ref="CY33:CY43" si="193">CW33-CX33</f>
        <v>5.3135094849999991</v>
      </c>
      <c r="CZ33" s="83">
        <f>'[1]Recettes intérieures'!AR33</f>
        <v>0</v>
      </c>
      <c r="DA33" s="81">
        <f>'[1]Recettes intérieures'!AU33</f>
        <v>0</v>
      </c>
      <c r="DB33" s="81">
        <f>'[1]Recettes intérieures'!AT33</f>
        <v>0</v>
      </c>
      <c r="DC33" s="81">
        <f t="shared" si="169"/>
        <v>0</v>
      </c>
      <c r="DD33" s="81">
        <f t="shared" si="170"/>
        <v>14.840720831000001</v>
      </c>
      <c r="DE33" s="81">
        <f t="shared" si="170"/>
        <v>9.5272113460000014</v>
      </c>
      <c r="DF33" s="81">
        <f t="shared" si="171"/>
        <v>5.3135094849999991</v>
      </c>
      <c r="DG33" s="83">
        <f>'[1]Recettes intérieures'!AV33</f>
        <v>14.840720831000001</v>
      </c>
      <c r="DH33" s="81">
        <f>'[1]Recettes intérieures'!AY33</f>
        <v>0</v>
      </c>
      <c r="DI33" s="81">
        <f>'[1]Recettes intérieures'!AX33</f>
        <v>0</v>
      </c>
      <c r="DJ33" s="81">
        <f t="shared" si="172"/>
        <v>0</v>
      </c>
      <c r="DK33" s="82"/>
      <c r="DL33" s="84">
        <f t="shared" si="173"/>
        <v>14.840720831000001</v>
      </c>
      <c r="DM33" s="81">
        <f t="shared" si="173"/>
        <v>0</v>
      </c>
      <c r="DN33" s="81">
        <f t="shared" si="173"/>
        <v>0</v>
      </c>
      <c r="DO33" s="81">
        <f t="shared" si="174"/>
        <v>0</v>
      </c>
      <c r="DP33" s="82">
        <f t="shared" si="175"/>
        <v>0</v>
      </c>
      <c r="DQ33" s="86">
        <f t="shared" si="175"/>
        <v>22.638499831000001</v>
      </c>
      <c r="DR33" s="87">
        <f t="shared" si="176"/>
        <v>14.840720831000001</v>
      </c>
      <c r="DS33" s="87">
        <f t="shared" si="176"/>
        <v>9.5272113460000014</v>
      </c>
      <c r="DT33" s="87">
        <f t="shared" si="177"/>
        <v>5.3135094849999991</v>
      </c>
      <c r="DU33" s="67">
        <f t="shared" si="26"/>
        <v>0.63042020695129419</v>
      </c>
      <c r="DV33" s="67">
        <f t="shared" si="27"/>
        <v>0.63042020695129419</v>
      </c>
      <c r="DW33" s="67">
        <f t="shared" si="28"/>
        <v>2.5434966518386042</v>
      </c>
      <c r="DZ33" s="79"/>
    </row>
    <row r="34" spans="1:130" s="88" customFormat="1" ht="12.75" x14ac:dyDescent="0.2">
      <c r="A34" s="80" t="s">
        <v>65</v>
      </c>
      <c r="B34" s="81">
        <f>'[1]Recettes intérieures'!B34</f>
        <v>0.32383000000000001</v>
      </c>
      <c r="C34" s="81"/>
      <c r="D34" s="81">
        <f t="shared" si="36"/>
        <v>0.32383000000000001</v>
      </c>
      <c r="E34" s="81">
        <f>'[1]Recettes intérieures'!C34</f>
        <v>0.32383000000000001</v>
      </c>
      <c r="F34" s="81"/>
      <c r="G34" s="81">
        <f t="shared" si="151"/>
        <v>0.32383000000000001</v>
      </c>
      <c r="H34" s="82">
        <f>'[1]Recettes intérieures'!D34</f>
        <v>2.8674999999999999E-2</v>
      </c>
      <c r="I34" s="83">
        <f>'[1]Recettes intérieures'!D34</f>
        <v>2.8674999999999999E-2</v>
      </c>
      <c r="J34" s="81">
        <f>'[1]Recettes intérieures'!G34</f>
        <v>3.0016339E-2</v>
      </c>
      <c r="K34" s="81">
        <f>'[1]Recettes intérieures'!F34</f>
        <v>0</v>
      </c>
      <c r="L34" s="81">
        <f t="shared" si="152"/>
        <v>3.0016339E-2</v>
      </c>
      <c r="M34" s="83">
        <f>'[1]Recettes intérieures'!H34</f>
        <v>2.6617999999999999E-2</v>
      </c>
      <c r="N34" s="81">
        <f>'[1]Recettes intérieures'!K34</f>
        <v>2.9453114999999998E-2</v>
      </c>
      <c r="O34" s="81">
        <f>'[1]Recettes intérieures'!J34</f>
        <v>0</v>
      </c>
      <c r="P34" s="81">
        <f t="shared" si="153"/>
        <v>2.9453114999999998E-2</v>
      </c>
      <c r="Q34" s="81">
        <f t="shared" si="178"/>
        <v>5.9469453999999998E-2</v>
      </c>
      <c r="R34" s="81">
        <f t="shared" si="178"/>
        <v>0</v>
      </c>
      <c r="S34" s="81">
        <f t="shared" si="179"/>
        <v>5.9469453999999998E-2</v>
      </c>
      <c r="T34" s="83">
        <f>'[1]Recettes intérieures'!L34</f>
        <v>0</v>
      </c>
      <c r="U34" s="81">
        <f>'[1]Recettes intérieures'!O34</f>
        <v>3.1781755000000002E-2</v>
      </c>
      <c r="V34" s="81">
        <f>'[1]Recettes intérieures'!N34</f>
        <v>0</v>
      </c>
      <c r="W34" s="81">
        <f t="shared" si="154"/>
        <v>3.1781755000000002E-2</v>
      </c>
      <c r="X34" s="82"/>
      <c r="Y34" s="84">
        <f>I34+M34+T34</f>
        <v>5.5292999999999995E-2</v>
      </c>
      <c r="Z34" s="85">
        <f t="shared" si="155"/>
        <v>9.1251209E-2</v>
      </c>
      <c r="AA34" s="85">
        <f t="shared" si="155"/>
        <v>0</v>
      </c>
      <c r="AB34" s="85">
        <f t="shared" si="155"/>
        <v>9.1251209E-2</v>
      </c>
      <c r="AC34" s="66">
        <f t="shared" si="9"/>
        <v>0.28178738535651421</v>
      </c>
      <c r="AD34" s="66">
        <f t="shared" si="10"/>
        <v>1.6503211798961896</v>
      </c>
      <c r="AE34" s="66">
        <f t="shared" si="11"/>
        <v>3.1822566346992156</v>
      </c>
      <c r="AF34" s="83">
        <f>'[1]Recettes intérieures'!P34</f>
        <v>2.7116000000000001E-2</v>
      </c>
      <c r="AG34" s="81">
        <f>'[1]Recettes intérieures'!S34</f>
        <v>3.5029512999999998E-2</v>
      </c>
      <c r="AH34" s="81">
        <f>'[1]Recettes intérieures'!R34</f>
        <v>0</v>
      </c>
      <c r="AI34" s="81">
        <f t="shared" si="156"/>
        <v>3.5029512999999998E-2</v>
      </c>
      <c r="AJ34" s="81">
        <f t="shared" si="180"/>
        <v>0.12628072200000001</v>
      </c>
      <c r="AK34" s="81">
        <f t="shared" si="180"/>
        <v>0</v>
      </c>
      <c r="AL34" s="81">
        <f t="shared" si="181"/>
        <v>0.12628072200000001</v>
      </c>
      <c r="AM34" s="66">
        <f t="shared" si="13"/>
        <v>0.38995992341660751</v>
      </c>
      <c r="AN34" s="83">
        <f>'[1]Recettes intérieures'!T34</f>
        <v>2.8798000000000001E-2</v>
      </c>
      <c r="AO34" s="81">
        <f>'[1]Recettes intérieures'!W34</f>
        <v>3.4145346E-2</v>
      </c>
      <c r="AP34" s="81">
        <f>'[1]Recettes intérieures'!V34</f>
        <v>0</v>
      </c>
      <c r="AQ34" s="81">
        <f t="shared" si="157"/>
        <v>3.4145346E-2</v>
      </c>
      <c r="AR34" s="81">
        <f t="shared" si="182"/>
        <v>0.160426068</v>
      </c>
      <c r="AS34" s="81">
        <f t="shared" si="182"/>
        <v>0</v>
      </c>
      <c r="AT34" s="81">
        <f t="shared" si="183"/>
        <v>0.160426068</v>
      </c>
      <c r="AU34" s="83">
        <f>'[1]Recettes intérieures'!X34</f>
        <v>0</v>
      </c>
      <c r="AV34" s="81">
        <f>'[1]Recettes intérieures'!AA34</f>
        <v>2.9969677E-2</v>
      </c>
      <c r="AW34" s="81">
        <f>'[1]Recettes intérieures'!Z34</f>
        <v>0</v>
      </c>
      <c r="AX34" s="81">
        <f t="shared" si="158"/>
        <v>2.9969677E-2</v>
      </c>
      <c r="AY34" s="82"/>
      <c r="AZ34" s="84">
        <f t="shared" si="184"/>
        <v>5.5914000000000005E-2</v>
      </c>
      <c r="BA34" s="81">
        <f t="shared" si="185"/>
        <v>9.9144535999999991E-2</v>
      </c>
      <c r="BB34" s="81">
        <f t="shared" si="185"/>
        <v>0</v>
      </c>
      <c r="BC34" s="81">
        <f t="shared" si="186"/>
        <v>9.9144535999999991E-2</v>
      </c>
      <c r="BD34" s="82">
        <f t="shared" si="187"/>
        <v>0</v>
      </c>
      <c r="BE34" s="86">
        <f t="shared" si="187"/>
        <v>0.111207</v>
      </c>
      <c r="BF34" s="85">
        <f t="shared" si="187"/>
        <v>0.19039574500000001</v>
      </c>
      <c r="BG34" s="85">
        <f t="shared" si="187"/>
        <v>0</v>
      </c>
      <c r="BH34" s="85">
        <f t="shared" si="187"/>
        <v>0.19039574500000001</v>
      </c>
      <c r="BI34" s="66">
        <f t="shared" si="15"/>
        <v>0.58794968038785778</v>
      </c>
      <c r="BJ34" s="66">
        <f t="shared" si="16"/>
        <v>0.58794968038785778</v>
      </c>
      <c r="BK34" s="66" t="e">
        <f t="shared" si="17"/>
        <v>#DIV/0!</v>
      </c>
      <c r="BL34" s="83">
        <f>'[1]Recettes intérieures'!AB34</f>
        <v>0</v>
      </c>
      <c r="BM34" s="81">
        <f>'[1]Recettes intérieures'!AE34</f>
        <v>0</v>
      </c>
      <c r="BN34" s="81">
        <f>'[1]Recettes intérieures'!AD34</f>
        <v>0</v>
      </c>
      <c r="BO34" s="81">
        <f t="shared" si="159"/>
        <v>0</v>
      </c>
      <c r="BP34" s="81">
        <f t="shared" si="188"/>
        <v>0.19039574500000001</v>
      </c>
      <c r="BQ34" s="81">
        <f t="shared" si="188"/>
        <v>0</v>
      </c>
      <c r="BR34" s="81">
        <f t="shared" si="189"/>
        <v>0.19039574500000001</v>
      </c>
      <c r="BS34" s="66">
        <f t="shared" si="19"/>
        <v>0.58794968038785778</v>
      </c>
      <c r="BT34" s="83">
        <f>'[1]Recettes intérieures'!AF34</f>
        <v>0</v>
      </c>
      <c r="BU34" s="81">
        <f>'[1]Recettes intérieures'!AI34</f>
        <v>0</v>
      </c>
      <c r="BV34" s="81">
        <f>'[1]Recettes intérieures'!AH34</f>
        <v>0</v>
      </c>
      <c r="BW34" s="81">
        <f t="shared" si="160"/>
        <v>0</v>
      </c>
      <c r="BX34" s="81">
        <f t="shared" si="190"/>
        <v>0.19039574500000001</v>
      </c>
      <c r="BY34" s="81">
        <f t="shared" si="190"/>
        <v>0</v>
      </c>
      <c r="BZ34" s="81">
        <f t="shared" si="191"/>
        <v>0.19039574500000001</v>
      </c>
      <c r="CA34" s="66">
        <f t="shared" si="5"/>
        <v>0.58794968038785778</v>
      </c>
      <c r="CB34" s="83">
        <f>'[1]Recettes intérieures'!AJ34</f>
        <v>0</v>
      </c>
      <c r="CC34" s="81">
        <f>'[1]Recettes intérieures'!AM34</f>
        <v>0</v>
      </c>
      <c r="CD34" s="81">
        <f>'[1]Recettes intérieures'!AL34</f>
        <v>0</v>
      </c>
      <c r="CE34" s="81">
        <f t="shared" si="161"/>
        <v>0</v>
      </c>
      <c r="CF34" s="82"/>
      <c r="CG34" s="84">
        <f t="shared" si="162"/>
        <v>0</v>
      </c>
      <c r="CH34" s="81">
        <f t="shared" si="163"/>
        <v>0</v>
      </c>
      <c r="CI34" s="81">
        <f t="shared" si="163"/>
        <v>0</v>
      </c>
      <c r="CJ34" s="81">
        <f t="shared" si="164"/>
        <v>0</v>
      </c>
      <c r="CK34" s="82"/>
      <c r="CL34" s="86">
        <f t="shared" si="165"/>
        <v>0.111207</v>
      </c>
      <c r="CM34" s="81">
        <f t="shared" si="166"/>
        <v>0.19039574500000001</v>
      </c>
      <c r="CN34" s="81">
        <f t="shared" si="166"/>
        <v>0</v>
      </c>
      <c r="CO34" s="81">
        <f t="shared" si="167"/>
        <v>0.19039574500000001</v>
      </c>
      <c r="CP34" s="67">
        <f t="shared" si="22"/>
        <v>0.58794968038785778</v>
      </c>
      <c r="CQ34" s="67">
        <f t="shared" si="23"/>
        <v>0.58794968038785778</v>
      </c>
      <c r="CR34" s="67" t="e">
        <f t="shared" si="24"/>
        <v>#DIV/0!</v>
      </c>
      <c r="CS34" s="83">
        <f>'[1]Recettes intérieures'!AN34</f>
        <v>0</v>
      </c>
      <c r="CT34" s="81">
        <f>'[1]Recettes intérieures'!AQ34</f>
        <v>0</v>
      </c>
      <c r="CU34" s="81">
        <f>'[1]Recettes intérieures'!AP34</f>
        <v>0</v>
      </c>
      <c r="CV34" s="81">
        <f t="shared" si="168"/>
        <v>0</v>
      </c>
      <c r="CW34" s="81">
        <f t="shared" si="192"/>
        <v>0.19039574500000001</v>
      </c>
      <c r="CX34" s="81">
        <f t="shared" si="192"/>
        <v>0</v>
      </c>
      <c r="CY34" s="81">
        <f t="shared" si="193"/>
        <v>0.19039574500000001</v>
      </c>
      <c r="CZ34" s="83">
        <f>'[1]Recettes intérieures'!AR34</f>
        <v>0</v>
      </c>
      <c r="DA34" s="81">
        <f>'[1]Recettes intérieures'!AU34</f>
        <v>0</v>
      </c>
      <c r="DB34" s="81">
        <f>'[1]Recettes intérieures'!AT34</f>
        <v>0</v>
      </c>
      <c r="DC34" s="81">
        <f t="shared" si="169"/>
        <v>0</v>
      </c>
      <c r="DD34" s="81">
        <f t="shared" si="170"/>
        <v>0.19039574500000001</v>
      </c>
      <c r="DE34" s="81">
        <f t="shared" si="170"/>
        <v>0</v>
      </c>
      <c r="DF34" s="81">
        <f t="shared" si="171"/>
        <v>0.19039574500000001</v>
      </c>
      <c r="DG34" s="83">
        <f>'[1]Recettes intérieures'!AV34</f>
        <v>0.19039574500000001</v>
      </c>
      <c r="DH34" s="81">
        <f>'[1]Recettes intérieures'!AY34</f>
        <v>0</v>
      </c>
      <c r="DI34" s="81">
        <f>'[1]Recettes intérieures'!AX34</f>
        <v>0</v>
      </c>
      <c r="DJ34" s="81">
        <f t="shared" si="172"/>
        <v>0</v>
      </c>
      <c r="DK34" s="82"/>
      <c r="DL34" s="84">
        <f t="shared" si="173"/>
        <v>0.19039574500000001</v>
      </c>
      <c r="DM34" s="81">
        <f t="shared" si="173"/>
        <v>0</v>
      </c>
      <c r="DN34" s="81">
        <f t="shared" si="173"/>
        <v>0</v>
      </c>
      <c r="DO34" s="81">
        <f t="shared" si="174"/>
        <v>0</v>
      </c>
      <c r="DP34" s="82">
        <f t="shared" si="175"/>
        <v>0</v>
      </c>
      <c r="DQ34" s="86">
        <f t="shared" si="175"/>
        <v>0.30160274500000001</v>
      </c>
      <c r="DR34" s="87">
        <f t="shared" si="176"/>
        <v>0.19039574500000001</v>
      </c>
      <c r="DS34" s="87">
        <f t="shared" si="176"/>
        <v>0</v>
      </c>
      <c r="DT34" s="87">
        <f t="shared" si="177"/>
        <v>0.19039574500000001</v>
      </c>
      <c r="DU34" s="67">
        <f t="shared" si="26"/>
        <v>0.58794968038785778</v>
      </c>
      <c r="DV34" s="67">
        <f t="shared" si="27"/>
        <v>0.58794968038785778</v>
      </c>
      <c r="DW34" s="67">
        <f t="shared" si="28"/>
        <v>6.6397818657367047</v>
      </c>
      <c r="DZ34" s="79"/>
    </row>
    <row r="35" spans="1:130" s="88" customFormat="1" ht="12.75" x14ac:dyDescent="0.2">
      <c r="A35" s="80" t="s">
        <v>66</v>
      </c>
      <c r="B35" s="81">
        <f>'[1]Recettes intérieures'!B35</f>
        <v>1.027085</v>
      </c>
      <c r="C35" s="81"/>
      <c r="D35" s="81">
        <f t="shared" si="36"/>
        <v>1.027085</v>
      </c>
      <c r="E35" s="81">
        <f>'[1]Recettes intérieures'!C35</f>
        <v>1.027085</v>
      </c>
      <c r="F35" s="81"/>
      <c r="G35" s="81">
        <f t="shared" si="151"/>
        <v>1.027085</v>
      </c>
      <c r="H35" s="82">
        <f>'[1]Recettes intérieures'!D35</f>
        <v>0.113939</v>
      </c>
      <c r="I35" s="83">
        <f>'[1]Recettes intérieures'!D35</f>
        <v>0.113939</v>
      </c>
      <c r="J35" s="81">
        <f>'[1]Recettes intérieures'!G35</f>
        <v>3.3509999999999998E-2</v>
      </c>
      <c r="K35" s="81">
        <f>'[1]Recettes intérieures'!F35</f>
        <v>0</v>
      </c>
      <c r="L35" s="81">
        <f t="shared" si="152"/>
        <v>3.3509999999999998E-2</v>
      </c>
      <c r="M35" s="83">
        <f>'[1]Recettes intérieures'!H35</f>
        <v>0.101239</v>
      </c>
      <c r="N35" s="81">
        <f>'[1]Recettes intérieures'!K35</f>
        <v>3.4465999999999997E-2</v>
      </c>
      <c r="O35" s="81">
        <f>'[1]Recettes intérieures'!J35</f>
        <v>0</v>
      </c>
      <c r="P35" s="81">
        <f t="shared" si="153"/>
        <v>3.4465999999999997E-2</v>
      </c>
      <c r="Q35" s="81">
        <f t="shared" si="178"/>
        <v>6.7975999999999995E-2</v>
      </c>
      <c r="R35" s="81">
        <f t="shared" si="178"/>
        <v>0</v>
      </c>
      <c r="S35" s="81">
        <f t="shared" si="179"/>
        <v>6.7975999999999995E-2</v>
      </c>
      <c r="T35" s="83">
        <f>'[1]Recettes intérieures'!L35</f>
        <v>0</v>
      </c>
      <c r="U35" s="81">
        <f>'[1]Recettes intérieures'!O35</f>
        <v>4.1502999999999998E-2</v>
      </c>
      <c r="V35" s="81">
        <f>'[1]Recettes intérieures'!N35</f>
        <v>0</v>
      </c>
      <c r="W35" s="81">
        <f t="shared" si="154"/>
        <v>4.1502999999999998E-2</v>
      </c>
      <c r="X35" s="82"/>
      <c r="Y35" s="84">
        <f>I35+M35+T35</f>
        <v>0.21517799999999998</v>
      </c>
      <c r="Z35" s="85">
        <f t="shared" si="155"/>
        <v>0.10947899999999999</v>
      </c>
      <c r="AA35" s="85">
        <f t="shared" si="155"/>
        <v>0</v>
      </c>
      <c r="AB35" s="85">
        <f t="shared" si="155"/>
        <v>0.10947899999999999</v>
      </c>
      <c r="AC35" s="66">
        <f t="shared" si="9"/>
        <v>0.10659195684875156</v>
      </c>
      <c r="AD35" s="66">
        <f t="shared" si="10"/>
        <v>0.50878342581490676</v>
      </c>
      <c r="AE35" s="66">
        <f t="shared" si="11"/>
        <v>0.96085624764128164</v>
      </c>
      <c r="AF35" s="83">
        <f>'[1]Recettes intérieures'!P35</f>
        <v>7.0371000000000003E-2</v>
      </c>
      <c r="AG35" s="81">
        <f>'[1]Recettes intérieures'!S35</f>
        <v>4.3610999999999997E-2</v>
      </c>
      <c r="AH35" s="81">
        <f>'[1]Recettes intérieures'!R35</f>
        <v>0</v>
      </c>
      <c r="AI35" s="81">
        <f t="shared" si="156"/>
        <v>4.3610999999999997E-2</v>
      </c>
      <c r="AJ35" s="81">
        <f t="shared" si="180"/>
        <v>0.15309</v>
      </c>
      <c r="AK35" s="81">
        <f t="shared" si="180"/>
        <v>0</v>
      </c>
      <c r="AL35" s="81">
        <f t="shared" si="181"/>
        <v>0.15309</v>
      </c>
      <c r="AM35" s="66">
        <f t="shared" si="13"/>
        <v>0.14905290214539205</v>
      </c>
      <c r="AN35" s="83">
        <f>'[1]Recettes intérieures'!T35</f>
        <v>7.3899000000000006E-2</v>
      </c>
      <c r="AO35" s="81">
        <f>'[1]Recettes intérieures'!W35</f>
        <v>4.1666000000000002E-2</v>
      </c>
      <c r="AP35" s="81">
        <f>'[1]Recettes intérieures'!V35</f>
        <v>0</v>
      </c>
      <c r="AQ35" s="81">
        <f t="shared" si="157"/>
        <v>4.1666000000000002E-2</v>
      </c>
      <c r="AR35" s="81">
        <f t="shared" si="182"/>
        <v>0.19475600000000001</v>
      </c>
      <c r="AS35" s="81">
        <f t="shared" si="182"/>
        <v>0</v>
      </c>
      <c r="AT35" s="81">
        <f t="shared" si="183"/>
        <v>0.19475600000000001</v>
      </c>
      <c r="AU35" s="83">
        <f>'[1]Recettes intérieures'!X35</f>
        <v>0</v>
      </c>
      <c r="AV35" s="81">
        <f>'[1]Recettes intérieures'!AA35</f>
        <v>4.6544000000000002E-2</v>
      </c>
      <c r="AW35" s="81">
        <f>'[1]Recettes intérieures'!Z35</f>
        <v>0</v>
      </c>
      <c r="AX35" s="81">
        <f t="shared" si="158"/>
        <v>4.6544000000000002E-2</v>
      </c>
      <c r="AY35" s="82"/>
      <c r="AZ35" s="84">
        <f t="shared" si="184"/>
        <v>0.14427000000000001</v>
      </c>
      <c r="BA35" s="81">
        <f t="shared" si="185"/>
        <v>0.13182100000000002</v>
      </c>
      <c r="BB35" s="81">
        <f t="shared" si="185"/>
        <v>0</v>
      </c>
      <c r="BC35" s="81">
        <f t="shared" si="186"/>
        <v>0.13182100000000002</v>
      </c>
      <c r="BD35" s="82">
        <f t="shared" si="187"/>
        <v>0</v>
      </c>
      <c r="BE35" s="86">
        <f t="shared" si="187"/>
        <v>0.35944799999999999</v>
      </c>
      <c r="BF35" s="85">
        <f t="shared" si="187"/>
        <v>0.24130000000000001</v>
      </c>
      <c r="BG35" s="85">
        <f t="shared" si="187"/>
        <v>0</v>
      </c>
      <c r="BH35" s="85">
        <f t="shared" si="187"/>
        <v>0.24130000000000001</v>
      </c>
      <c r="BI35" s="66">
        <f t="shared" si="15"/>
        <v>0.23493673843936969</v>
      </c>
      <c r="BJ35" s="66">
        <f t="shared" si="16"/>
        <v>0.23493673843936969</v>
      </c>
      <c r="BK35" s="66" t="e">
        <f t="shared" si="17"/>
        <v>#DIV/0!</v>
      </c>
      <c r="BL35" s="83">
        <f>'[1]Recettes intérieures'!AB35</f>
        <v>0</v>
      </c>
      <c r="BM35" s="81">
        <f>'[1]Recettes intérieures'!AE35</f>
        <v>0</v>
      </c>
      <c r="BN35" s="81">
        <f>'[1]Recettes intérieures'!AD35</f>
        <v>0</v>
      </c>
      <c r="BO35" s="81">
        <f t="shared" si="159"/>
        <v>0</v>
      </c>
      <c r="BP35" s="81">
        <f t="shared" si="188"/>
        <v>0.24130000000000001</v>
      </c>
      <c r="BQ35" s="81">
        <f t="shared" si="188"/>
        <v>0</v>
      </c>
      <c r="BR35" s="81">
        <f t="shared" si="189"/>
        <v>0.24130000000000001</v>
      </c>
      <c r="BS35" s="66">
        <f t="shared" si="19"/>
        <v>0.23493673843936969</v>
      </c>
      <c r="BT35" s="83">
        <f>'[1]Recettes intérieures'!AF35</f>
        <v>0</v>
      </c>
      <c r="BU35" s="81">
        <f>'[1]Recettes intérieures'!AI35</f>
        <v>0</v>
      </c>
      <c r="BV35" s="81">
        <f>'[1]Recettes intérieures'!AH35</f>
        <v>0</v>
      </c>
      <c r="BW35" s="81">
        <f t="shared" si="160"/>
        <v>0</v>
      </c>
      <c r="BX35" s="81">
        <f t="shared" si="190"/>
        <v>0.24130000000000001</v>
      </c>
      <c r="BY35" s="81">
        <f t="shared" si="190"/>
        <v>0</v>
      </c>
      <c r="BZ35" s="81">
        <f t="shared" si="191"/>
        <v>0.24130000000000001</v>
      </c>
      <c r="CA35" s="66">
        <f t="shared" si="5"/>
        <v>0.23493673843936969</v>
      </c>
      <c r="CB35" s="83">
        <f>'[1]Recettes intérieures'!AJ35</f>
        <v>0</v>
      </c>
      <c r="CC35" s="81">
        <f>'[1]Recettes intérieures'!AM35</f>
        <v>0</v>
      </c>
      <c r="CD35" s="81">
        <f>'[1]Recettes intérieures'!AL35</f>
        <v>0</v>
      </c>
      <c r="CE35" s="81">
        <f t="shared" si="161"/>
        <v>0</v>
      </c>
      <c r="CF35" s="82"/>
      <c r="CG35" s="84">
        <f t="shared" si="162"/>
        <v>0</v>
      </c>
      <c r="CH35" s="81">
        <f t="shared" si="163"/>
        <v>0</v>
      </c>
      <c r="CI35" s="81">
        <f t="shared" si="163"/>
        <v>0</v>
      </c>
      <c r="CJ35" s="81">
        <f t="shared" si="164"/>
        <v>0</v>
      </c>
      <c r="CK35" s="82"/>
      <c r="CL35" s="86">
        <f t="shared" si="165"/>
        <v>0.35944799999999999</v>
      </c>
      <c r="CM35" s="81">
        <f t="shared" si="166"/>
        <v>0.24130000000000001</v>
      </c>
      <c r="CN35" s="81">
        <f t="shared" si="166"/>
        <v>0</v>
      </c>
      <c r="CO35" s="81">
        <f t="shared" si="167"/>
        <v>0.24130000000000001</v>
      </c>
      <c r="CP35" s="67">
        <f t="shared" si="22"/>
        <v>0.23493673843936969</v>
      </c>
      <c r="CQ35" s="67">
        <f t="shared" si="23"/>
        <v>0.23493673843936969</v>
      </c>
      <c r="CR35" s="67" t="e">
        <f t="shared" si="24"/>
        <v>#DIV/0!</v>
      </c>
      <c r="CS35" s="83">
        <f>'[1]Recettes intérieures'!AN35</f>
        <v>0</v>
      </c>
      <c r="CT35" s="81">
        <f>'[1]Recettes intérieures'!AQ35</f>
        <v>0</v>
      </c>
      <c r="CU35" s="81">
        <f>'[1]Recettes intérieures'!AP35</f>
        <v>0</v>
      </c>
      <c r="CV35" s="81">
        <f t="shared" si="168"/>
        <v>0</v>
      </c>
      <c r="CW35" s="81">
        <f t="shared" si="192"/>
        <v>0.24130000000000001</v>
      </c>
      <c r="CX35" s="81">
        <f t="shared" si="192"/>
        <v>0</v>
      </c>
      <c r="CY35" s="81">
        <f t="shared" si="193"/>
        <v>0.24130000000000001</v>
      </c>
      <c r="CZ35" s="83">
        <f>'[1]Recettes intérieures'!AR35</f>
        <v>0</v>
      </c>
      <c r="DA35" s="81">
        <f>'[1]Recettes intérieures'!AU35</f>
        <v>0</v>
      </c>
      <c r="DB35" s="81">
        <f>'[1]Recettes intérieures'!AT35</f>
        <v>0</v>
      </c>
      <c r="DC35" s="81">
        <f t="shared" si="169"/>
        <v>0</v>
      </c>
      <c r="DD35" s="81">
        <f t="shared" si="170"/>
        <v>0.24130000000000001</v>
      </c>
      <c r="DE35" s="81">
        <f t="shared" si="170"/>
        <v>0</v>
      </c>
      <c r="DF35" s="81">
        <f t="shared" si="171"/>
        <v>0.24130000000000001</v>
      </c>
      <c r="DG35" s="83">
        <f>'[1]Recettes intérieures'!AV35</f>
        <v>0.24129999999999999</v>
      </c>
      <c r="DH35" s="81">
        <f>'[1]Recettes intérieures'!AY35</f>
        <v>0</v>
      </c>
      <c r="DI35" s="81">
        <f>'[1]Recettes intérieures'!AX35</f>
        <v>0</v>
      </c>
      <c r="DJ35" s="81">
        <f t="shared" si="172"/>
        <v>0</v>
      </c>
      <c r="DK35" s="82"/>
      <c r="DL35" s="84">
        <f t="shared" si="173"/>
        <v>0.24129999999999999</v>
      </c>
      <c r="DM35" s="81">
        <f t="shared" si="173"/>
        <v>0</v>
      </c>
      <c r="DN35" s="81">
        <f t="shared" si="173"/>
        <v>0</v>
      </c>
      <c r="DO35" s="81">
        <f t="shared" si="174"/>
        <v>0</v>
      </c>
      <c r="DP35" s="82">
        <f t="shared" si="175"/>
        <v>0</v>
      </c>
      <c r="DQ35" s="86">
        <f t="shared" si="175"/>
        <v>0.60074799999999995</v>
      </c>
      <c r="DR35" s="87">
        <f t="shared" si="176"/>
        <v>0.24130000000000001</v>
      </c>
      <c r="DS35" s="87">
        <f t="shared" si="176"/>
        <v>0</v>
      </c>
      <c r="DT35" s="87">
        <f t="shared" si="177"/>
        <v>0.24130000000000001</v>
      </c>
      <c r="DU35" s="67">
        <f t="shared" si="26"/>
        <v>0.23493673843936969</v>
      </c>
      <c r="DV35" s="67">
        <f t="shared" si="27"/>
        <v>0.23493673843936969</v>
      </c>
      <c r="DW35" s="67">
        <f t="shared" si="28"/>
        <v>2.1177998753719098</v>
      </c>
      <c r="DZ35" s="79"/>
    </row>
    <row r="36" spans="1:130" s="88" customFormat="1" ht="12.75" x14ac:dyDescent="0.2">
      <c r="A36" s="80" t="s">
        <v>67</v>
      </c>
      <c r="B36" s="81">
        <f>'[1]Recettes intérieures'!B36</f>
        <v>4.3923139999999998</v>
      </c>
      <c r="C36" s="81"/>
      <c r="D36" s="81">
        <f t="shared" si="36"/>
        <v>4.3923139999999998</v>
      </c>
      <c r="E36" s="81">
        <f>'[1]Recettes intérieures'!C36</f>
        <v>4.3923139999999998</v>
      </c>
      <c r="F36" s="81"/>
      <c r="G36" s="81">
        <f t="shared" si="151"/>
        <v>4.3923139999999998</v>
      </c>
      <c r="H36" s="82">
        <f>'[1]Recettes intérieures'!D36</f>
        <v>0.36413299999999998</v>
      </c>
      <c r="I36" s="83">
        <f>'[1]Recettes intérieures'!D36</f>
        <v>0.36413299999999998</v>
      </c>
      <c r="J36" s="81">
        <f>'[1]Recettes intérieures'!G36</f>
        <v>0.48280016000000003</v>
      </c>
      <c r="K36" s="81">
        <f>'[1]Recettes intérieures'!F36</f>
        <v>7.4260800000000002E-2</v>
      </c>
      <c r="L36" s="81">
        <f t="shared" si="152"/>
        <v>0.40853936000000002</v>
      </c>
      <c r="M36" s="83">
        <f>'[1]Recettes intérieures'!H36</f>
        <v>0.29116799999999998</v>
      </c>
      <c r="N36" s="81">
        <f>'[1]Recettes intérieures'!K36</f>
        <v>0.31304992000000004</v>
      </c>
      <c r="O36" s="81">
        <f>'[1]Recettes intérieures'!J36</f>
        <v>5.7127999999999996E-3</v>
      </c>
      <c r="P36" s="81">
        <f t="shared" si="153"/>
        <v>0.30733712000000002</v>
      </c>
      <c r="Q36" s="81">
        <f t="shared" si="178"/>
        <v>0.79585008000000013</v>
      </c>
      <c r="R36" s="81">
        <f t="shared" si="178"/>
        <v>7.9973600000000006E-2</v>
      </c>
      <c r="S36" s="81">
        <f t="shared" si="179"/>
        <v>0.71587648000000015</v>
      </c>
      <c r="T36" s="83">
        <f>'[1]Recettes intérieures'!L36</f>
        <v>0</v>
      </c>
      <c r="U36" s="81">
        <f>'[1]Recettes intérieures'!O36</f>
        <v>0.31954319999999997</v>
      </c>
      <c r="V36" s="81">
        <f>'[1]Recettes intérieures'!N36</f>
        <v>1.1792E-3</v>
      </c>
      <c r="W36" s="81">
        <f t="shared" si="154"/>
        <v>0.31836399999999998</v>
      </c>
      <c r="X36" s="82"/>
      <c r="Y36" s="84">
        <f t="shared" ref="Y36:Y43" si="194">I36+M36+T36</f>
        <v>0.65530099999999991</v>
      </c>
      <c r="Z36" s="85">
        <f t="shared" si="155"/>
        <v>1.1153932800000002</v>
      </c>
      <c r="AA36" s="85">
        <f t="shared" si="155"/>
        <v>8.1152800000000011E-2</v>
      </c>
      <c r="AB36" s="85">
        <f t="shared" si="155"/>
        <v>1.0342404800000002</v>
      </c>
      <c r="AC36" s="66">
        <f t="shared" si="9"/>
        <v>0.2354659707844203</v>
      </c>
      <c r="AD36" s="66">
        <f t="shared" si="10"/>
        <v>1.7021083135841397</v>
      </c>
      <c r="AE36" s="66">
        <f t="shared" si="11"/>
        <v>2.840282204579097</v>
      </c>
      <c r="AF36" s="83">
        <f>'[1]Recettes intérieures'!P36</f>
        <v>0.271901</v>
      </c>
      <c r="AG36" s="81">
        <f>'[1]Recettes intérieures'!S36</f>
        <v>0.49333039999999995</v>
      </c>
      <c r="AH36" s="81">
        <f>'[1]Recettes intérieures'!R36</f>
        <v>7.3712799999999995E-2</v>
      </c>
      <c r="AI36" s="81">
        <f t="shared" si="156"/>
        <v>0.41961759999999992</v>
      </c>
      <c r="AJ36" s="81">
        <f t="shared" si="180"/>
        <v>1.6087236800000002</v>
      </c>
      <c r="AK36" s="81">
        <f t="shared" si="180"/>
        <v>0.15486559999999999</v>
      </c>
      <c r="AL36" s="81">
        <f t="shared" si="181"/>
        <v>1.4538580800000003</v>
      </c>
      <c r="AM36" s="66">
        <f t="shared" si="13"/>
        <v>0.3310004885807345</v>
      </c>
      <c r="AN36" s="83">
        <f>'[1]Recettes intérieures'!T36</f>
        <v>0.49759799999999998</v>
      </c>
      <c r="AO36" s="81">
        <f>'[1]Recettes intérieures'!W36</f>
        <v>0.36205983999999997</v>
      </c>
      <c r="AP36" s="81">
        <f>'[1]Recettes intérieures'!V36</f>
        <v>1.7136E-3</v>
      </c>
      <c r="AQ36" s="81">
        <f t="shared" si="157"/>
        <v>0.36034623999999998</v>
      </c>
      <c r="AR36" s="81">
        <f t="shared" si="182"/>
        <v>1.9707835200000001</v>
      </c>
      <c r="AS36" s="81">
        <f t="shared" si="182"/>
        <v>0.1565792</v>
      </c>
      <c r="AT36" s="81">
        <f t="shared" si="183"/>
        <v>1.8142043200000002</v>
      </c>
      <c r="AU36" s="83">
        <f>'[1]Recettes intérieures'!X36</f>
        <v>0</v>
      </c>
      <c r="AV36" s="81">
        <f>'[1]Recettes intérieures'!AA36</f>
        <v>0.40563936</v>
      </c>
      <c r="AW36" s="81">
        <f>'[1]Recettes intérieures'!Z36</f>
        <v>8.8779200000000003E-2</v>
      </c>
      <c r="AX36" s="81">
        <f t="shared" si="158"/>
        <v>0.31686016</v>
      </c>
      <c r="AY36" s="82"/>
      <c r="AZ36" s="84">
        <f t="shared" si="184"/>
        <v>0.76949899999999993</v>
      </c>
      <c r="BA36" s="81">
        <f t="shared" si="185"/>
        <v>1.2610296000000001</v>
      </c>
      <c r="BB36" s="81">
        <f t="shared" si="185"/>
        <v>0.16420560000000001</v>
      </c>
      <c r="BC36" s="81">
        <f t="shared" si="186"/>
        <v>1.096824</v>
      </c>
      <c r="BD36" s="82">
        <f t="shared" si="187"/>
        <v>0</v>
      </c>
      <c r="BE36" s="86">
        <f t="shared" si="187"/>
        <v>1.4247999999999998</v>
      </c>
      <c r="BF36" s="85">
        <f t="shared" si="187"/>
        <v>2.3764228800000002</v>
      </c>
      <c r="BG36" s="85">
        <f t="shared" si="187"/>
        <v>0.24535840000000003</v>
      </c>
      <c r="BH36" s="85">
        <f t="shared" si="187"/>
        <v>2.13106448</v>
      </c>
      <c r="BI36" s="66">
        <f t="shared" si="15"/>
        <v>0.48518035823486211</v>
      </c>
      <c r="BJ36" s="66">
        <f t="shared" si="16"/>
        <v>0.54104120971314895</v>
      </c>
      <c r="BK36" s="66" t="e">
        <f t="shared" si="17"/>
        <v>#DIV/0!</v>
      </c>
      <c r="BL36" s="83">
        <f>'[1]Recettes intérieures'!AB36</f>
        <v>0</v>
      </c>
      <c r="BM36" s="81">
        <f>'[1]Recettes intérieures'!AE36</f>
        <v>0</v>
      </c>
      <c r="BN36" s="81">
        <f>'[1]Recettes intérieures'!AD36</f>
        <v>0</v>
      </c>
      <c r="BO36" s="81">
        <f t="shared" si="159"/>
        <v>0</v>
      </c>
      <c r="BP36" s="81">
        <f t="shared" si="188"/>
        <v>2.3764228800000002</v>
      </c>
      <c r="BQ36" s="81">
        <f t="shared" si="188"/>
        <v>0.24535840000000003</v>
      </c>
      <c r="BR36" s="81">
        <f t="shared" si="189"/>
        <v>2.13106448</v>
      </c>
      <c r="BS36" s="66">
        <f t="shared" si="19"/>
        <v>0.54104120971314895</v>
      </c>
      <c r="BT36" s="83">
        <f>'[1]Recettes intérieures'!AF36</f>
        <v>0</v>
      </c>
      <c r="BU36" s="81">
        <f>'[1]Recettes intérieures'!AI36</f>
        <v>0</v>
      </c>
      <c r="BV36" s="81">
        <f>'[1]Recettes intérieures'!AH36</f>
        <v>0</v>
      </c>
      <c r="BW36" s="81">
        <f t="shared" si="160"/>
        <v>0</v>
      </c>
      <c r="BX36" s="81">
        <f t="shared" si="190"/>
        <v>2.3764228800000002</v>
      </c>
      <c r="BY36" s="81">
        <f t="shared" si="190"/>
        <v>0.24535840000000003</v>
      </c>
      <c r="BZ36" s="81">
        <f t="shared" si="191"/>
        <v>2.13106448</v>
      </c>
      <c r="CA36" s="66">
        <f t="shared" si="5"/>
        <v>0.54104120971314895</v>
      </c>
      <c r="CB36" s="83">
        <f>'[1]Recettes intérieures'!AJ36</f>
        <v>0</v>
      </c>
      <c r="CC36" s="81">
        <f>'[1]Recettes intérieures'!AM36</f>
        <v>0</v>
      </c>
      <c r="CD36" s="81">
        <f>'[1]Recettes intérieures'!AL36</f>
        <v>0</v>
      </c>
      <c r="CE36" s="81">
        <f t="shared" si="161"/>
        <v>0</v>
      </c>
      <c r="CF36" s="82"/>
      <c r="CG36" s="84">
        <f t="shared" si="162"/>
        <v>0</v>
      </c>
      <c r="CH36" s="81">
        <f t="shared" si="163"/>
        <v>0</v>
      </c>
      <c r="CI36" s="81">
        <f t="shared" si="163"/>
        <v>0</v>
      </c>
      <c r="CJ36" s="81">
        <f t="shared" si="164"/>
        <v>0</v>
      </c>
      <c r="CK36" s="82"/>
      <c r="CL36" s="86">
        <f t="shared" si="165"/>
        <v>1.4247999999999998</v>
      </c>
      <c r="CM36" s="81">
        <f t="shared" si="166"/>
        <v>2.3764228800000002</v>
      </c>
      <c r="CN36" s="81">
        <f t="shared" si="166"/>
        <v>0.24535840000000003</v>
      </c>
      <c r="CO36" s="81">
        <f t="shared" si="167"/>
        <v>2.13106448</v>
      </c>
      <c r="CP36" s="67">
        <f t="shared" si="22"/>
        <v>0.54104120971314895</v>
      </c>
      <c r="CQ36" s="67">
        <f t="shared" si="23"/>
        <v>0.54104120971314895</v>
      </c>
      <c r="CR36" s="67" t="e">
        <f t="shared" si="24"/>
        <v>#DIV/0!</v>
      </c>
      <c r="CS36" s="83">
        <f>'[1]Recettes intérieures'!AN36</f>
        <v>0</v>
      </c>
      <c r="CT36" s="81">
        <f>'[1]Recettes intérieures'!AQ36</f>
        <v>0</v>
      </c>
      <c r="CU36" s="81">
        <f>'[1]Recettes intérieures'!AP36</f>
        <v>0</v>
      </c>
      <c r="CV36" s="81">
        <f t="shared" si="168"/>
        <v>0</v>
      </c>
      <c r="CW36" s="81">
        <f t="shared" si="192"/>
        <v>2.3764228800000002</v>
      </c>
      <c r="CX36" s="81">
        <f t="shared" si="192"/>
        <v>0.24535840000000003</v>
      </c>
      <c r="CY36" s="81">
        <f t="shared" si="193"/>
        <v>2.13106448</v>
      </c>
      <c r="CZ36" s="83">
        <f>'[1]Recettes intérieures'!AR36</f>
        <v>0</v>
      </c>
      <c r="DA36" s="81">
        <f>'[1]Recettes intérieures'!AU36</f>
        <v>0</v>
      </c>
      <c r="DB36" s="81">
        <f>'[1]Recettes intérieures'!AT36</f>
        <v>0</v>
      </c>
      <c r="DC36" s="81">
        <f t="shared" si="169"/>
        <v>0</v>
      </c>
      <c r="DD36" s="81">
        <f t="shared" si="170"/>
        <v>2.3764228800000002</v>
      </c>
      <c r="DE36" s="81">
        <f t="shared" si="170"/>
        <v>0.24535840000000003</v>
      </c>
      <c r="DF36" s="81">
        <f t="shared" si="171"/>
        <v>2.13106448</v>
      </c>
      <c r="DG36" s="83">
        <f>'[1]Recettes intérieures'!AV36</f>
        <v>2.3764228800000002</v>
      </c>
      <c r="DH36" s="81">
        <f>'[1]Recettes intérieures'!AY36</f>
        <v>0</v>
      </c>
      <c r="DI36" s="81">
        <f>'[1]Recettes intérieures'!AX36</f>
        <v>0</v>
      </c>
      <c r="DJ36" s="81">
        <f t="shared" si="172"/>
        <v>0</v>
      </c>
      <c r="DK36" s="82"/>
      <c r="DL36" s="84">
        <f t="shared" si="173"/>
        <v>2.3764228800000002</v>
      </c>
      <c r="DM36" s="81">
        <f t="shared" si="173"/>
        <v>0</v>
      </c>
      <c r="DN36" s="81">
        <f t="shared" si="173"/>
        <v>0</v>
      </c>
      <c r="DO36" s="81">
        <f t="shared" si="174"/>
        <v>0</v>
      </c>
      <c r="DP36" s="82">
        <f t="shared" si="175"/>
        <v>0</v>
      </c>
      <c r="DQ36" s="86">
        <f t="shared" si="175"/>
        <v>3.8012228800000001</v>
      </c>
      <c r="DR36" s="87">
        <f t="shared" si="176"/>
        <v>2.3764228800000002</v>
      </c>
      <c r="DS36" s="87">
        <f t="shared" si="176"/>
        <v>0.24535840000000003</v>
      </c>
      <c r="DT36" s="87">
        <f t="shared" si="177"/>
        <v>2.13106448</v>
      </c>
      <c r="DU36" s="67">
        <f t="shared" si="26"/>
        <v>0.54104120971314895</v>
      </c>
      <c r="DV36" s="67">
        <f t="shared" si="27"/>
        <v>0.54104120971314895</v>
      </c>
      <c r="DW36" s="67">
        <f t="shared" si="28"/>
        <v>5.8524343577758682</v>
      </c>
      <c r="DZ36" s="79"/>
    </row>
    <row r="37" spans="1:130" s="88" customFormat="1" ht="12.75" x14ac:dyDescent="0.2">
      <c r="A37" s="80" t="s">
        <v>68</v>
      </c>
      <c r="B37" s="81">
        <f>'[1]Recettes intérieures'!B37</f>
        <v>162.60121899999999</v>
      </c>
      <c r="C37" s="81">
        <f>2/3*'[1]CDDI (Ex-DGD)'!B33</f>
        <v>34.379295333333332</v>
      </c>
      <c r="D37" s="81">
        <f t="shared" si="36"/>
        <v>128.22192366666667</v>
      </c>
      <c r="E37" s="81">
        <f>'[1]Recettes intérieures'!C37</f>
        <v>162.60121899999999</v>
      </c>
      <c r="F37" s="81">
        <f>2/3*'[1]CDDI (Ex-DGD)'!C33</f>
        <v>34.379295333333332</v>
      </c>
      <c r="G37" s="81">
        <f t="shared" si="151"/>
        <v>128.22192366666667</v>
      </c>
      <c r="H37" s="82">
        <f>'[1]Recettes intérieures'!D37</f>
        <v>11.077427999999999</v>
      </c>
      <c r="I37" s="83">
        <f>'[1]Recettes intérieures'!D37</f>
        <v>11.077427999999999</v>
      </c>
      <c r="J37" s="81">
        <f>'[1]Recettes intérieures'!G37</f>
        <v>17.281777436999999</v>
      </c>
      <c r="K37" s="81">
        <f>'[1]Recettes intérieures'!F37</f>
        <v>4.1455002619999997</v>
      </c>
      <c r="L37" s="81">
        <f t="shared" si="152"/>
        <v>13.136277175</v>
      </c>
      <c r="M37" s="83">
        <f>'[1]Recettes intérieures'!H37</f>
        <v>10.19825</v>
      </c>
      <c r="N37" s="81">
        <f>'[1]Recettes intérieures'!K37</f>
        <v>15.963740121000001</v>
      </c>
      <c r="O37" s="81">
        <f>'[1]Recettes intérieures'!J37</f>
        <v>3.8249767920000002</v>
      </c>
      <c r="P37" s="81">
        <f t="shared" si="153"/>
        <v>12.138763329</v>
      </c>
      <c r="Q37" s="81">
        <f t="shared" si="178"/>
        <v>33.245517558000003</v>
      </c>
      <c r="R37" s="81">
        <f t="shared" si="178"/>
        <v>7.9704770539999998</v>
      </c>
      <c r="S37" s="81">
        <f t="shared" si="179"/>
        <v>25.275040504000003</v>
      </c>
      <c r="T37" s="83">
        <f>'[1]Recettes intérieures'!L37</f>
        <v>0</v>
      </c>
      <c r="U37" s="81">
        <f>'[1]Recettes intérieures'!O37</f>
        <v>16.854926225</v>
      </c>
      <c r="V37" s="81">
        <f>'[1]Recettes intérieures'!N37</f>
        <v>3.22171809</v>
      </c>
      <c r="W37" s="81">
        <f t="shared" si="154"/>
        <v>13.633208135</v>
      </c>
      <c r="X37" s="82"/>
      <c r="Y37" s="84">
        <f t="shared" si="194"/>
        <v>21.275677999999999</v>
      </c>
      <c r="Z37" s="85">
        <f t="shared" si="155"/>
        <v>50.100443783000003</v>
      </c>
      <c r="AA37" s="85">
        <f t="shared" si="155"/>
        <v>11.192195143999999</v>
      </c>
      <c r="AB37" s="85">
        <f t="shared" si="155"/>
        <v>38.908248639000007</v>
      </c>
      <c r="AC37" s="66">
        <f t="shared" si="9"/>
        <v>0.30344458674749103</v>
      </c>
      <c r="AD37" s="66">
        <f t="shared" si="10"/>
        <v>2.3548224307117267</v>
      </c>
      <c r="AE37" s="66">
        <f t="shared" si="11"/>
        <v>3.5123901179046264</v>
      </c>
      <c r="AF37" s="83">
        <f>'[1]Recettes intérieures'!P37</f>
        <v>9.8437960000000011</v>
      </c>
      <c r="AG37" s="81">
        <f>'[1]Recettes intérieures'!S37</f>
        <v>15.090356704000001</v>
      </c>
      <c r="AH37" s="81">
        <f>'[1]Recettes intérieures'!R37</f>
        <v>3.418802146</v>
      </c>
      <c r="AI37" s="81">
        <f t="shared" si="156"/>
        <v>11.671554558</v>
      </c>
      <c r="AJ37" s="81">
        <f t="shared" si="180"/>
        <v>65.190800487000004</v>
      </c>
      <c r="AK37" s="81">
        <f t="shared" si="180"/>
        <v>14.61099729</v>
      </c>
      <c r="AL37" s="81">
        <f t="shared" si="181"/>
        <v>50.579803197000004</v>
      </c>
      <c r="AM37" s="66">
        <f t="shared" si="13"/>
        <v>0.39447078744887859</v>
      </c>
      <c r="AN37" s="83">
        <f>'[1]Recettes intérieures'!T37</f>
        <v>11.24718</v>
      </c>
      <c r="AO37" s="81">
        <f>'[1]Recettes intérieures'!W37</f>
        <v>16.070951468000001</v>
      </c>
      <c r="AP37" s="81">
        <f>'[1]Recettes intérieures'!V37</f>
        <v>4.1651626239999997</v>
      </c>
      <c r="AQ37" s="81">
        <f t="shared" si="157"/>
        <v>11.905788844</v>
      </c>
      <c r="AR37" s="81">
        <f t="shared" si="182"/>
        <v>81.261751955000008</v>
      </c>
      <c r="AS37" s="81">
        <f t="shared" si="182"/>
        <v>18.776159914000001</v>
      </c>
      <c r="AT37" s="81">
        <f t="shared" si="183"/>
        <v>62.485592041000004</v>
      </c>
      <c r="AU37" s="83">
        <f>'[1]Recettes intérieures'!X37</f>
        <v>0</v>
      </c>
      <c r="AV37" s="81">
        <f>'[1]Recettes intérieures'!AA37</f>
        <v>19.227031811</v>
      </c>
      <c r="AW37" s="81">
        <f>'[1]Recettes intérieures'!Z37</f>
        <v>6.2954845759999998</v>
      </c>
      <c r="AX37" s="81">
        <f t="shared" si="158"/>
        <v>12.931547235</v>
      </c>
      <c r="AY37" s="82"/>
      <c r="AZ37" s="84">
        <f t="shared" si="184"/>
        <v>21.090976000000001</v>
      </c>
      <c r="BA37" s="81">
        <f t="shared" si="185"/>
        <v>50.388339983000002</v>
      </c>
      <c r="BB37" s="81">
        <f t="shared" si="185"/>
        <v>13.879449346000001</v>
      </c>
      <c r="BC37" s="81">
        <f t="shared" si="186"/>
        <v>36.508890637</v>
      </c>
      <c r="BD37" s="82">
        <f t="shared" si="187"/>
        <v>0</v>
      </c>
      <c r="BE37" s="86">
        <f t="shared" si="187"/>
        <v>42.366653999999997</v>
      </c>
      <c r="BF37" s="85">
        <f t="shared" si="187"/>
        <v>100.48878376600001</v>
      </c>
      <c r="BG37" s="85">
        <f t="shared" si="187"/>
        <v>25.071644490000001</v>
      </c>
      <c r="BH37" s="85">
        <f t="shared" si="187"/>
        <v>75.417139276</v>
      </c>
      <c r="BI37" s="66">
        <f t="shared" si="15"/>
        <v>0.58817663250832886</v>
      </c>
      <c r="BJ37" s="66">
        <f t="shared" si="16"/>
        <v>0.61800756712654181</v>
      </c>
      <c r="BK37" s="66" t="e">
        <f t="shared" si="17"/>
        <v>#DIV/0!</v>
      </c>
      <c r="BL37" s="83">
        <f>'[1]Recettes intérieures'!AB37</f>
        <v>0</v>
      </c>
      <c r="BM37" s="81">
        <f>'[1]Recettes intérieures'!AE37</f>
        <v>0</v>
      </c>
      <c r="BN37" s="81">
        <f>'[1]Recettes intérieures'!AD37</f>
        <v>0</v>
      </c>
      <c r="BO37" s="81">
        <f t="shared" si="159"/>
        <v>0</v>
      </c>
      <c r="BP37" s="81">
        <f t="shared" si="188"/>
        <v>100.48878376600001</v>
      </c>
      <c r="BQ37" s="81">
        <f t="shared" si="188"/>
        <v>25.071644490000001</v>
      </c>
      <c r="BR37" s="81">
        <f t="shared" si="189"/>
        <v>75.417139276000015</v>
      </c>
      <c r="BS37" s="66">
        <f t="shared" si="19"/>
        <v>0.61800756712654181</v>
      </c>
      <c r="BT37" s="83">
        <f>'[1]Recettes intérieures'!AF37</f>
        <v>0</v>
      </c>
      <c r="BU37" s="81">
        <f>'[1]Recettes intérieures'!AI37</f>
        <v>0</v>
      </c>
      <c r="BV37" s="81">
        <f>'[1]Recettes intérieures'!AH37</f>
        <v>0</v>
      </c>
      <c r="BW37" s="81">
        <f t="shared" si="160"/>
        <v>0</v>
      </c>
      <c r="BX37" s="81">
        <f t="shared" si="190"/>
        <v>100.48878376600001</v>
      </c>
      <c r="BY37" s="81">
        <f t="shared" si="190"/>
        <v>25.071644490000001</v>
      </c>
      <c r="BZ37" s="81">
        <f t="shared" si="191"/>
        <v>75.417139276000015</v>
      </c>
      <c r="CA37" s="66">
        <f t="shared" si="5"/>
        <v>0.61800756712654181</v>
      </c>
      <c r="CB37" s="83">
        <f>'[1]Recettes intérieures'!AJ37</f>
        <v>0</v>
      </c>
      <c r="CC37" s="81">
        <f>'[1]Recettes intérieures'!AM37</f>
        <v>0</v>
      </c>
      <c r="CD37" s="81">
        <f>'[1]Recettes intérieures'!AL37</f>
        <v>0</v>
      </c>
      <c r="CE37" s="81">
        <f t="shared" si="161"/>
        <v>0</v>
      </c>
      <c r="CF37" s="82"/>
      <c r="CG37" s="84">
        <f t="shared" si="162"/>
        <v>0</v>
      </c>
      <c r="CH37" s="81">
        <f t="shared" si="163"/>
        <v>0</v>
      </c>
      <c r="CI37" s="81">
        <f t="shared" si="163"/>
        <v>0</v>
      </c>
      <c r="CJ37" s="81">
        <f t="shared" si="164"/>
        <v>0</v>
      </c>
      <c r="CK37" s="82"/>
      <c r="CL37" s="86">
        <f t="shared" si="165"/>
        <v>42.366653999999997</v>
      </c>
      <c r="CM37" s="81">
        <f t="shared" si="166"/>
        <v>100.48878376600001</v>
      </c>
      <c r="CN37" s="81">
        <f t="shared" si="166"/>
        <v>25.071644490000001</v>
      </c>
      <c r="CO37" s="81">
        <f t="shared" si="167"/>
        <v>75.417139276000015</v>
      </c>
      <c r="CP37" s="67">
        <f t="shared" si="22"/>
        <v>0.61800756712654181</v>
      </c>
      <c r="CQ37" s="67">
        <f t="shared" si="23"/>
        <v>0.61800756712654181</v>
      </c>
      <c r="CR37" s="67" t="e">
        <f t="shared" si="24"/>
        <v>#DIV/0!</v>
      </c>
      <c r="CS37" s="83">
        <f>'[1]Recettes intérieures'!AN37</f>
        <v>0</v>
      </c>
      <c r="CT37" s="81">
        <f>'[1]Recettes intérieures'!AQ37</f>
        <v>0</v>
      </c>
      <c r="CU37" s="81">
        <f>'[1]Recettes intérieures'!AP37</f>
        <v>0</v>
      </c>
      <c r="CV37" s="81">
        <f t="shared" si="168"/>
        <v>0</v>
      </c>
      <c r="CW37" s="81">
        <f t="shared" si="192"/>
        <v>100.48878376600001</v>
      </c>
      <c r="CX37" s="81">
        <f t="shared" si="192"/>
        <v>25.071644490000001</v>
      </c>
      <c r="CY37" s="81">
        <f t="shared" si="193"/>
        <v>75.417139276000015</v>
      </c>
      <c r="CZ37" s="83">
        <f>'[1]Recettes intérieures'!AR37</f>
        <v>0</v>
      </c>
      <c r="DA37" s="81">
        <f>'[1]Recettes intérieures'!AU37</f>
        <v>0</v>
      </c>
      <c r="DB37" s="81">
        <f>'[1]Recettes intérieures'!AT37</f>
        <v>0</v>
      </c>
      <c r="DC37" s="81">
        <f t="shared" si="169"/>
        <v>0</v>
      </c>
      <c r="DD37" s="81">
        <f t="shared" si="170"/>
        <v>100.48878376600001</v>
      </c>
      <c r="DE37" s="81">
        <f t="shared" si="170"/>
        <v>25.071644490000001</v>
      </c>
      <c r="DF37" s="81">
        <f t="shared" si="171"/>
        <v>75.417139276000015</v>
      </c>
      <c r="DG37" s="83">
        <f>'[1]Recettes intérieures'!AV37</f>
        <v>100.48878376600001</v>
      </c>
      <c r="DH37" s="81">
        <f>'[1]Recettes intérieures'!AY37</f>
        <v>0</v>
      </c>
      <c r="DI37" s="81">
        <f>'[1]Recettes intérieures'!AX37</f>
        <v>0</v>
      </c>
      <c r="DJ37" s="81">
        <f t="shared" si="172"/>
        <v>0</v>
      </c>
      <c r="DK37" s="82"/>
      <c r="DL37" s="84">
        <f t="shared" si="173"/>
        <v>100.48878376600001</v>
      </c>
      <c r="DM37" s="81">
        <f t="shared" si="173"/>
        <v>0</v>
      </c>
      <c r="DN37" s="81">
        <f t="shared" si="173"/>
        <v>0</v>
      </c>
      <c r="DO37" s="81">
        <f t="shared" si="174"/>
        <v>0</v>
      </c>
      <c r="DP37" s="82">
        <f t="shared" si="175"/>
        <v>0</v>
      </c>
      <c r="DQ37" s="86">
        <f t="shared" si="175"/>
        <v>142.85543776600002</v>
      </c>
      <c r="DR37" s="87">
        <f t="shared" si="176"/>
        <v>100.48878376600001</v>
      </c>
      <c r="DS37" s="87">
        <f t="shared" si="176"/>
        <v>25.071644490000001</v>
      </c>
      <c r="DT37" s="87">
        <f t="shared" si="177"/>
        <v>75.417139276000015</v>
      </c>
      <c r="DU37" s="67">
        <f t="shared" si="26"/>
        <v>0.61800756712654181</v>
      </c>
      <c r="DV37" s="67">
        <f t="shared" si="27"/>
        <v>0.61800756712654181</v>
      </c>
      <c r="DW37" s="67">
        <f t="shared" si="28"/>
        <v>6.808181400592269</v>
      </c>
      <c r="DZ37" s="79"/>
    </row>
    <row r="38" spans="1:130" s="88" customFormat="1" ht="12.75" x14ac:dyDescent="0.2">
      <c r="A38" s="80" t="s">
        <v>69</v>
      </c>
      <c r="B38" s="81">
        <f>'[1]Recettes intérieures'!B38</f>
        <v>0</v>
      </c>
      <c r="C38" s="81"/>
      <c r="D38" s="81">
        <f t="shared" si="36"/>
        <v>0</v>
      </c>
      <c r="E38" s="81">
        <f>'[1]Recettes intérieures'!C38</f>
        <v>0</v>
      </c>
      <c r="F38" s="81"/>
      <c r="G38" s="81">
        <f t="shared" si="151"/>
        <v>0</v>
      </c>
      <c r="H38" s="82">
        <f>'[1]Recettes intérieures'!D38</f>
        <v>1.007979</v>
      </c>
      <c r="I38" s="83">
        <f>'[1]Recettes intérieures'!D38</f>
        <v>1.007979</v>
      </c>
      <c r="J38" s="81">
        <f>'[1]Recettes intérieures'!G38</f>
        <v>0</v>
      </c>
      <c r="K38" s="81">
        <f>'[1]Recettes intérieures'!F38</f>
        <v>0</v>
      </c>
      <c r="L38" s="81">
        <f t="shared" si="152"/>
        <v>0</v>
      </c>
      <c r="M38" s="83">
        <f>'[1]Recettes intérieures'!H38</f>
        <v>0.98763699999999999</v>
      </c>
      <c r="N38" s="81">
        <f>'[1]Recettes intérieures'!K38</f>
        <v>0</v>
      </c>
      <c r="O38" s="81">
        <f>'[1]Recettes intérieures'!J38</f>
        <v>0</v>
      </c>
      <c r="P38" s="81">
        <f t="shared" si="153"/>
        <v>0</v>
      </c>
      <c r="Q38" s="81">
        <f t="shared" si="178"/>
        <v>0</v>
      </c>
      <c r="R38" s="81">
        <f t="shared" si="178"/>
        <v>0</v>
      </c>
      <c r="S38" s="81">
        <f t="shared" si="179"/>
        <v>0</v>
      </c>
      <c r="T38" s="83">
        <f>'[1]Recettes intérieures'!L38</f>
        <v>0</v>
      </c>
      <c r="U38" s="81">
        <f>'[1]Recettes intérieures'!O38</f>
        <v>0</v>
      </c>
      <c r="V38" s="81">
        <f>'[1]Recettes intérieures'!N38</f>
        <v>0</v>
      </c>
      <c r="W38" s="81">
        <f t="shared" si="154"/>
        <v>0</v>
      </c>
      <c r="X38" s="82"/>
      <c r="Y38" s="84">
        <f t="shared" si="194"/>
        <v>1.9956160000000001</v>
      </c>
      <c r="Z38" s="85">
        <f t="shared" si="155"/>
        <v>0</v>
      </c>
      <c r="AA38" s="85">
        <f t="shared" si="155"/>
        <v>0</v>
      </c>
      <c r="AB38" s="85">
        <f t="shared" si="155"/>
        <v>0</v>
      </c>
      <c r="AC38" s="66" t="e">
        <f t="shared" si="9"/>
        <v>#DIV/0!</v>
      </c>
      <c r="AD38" s="66">
        <f t="shared" si="10"/>
        <v>0</v>
      </c>
      <c r="AE38" s="66">
        <f t="shared" si="11"/>
        <v>0</v>
      </c>
      <c r="AF38" s="83">
        <f>'[1]Recettes intérieures'!P38</f>
        <v>1.0342199999999999</v>
      </c>
      <c r="AG38" s="81">
        <f>'[1]Recettes intérieures'!S38</f>
        <v>0</v>
      </c>
      <c r="AH38" s="81">
        <f>'[1]Recettes intérieures'!R38</f>
        <v>0</v>
      </c>
      <c r="AI38" s="81">
        <f t="shared" si="156"/>
        <v>0</v>
      </c>
      <c r="AJ38" s="81">
        <f t="shared" si="180"/>
        <v>0</v>
      </c>
      <c r="AK38" s="81">
        <f t="shared" si="180"/>
        <v>0</v>
      </c>
      <c r="AL38" s="81">
        <f t="shared" si="181"/>
        <v>0</v>
      </c>
      <c r="AM38" s="66" t="e">
        <f t="shared" si="13"/>
        <v>#DIV/0!</v>
      </c>
      <c r="AN38" s="83">
        <f>'[1]Recettes intérieures'!T38</f>
        <v>1.37226</v>
      </c>
      <c r="AO38" s="81">
        <f>'[1]Recettes intérieures'!W38</f>
        <v>0</v>
      </c>
      <c r="AP38" s="81">
        <f>'[1]Recettes intérieures'!V38</f>
        <v>0</v>
      </c>
      <c r="AQ38" s="81">
        <f t="shared" si="157"/>
        <v>0</v>
      </c>
      <c r="AR38" s="81">
        <f t="shared" si="182"/>
        <v>0</v>
      </c>
      <c r="AS38" s="81">
        <f t="shared" si="182"/>
        <v>0</v>
      </c>
      <c r="AT38" s="81">
        <f t="shared" si="183"/>
        <v>0</v>
      </c>
      <c r="AU38" s="83">
        <f>'[1]Recettes intérieures'!X38</f>
        <v>0</v>
      </c>
      <c r="AV38" s="81">
        <f>'[1]Recettes intérieures'!AA38</f>
        <v>0</v>
      </c>
      <c r="AW38" s="81">
        <f>'[1]Recettes intérieures'!Z38</f>
        <v>0</v>
      </c>
      <c r="AX38" s="81">
        <f t="shared" si="158"/>
        <v>0</v>
      </c>
      <c r="AY38" s="82"/>
      <c r="AZ38" s="84">
        <f t="shared" si="184"/>
        <v>2.4064800000000002</v>
      </c>
      <c r="BA38" s="81">
        <f t="shared" si="185"/>
        <v>0</v>
      </c>
      <c r="BB38" s="81">
        <f t="shared" si="185"/>
        <v>0</v>
      </c>
      <c r="BC38" s="81">
        <f t="shared" si="186"/>
        <v>0</v>
      </c>
      <c r="BD38" s="82">
        <f t="shared" si="187"/>
        <v>0</v>
      </c>
      <c r="BE38" s="86">
        <f t="shared" si="187"/>
        <v>4.4020960000000002</v>
      </c>
      <c r="BF38" s="85">
        <f t="shared" si="187"/>
        <v>0</v>
      </c>
      <c r="BG38" s="85">
        <f t="shared" si="187"/>
        <v>0</v>
      </c>
      <c r="BH38" s="85">
        <f t="shared" si="187"/>
        <v>0</v>
      </c>
      <c r="BI38" s="66" t="e">
        <f t="shared" si="15"/>
        <v>#DIV/0!</v>
      </c>
      <c r="BJ38" s="66" t="e">
        <f t="shared" si="16"/>
        <v>#DIV/0!</v>
      </c>
      <c r="BK38" s="66" t="e">
        <f t="shared" si="17"/>
        <v>#DIV/0!</v>
      </c>
      <c r="BL38" s="83">
        <f>'[1]Recettes intérieures'!AB38</f>
        <v>0</v>
      </c>
      <c r="BM38" s="81">
        <f>'[1]Recettes intérieures'!AE38</f>
        <v>0</v>
      </c>
      <c r="BN38" s="81">
        <f>'[1]Recettes intérieures'!AD38</f>
        <v>0</v>
      </c>
      <c r="BO38" s="81">
        <f t="shared" si="159"/>
        <v>0</v>
      </c>
      <c r="BP38" s="81">
        <f t="shared" si="188"/>
        <v>0</v>
      </c>
      <c r="BQ38" s="81">
        <f t="shared" si="188"/>
        <v>0</v>
      </c>
      <c r="BR38" s="81">
        <f t="shared" si="189"/>
        <v>0</v>
      </c>
      <c r="BS38" s="66" t="e">
        <f t="shared" si="19"/>
        <v>#DIV/0!</v>
      </c>
      <c r="BT38" s="83">
        <f>'[1]Recettes intérieures'!AF38</f>
        <v>0</v>
      </c>
      <c r="BU38" s="81">
        <f>'[1]Recettes intérieures'!AI38</f>
        <v>0</v>
      </c>
      <c r="BV38" s="81">
        <f>'[1]Recettes intérieures'!AH38</f>
        <v>0</v>
      </c>
      <c r="BW38" s="81">
        <f t="shared" si="160"/>
        <v>0</v>
      </c>
      <c r="BX38" s="81">
        <f t="shared" si="190"/>
        <v>0</v>
      </c>
      <c r="BY38" s="81">
        <f t="shared" si="190"/>
        <v>0</v>
      </c>
      <c r="BZ38" s="81">
        <f t="shared" si="191"/>
        <v>0</v>
      </c>
      <c r="CA38" s="66" t="e">
        <f t="shared" si="5"/>
        <v>#DIV/0!</v>
      </c>
      <c r="CB38" s="83">
        <f>'[1]Recettes intérieures'!AJ38</f>
        <v>0</v>
      </c>
      <c r="CC38" s="81">
        <f>'[1]Recettes intérieures'!AM38</f>
        <v>0</v>
      </c>
      <c r="CD38" s="81">
        <f>'[1]Recettes intérieures'!AL38</f>
        <v>0</v>
      </c>
      <c r="CE38" s="81">
        <f t="shared" si="161"/>
        <v>0</v>
      </c>
      <c r="CF38" s="82"/>
      <c r="CG38" s="84">
        <f t="shared" si="162"/>
        <v>0</v>
      </c>
      <c r="CH38" s="81">
        <f t="shared" si="163"/>
        <v>0</v>
      </c>
      <c r="CI38" s="81">
        <f t="shared" si="163"/>
        <v>0</v>
      </c>
      <c r="CJ38" s="81">
        <f t="shared" si="164"/>
        <v>0</v>
      </c>
      <c r="CK38" s="82"/>
      <c r="CL38" s="86">
        <f t="shared" si="165"/>
        <v>4.4020960000000002</v>
      </c>
      <c r="CM38" s="81">
        <f t="shared" si="166"/>
        <v>0</v>
      </c>
      <c r="CN38" s="81">
        <f t="shared" si="166"/>
        <v>0</v>
      </c>
      <c r="CO38" s="81">
        <f t="shared" si="167"/>
        <v>0</v>
      </c>
      <c r="CP38" s="67" t="e">
        <f t="shared" si="22"/>
        <v>#DIV/0!</v>
      </c>
      <c r="CQ38" s="67" t="e">
        <f t="shared" si="23"/>
        <v>#DIV/0!</v>
      </c>
      <c r="CR38" s="67" t="e">
        <f t="shared" si="24"/>
        <v>#DIV/0!</v>
      </c>
      <c r="CS38" s="83">
        <f>'[1]Recettes intérieures'!AN38</f>
        <v>0</v>
      </c>
      <c r="CT38" s="81">
        <f>'[1]Recettes intérieures'!AQ38</f>
        <v>0</v>
      </c>
      <c r="CU38" s="81">
        <f>'[1]Recettes intérieures'!AP38</f>
        <v>0</v>
      </c>
      <c r="CV38" s="81">
        <f t="shared" si="168"/>
        <v>0</v>
      </c>
      <c r="CW38" s="81">
        <f t="shared" si="192"/>
        <v>0</v>
      </c>
      <c r="CX38" s="81">
        <f t="shared" si="192"/>
        <v>0</v>
      </c>
      <c r="CY38" s="81">
        <f t="shared" si="193"/>
        <v>0</v>
      </c>
      <c r="CZ38" s="83">
        <f>'[1]Recettes intérieures'!AR38</f>
        <v>0</v>
      </c>
      <c r="DA38" s="81">
        <f>'[1]Recettes intérieures'!AU38</f>
        <v>0</v>
      </c>
      <c r="DB38" s="81">
        <f>'[1]Recettes intérieures'!AT38</f>
        <v>0</v>
      </c>
      <c r="DC38" s="81">
        <f t="shared" si="169"/>
        <v>0</v>
      </c>
      <c r="DD38" s="81">
        <f t="shared" si="170"/>
        <v>0</v>
      </c>
      <c r="DE38" s="81">
        <f t="shared" si="170"/>
        <v>0</v>
      </c>
      <c r="DF38" s="81">
        <f t="shared" si="171"/>
        <v>0</v>
      </c>
      <c r="DG38" s="83">
        <f>'[1]Recettes intérieures'!AV38</f>
        <v>0</v>
      </c>
      <c r="DH38" s="81">
        <f>'[1]Recettes intérieures'!AY38</f>
        <v>0</v>
      </c>
      <c r="DI38" s="81">
        <f>'[1]Recettes intérieures'!AX38</f>
        <v>0</v>
      </c>
      <c r="DJ38" s="81">
        <f t="shared" si="172"/>
        <v>0</v>
      </c>
      <c r="DK38" s="82"/>
      <c r="DL38" s="84">
        <f t="shared" si="173"/>
        <v>0</v>
      </c>
      <c r="DM38" s="81">
        <f t="shared" si="173"/>
        <v>0</v>
      </c>
      <c r="DN38" s="81">
        <f t="shared" si="173"/>
        <v>0</v>
      </c>
      <c r="DO38" s="81">
        <f t="shared" si="174"/>
        <v>0</v>
      </c>
      <c r="DP38" s="82">
        <f t="shared" si="175"/>
        <v>0</v>
      </c>
      <c r="DQ38" s="86">
        <f t="shared" si="175"/>
        <v>4.4020960000000002</v>
      </c>
      <c r="DR38" s="87">
        <f t="shared" si="176"/>
        <v>0</v>
      </c>
      <c r="DS38" s="87">
        <f t="shared" si="176"/>
        <v>0</v>
      </c>
      <c r="DT38" s="87">
        <f t="shared" si="177"/>
        <v>0</v>
      </c>
      <c r="DU38" s="67" t="e">
        <f t="shared" si="26"/>
        <v>#DIV/0!</v>
      </c>
      <c r="DV38" s="67" t="e">
        <f t="shared" si="27"/>
        <v>#DIV/0!</v>
      </c>
      <c r="DW38" s="67">
        <f t="shared" si="28"/>
        <v>0</v>
      </c>
      <c r="DZ38" s="79"/>
    </row>
    <row r="39" spans="1:130" s="88" customFormat="1" ht="12.75" x14ac:dyDescent="0.2">
      <c r="A39" s="80" t="s">
        <v>70</v>
      </c>
      <c r="B39" s="81">
        <f>'[1]Recettes intérieures'!B39</f>
        <v>3.468324</v>
      </c>
      <c r="C39" s="81"/>
      <c r="D39" s="81">
        <f t="shared" si="36"/>
        <v>3.468324</v>
      </c>
      <c r="E39" s="81">
        <f>'[1]Recettes intérieures'!C39</f>
        <v>3.468324</v>
      </c>
      <c r="F39" s="81"/>
      <c r="G39" s="81">
        <f t="shared" si="151"/>
        <v>3.468324</v>
      </c>
      <c r="H39" s="82">
        <f>'[1]Recettes intérieures'!D39</f>
        <v>0.40554099999999998</v>
      </c>
      <c r="I39" s="83">
        <f>'[1]Recettes intérieures'!D39</f>
        <v>0.40554099999999998</v>
      </c>
      <c r="J39" s="81">
        <f>'[1]Recettes intérieures'!G39</f>
        <v>0.26947717399999999</v>
      </c>
      <c r="K39" s="81">
        <f>'[1]Recettes intérieures'!F39</f>
        <v>0.151960186</v>
      </c>
      <c r="L39" s="81">
        <f t="shared" si="152"/>
        <v>0.11751698799999999</v>
      </c>
      <c r="M39" s="83">
        <f>'[1]Recettes intérieures'!H39</f>
        <v>0.30016100000000001</v>
      </c>
      <c r="N39" s="81">
        <f>'[1]Recettes intérieures'!K39</f>
        <v>0.28449661700000001</v>
      </c>
      <c r="O39" s="81">
        <f>'[1]Recettes intérieures'!J39</f>
        <v>0.175196092</v>
      </c>
      <c r="P39" s="81">
        <f t="shared" si="153"/>
        <v>0.10930052500000001</v>
      </c>
      <c r="Q39" s="81">
        <f t="shared" si="178"/>
        <v>0.55397379099999999</v>
      </c>
      <c r="R39" s="81">
        <f t="shared" si="178"/>
        <v>0.32715627800000002</v>
      </c>
      <c r="S39" s="81">
        <f t="shared" si="179"/>
        <v>0.22681751299999997</v>
      </c>
      <c r="T39" s="83">
        <f>'[1]Recettes intérieures'!L39</f>
        <v>0</v>
      </c>
      <c r="U39" s="81">
        <f>'[1]Recettes intérieures'!O39</f>
        <v>0.37351512100000001</v>
      </c>
      <c r="V39" s="81">
        <f>'[1]Recettes intérieures'!N39</f>
        <v>0.260294619</v>
      </c>
      <c r="W39" s="81">
        <f t="shared" si="154"/>
        <v>0.113220502</v>
      </c>
      <c r="X39" s="82"/>
      <c r="Y39" s="84">
        <f t="shared" si="194"/>
        <v>0.70570200000000005</v>
      </c>
      <c r="Z39" s="85">
        <f t="shared" si="155"/>
        <v>0.92748891200000005</v>
      </c>
      <c r="AA39" s="85">
        <f t="shared" si="155"/>
        <v>0.58745089700000008</v>
      </c>
      <c r="AB39" s="85">
        <f t="shared" si="155"/>
        <v>0.34003801499999997</v>
      </c>
      <c r="AC39" s="66">
        <f t="shared" si="9"/>
        <v>9.8041017794185309E-2</v>
      </c>
      <c r="AD39" s="66">
        <f t="shared" si="10"/>
        <v>1.31427842347053</v>
      </c>
      <c r="AE39" s="66">
        <f t="shared" si="11"/>
        <v>0.83847999339154355</v>
      </c>
      <c r="AF39" s="83">
        <f>'[1]Recettes intérieures'!P39</f>
        <v>0.31197900000000001</v>
      </c>
      <c r="AG39" s="81">
        <f>'[1]Recettes intérieures'!S39</f>
        <v>0.36592533399999999</v>
      </c>
      <c r="AH39" s="81">
        <f>'[1]Recettes intérieures'!R39</f>
        <v>0.22650203699999999</v>
      </c>
      <c r="AI39" s="81">
        <f t="shared" si="156"/>
        <v>0.139423297</v>
      </c>
      <c r="AJ39" s="81">
        <f t="shared" si="180"/>
        <v>1.293414246</v>
      </c>
      <c r="AK39" s="81">
        <f t="shared" si="180"/>
        <v>0.81395293400000002</v>
      </c>
      <c r="AL39" s="81">
        <f t="shared" si="181"/>
        <v>0.47946131199999997</v>
      </c>
      <c r="AM39" s="66">
        <f t="shared" si="13"/>
        <v>0.13824005831058458</v>
      </c>
      <c r="AN39" s="83">
        <f>'[1]Recettes intérieures'!T39</f>
        <v>0.245667</v>
      </c>
      <c r="AO39" s="81">
        <f>'[1]Recettes intérieures'!W39</f>
        <v>0.29052215100000001</v>
      </c>
      <c r="AP39" s="81">
        <f>'[1]Recettes intérieures'!V39</f>
        <v>0.202631539</v>
      </c>
      <c r="AQ39" s="81">
        <f t="shared" si="157"/>
        <v>8.7890612000000007E-2</v>
      </c>
      <c r="AR39" s="81">
        <f t="shared" si="182"/>
        <v>1.583936397</v>
      </c>
      <c r="AS39" s="81">
        <f t="shared" si="182"/>
        <v>1.016584473</v>
      </c>
      <c r="AT39" s="81">
        <f t="shared" si="183"/>
        <v>0.56735192400000001</v>
      </c>
      <c r="AU39" s="83">
        <f>'[1]Recettes intérieures'!X39</f>
        <v>0</v>
      </c>
      <c r="AV39" s="81">
        <f>'[1]Recettes intérieures'!AA39</f>
        <v>0.35505931400000001</v>
      </c>
      <c r="AW39" s="81">
        <f>'[1]Recettes intérieures'!Z39</f>
        <v>0.25739151700000001</v>
      </c>
      <c r="AX39" s="81">
        <f t="shared" si="158"/>
        <v>9.7667797000000001E-2</v>
      </c>
      <c r="AY39" s="82"/>
      <c r="AZ39" s="84">
        <f t="shared" si="184"/>
        <v>0.55764599999999998</v>
      </c>
      <c r="BA39" s="81">
        <f t="shared" si="185"/>
        <v>1.011506799</v>
      </c>
      <c r="BB39" s="81">
        <f t="shared" si="185"/>
        <v>0.68652509299999998</v>
      </c>
      <c r="BC39" s="81">
        <f t="shared" si="186"/>
        <v>0.32498170599999998</v>
      </c>
      <c r="BD39" s="82">
        <f t="shared" si="187"/>
        <v>0</v>
      </c>
      <c r="BE39" s="86">
        <f t="shared" si="187"/>
        <v>1.2633480000000001</v>
      </c>
      <c r="BF39" s="85">
        <f t="shared" si="187"/>
        <v>1.938995711</v>
      </c>
      <c r="BG39" s="85">
        <f t="shared" si="187"/>
        <v>1.2739759900000001</v>
      </c>
      <c r="BH39" s="85">
        <f t="shared" si="187"/>
        <v>0.66501972099999995</v>
      </c>
      <c r="BI39" s="66">
        <f t="shared" si="15"/>
        <v>0.19174094490595456</v>
      </c>
      <c r="BJ39" s="66">
        <f t="shared" si="16"/>
        <v>0.5590584129395062</v>
      </c>
      <c r="BK39" s="66" t="e">
        <f t="shared" si="17"/>
        <v>#DIV/0!</v>
      </c>
      <c r="BL39" s="83">
        <f>'[1]Recettes intérieures'!AB39</f>
        <v>0</v>
      </c>
      <c r="BM39" s="81">
        <f>'[1]Recettes intérieures'!AE39</f>
        <v>0</v>
      </c>
      <c r="BN39" s="81">
        <f>'[1]Recettes intérieures'!AD39</f>
        <v>0</v>
      </c>
      <c r="BO39" s="81">
        <f t="shared" si="159"/>
        <v>0</v>
      </c>
      <c r="BP39" s="81">
        <f t="shared" si="188"/>
        <v>1.938995711</v>
      </c>
      <c r="BQ39" s="81">
        <f t="shared" si="188"/>
        <v>1.2739759900000001</v>
      </c>
      <c r="BR39" s="81">
        <f t="shared" si="189"/>
        <v>0.66501972099999995</v>
      </c>
      <c r="BS39" s="66">
        <f t="shared" si="19"/>
        <v>0.5590584129395062</v>
      </c>
      <c r="BT39" s="83">
        <f>'[1]Recettes intérieures'!AF39</f>
        <v>0</v>
      </c>
      <c r="BU39" s="81">
        <f>'[1]Recettes intérieures'!AI39</f>
        <v>0</v>
      </c>
      <c r="BV39" s="81">
        <f>'[1]Recettes intérieures'!AH39</f>
        <v>0</v>
      </c>
      <c r="BW39" s="81">
        <f t="shared" si="160"/>
        <v>0</v>
      </c>
      <c r="BX39" s="81">
        <f t="shared" si="190"/>
        <v>1.938995711</v>
      </c>
      <c r="BY39" s="81">
        <f t="shared" si="190"/>
        <v>1.2739759900000001</v>
      </c>
      <c r="BZ39" s="81">
        <f t="shared" si="191"/>
        <v>0.66501972099999995</v>
      </c>
      <c r="CA39" s="66">
        <f t="shared" si="5"/>
        <v>0.5590584129395062</v>
      </c>
      <c r="CB39" s="83">
        <f>'[1]Recettes intérieures'!AJ39</f>
        <v>0</v>
      </c>
      <c r="CC39" s="81">
        <f>'[1]Recettes intérieures'!AM39</f>
        <v>0</v>
      </c>
      <c r="CD39" s="81">
        <f>'[1]Recettes intérieures'!AL39</f>
        <v>0</v>
      </c>
      <c r="CE39" s="81">
        <f t="shared" si="161"/>
        <v>0</v>
      </c>
      <c r="CF39" s="82"/>
      <c r="CG39" s="84">
        <f t="shared" si="162"/>
        <v>0</v>
      </c>
      <c r="CH39" s="81">
        <f t="shared" si="163"/>
        <v>0</v>
      </c>
      <c r="CI39" s="81">
        <f t="shared" si="163"/>
        <v>0</v>
      </c>
      <c r="CJ39" s="81">
        <f t="shared" si="164"/>
        <v>0</v>
      </c>
      <c r="CK39" s="82"/>
      <c r="CL39" s="86">
        <f t="shared" si="165"/>
        <v>1.2633480000000001</v>
      </c>
      <c r="CM39" s="81">
        <f t="shared" si="166"/>
        <v>1.938995711</v>
      </c>
      <c r="CN39" s="81">
        <f t="shared" si="166"/>
        <v>1.2739759900000001</v>
      </c>
      <c r="CO39" s="81">
        <f t="shared" si="167"/>
        <v>0.66501972099999995</v>
      </c>
      <c r="CP39" s="67">
        <f t="shared" si="22"/>
        <v>0.5590584129395062</v>
      </c>
      <c r="CQ39" s="67">
        <f t="shared" si="23"/>
        <v>0.5590584129395062</v>
      </c>
      <c r="CR39" s="67" t="e">
        <f t="shared" si="24"/>
        <v>#DIV/0!</v>
      </c>
      <c r="CS39" s="83">
        <f>'[1]Recettes intérieures'!AN39</f>
        <v>0</v>
      </c>
      <c r="CT39" s="81">
        <f>'[1]Recettes intérieures'!AQ39</f>
        <v>0</v>
      </c>
      <c r="CU39" s="81">
        <f>'[1]Recettes intérieures'!AP39</f>
        <v>0</v>
      </c>
      <c r="CV39" s="81">
        <f t="shared" si="168"/>
        <v>0</v>
      </c>
      <c r="CW39" s="81">
        <f t="shared" si="192"/>
        <v>1.938995711</v>
      </c>
      <c r="CX39" s="81">
        <f t="shared" si="192"/>
        <v>1.2739759900000001</v>
      </c>
      <c r="CY39" s="81">
        <f t="shared" si="193"/>
        <v>0.66501972099999995</v>
      </c>
      <c r="CZ39" s="83">
        <f>'[1]Recettes intérieures'!AR39</f>
        <v>0</v>
      </c>
      <c r="DA39" s="81">
        <f>'[1]Recettes intérieures'!AU39</f>
        <v>0</v>
      </c>
      <c r="DB39" s="81">
        <f>'[1]Recettes intérieures'!AT39</f>
        <v>0</v>
      </c>
      <c r="DC39" s="81">
        <f t="shared" si="169"/>
        <v>0</v>
      </c>
      <c r="DD39" s="81">
        <f t="shared" si="170"/>
        <v>1.938995711</v>
      </c>
      <c r="DE39" s="81">
        <f t="shared" si="170"/>
        <v>1.2739759900000001</v>
      </c>
      <c r="DF39" s="81">
        <f t="shared" si="171"/>
        <v>0.66501972099999995</v>
      </c>
      <c r="DG39" s="83">
        <f>'[1]Recettes intérieures'!AV39</f>
        <v>1.938995711</v>
      </c>
      <c r="DH39" s="81">
        <f>'[1]Recettes intérieures'!AY39</f>
        <v>0</v>
      </c>
      <c r="DI39" s="81">
        <f>'[1]Recettes intérieures'!AX39</f>
        <v>0</v>
      </c>
      <c r="DJ39" s="81">
        <f t="shared" si="172"/>
        <v>0</v>
      </c>
      <c r="DK39" s="82"/>
      <c r="DL39" s="84">
        <f t="shared" si="173"/>
        <v>1.938995711</v>
      </c>
      <c r="DM39" s="81">
        <f t="shared" si="173"/>
        <v>0</v>
      </c>
      <c r="DN39" s="81">
        <f t="shared" si="173"/>
        <v>0</v>
      </c>
      <c r="DO39" s="81">
        <f t="shared" si="174"/>
        <v>0</v>
      </c>
      <c r="DP39" s="82">
        <f t="shared" si="175"/>
        <v>0</v>
      </c>
      <c r="DQ39" s="86">
        <f t="shared" si="175"/>
        <v>3.2023437110000001</v>
      </c>
      <c r="DR39" s="87">
        <f t="shared" si="176"/>
        <v>1.938995711</v>
      </c>
      <c r="DS39" s="87">
        <f t="shared" si="176"/>
        <v>1.2739759900000001</v>
      </c>
      <c r="DT39" s="87">
        <f t="shared" si="177"/>
        <v>0.66501972099999995</v>
      </c>
      <c r="DU39" s="67">
        <f t="shared" si="26"/>
        <v>0.5590584129395062</v>
      </c>
      <c r="DV39" s="67">
        <f t="shared" si="27"/>
        <v>0.5590584129395062</v>
      </c>
      <c r="DW39" s="67">
        <f t="shared" si="28"/>
        <v>1.6398335088190836</v>
      </c>
      <c r="DZ39" s="79"/>
    </row>
    <row r="40" spans="1:130" s="88" customFormat="1" ht="12.75" x14ac:dyDescent="0.2">
      <c r="A40" s="80" t="s">
        <v>71</v>
      </c>
      <c r="B40" s="81">
        <f>'[1]Recettes intérieures'!B40</f>
        <v>0</v>
      </c>
      <c r="C40" s="81"/>
      <c r="D40" s="81">
        <f t="shared" si="36"/>
        <v>0</v>
      </c>
      <c r="E40" s="81">
        <f>'[1]Recettes intérieures'!C40</f>
        <v>0</v>
      </c>
      <c r="F40" s="81"/>
      <c r="G40" s="81">
        <f t="shared" si="151"/>
        <v>0</v>
      </c>
      <c r="H40" s="82">
        <f>'[1]Recettes intérieures'!D40</f>
        <v>0</v>
      </c>
      <c r="I40" s="83">
        <f>'[1]Recettes intérieures'!D40</f>
        <v>0</v>
      </c>
      <c r="J40" s="81">
        <f>'[1]Recettes intérieures'!G40</f>
        <v>0</v>
      </c>
      <c r="K40" s="81">
        <f>'[1]Recettes intérieures'!F40</f>
        <v>0</v>
      </c>
      <c r="L40" s="81">
        <f t="shared" si="152"/>
        <v>0</v>
      </c>
      <c r="M40" s="83">
        <f>'[1]Recettes intérieures'!H40</f>
        <v>0</v>
      </c>
      <c r="N40" s="81">
        <f>'[1]Recettes intérieures'!K40</f>
        <v>0</v>
      </c>
      <c r="O40" s="81">
        <f>'[1]Recettes intérieures'!J40</f>
        <v>0</v>
      </c>
      <c r="P40" s="81">
        <f t="shared" si="153"/>
        <v>0</v>
      </c>
      <c r="Q40" s="81">
        <f t="shared" si="178"/>
        <v>0</v>
      </c>
      <c r="R40" s="81">
        <f t="shared" si="178"/>
        <v>0</v>
      </c>
      <c r="S40" s="81">
        <f t="shared" si="179"/>
        <v>0</v>
      </c>
      <c r="T40" s="83">
        <f>'[1]Recettes intérieures'!L40</f>
        <v>0</v>
      </c>
      <c r="U40" s="81">
        <f>'[1]Recettes intérieures'!O40</f>
        <v>0</v>
      </c>
      <c r="V40" s="81">
        <f>'[1]Recettes intérieures'!N40</f>
        <v>0</v>
      </c>
      <c r="W40" s="81">
        <f t="shared" si="154"/>
        <v>0</v>
      </c>
      <c r="X40" s="82"/>
      <c r="Y40" s="84">
        <f t="shared" si="194"/>
        <v>0</v>
      </c>
      <c r="Z40" s="85">
        <f t="shared" si="155"/>
        <v>0</v>
      </c>
      <c r="AA40" s="85">
        <f t="shared" si="155"/>
        <v>0</v>
      </c>
      <c r="AB40" s="85">
        <f t="shared" si="155"/>
        <v>0</v>
      </c>
      <c r="AC40" s="66" t="e">
        <f t="shared" si="9"/>
        <v>#DIV/0!</v>
      </c>
      <c r="AD40" s="66" t="e">
        <f t="shared" si="10"/>
        <v>#DIV/0!</v>
      </c>
      <c r="AE40" s="66" t="e">
        <f t="shared" si="11"/>
        <v>#DIV/0!</v>
      </c>
      <c r="AF40" s="83">
        <f>'[1]Recettes intérieures'!P40</f>
        <v>0</v>
      </c>
      <c r="AG40" s="81">
        <f>'[1]Recettes intérieures'!S40</f>
        <v>0</v>
      </c>
      <c r="AH40" s="81">
        <f>'[1]Recettes intérieures'!R40</f>
        <v>0</v>
      </c>
      <c r="AI40" s="81">
        <f t="shared" si="156"/>
        <v>0</v>
      </c>
      <c r="AJ40" s="81">
        <f t="shared" si="180"/>
        <v>0</v>
      </c>
      <c r="AK40" s="81">
        <f t="shared" si="180"/>
        <v>0</v>
      </c>
      <c r="AL40" s="81">
        <f t="shared" si="181"/>
        <v>0</v>
      </c>
      <c r="AM40" s="66" t="e">
        <f t="shared" si="13"/>
        <v>#DIV/0!</v>
      </c>
      <c r="AN40" s="83">
        <f>'[1]Recettes intérieures'!T40</f>
        <v>0</v>
      </c>
      <c r="AO40" s="81">
        <f>'[1]Recettes intérieures'!W40</f>
        <v>0</v>
      </c>
      <c r="AP40" s="81">
        <f>'[1]Recettes intérieures'!V40</f>
        <v>0</v>
      </c>
      <c r="AQ40" s="81">
        <f t="shared" si="157"/>
        <v>0</v>
      </c>
      <c r="AR40" s="81">
        <f t="shared" si="182"/>
        <v>0</v>
      </c>
      <c r="AS40" s="81">
        <f t="shared" si="182"/>
        <v>0</v>
      </c>
      <c r="AT40" s="81">
        <f t="shared" si="183"/>
        <v>0</v>
      </c>
      <c r="AU40" s="83">
        <f>'[1]Recettes intérieures'!X40</f>
        <v>0</v>
      </c>
      <c r="AV40" s="81">
        <f>'[1]Recettes intérieures'!AA40</f>
        <v>0</v>
      </c>
      <c r="AW40" s="81">
        <f>'[1]Recettes intérieures'!Z40</f>
        <v>0</v>
      </c>
      <c r="AX40" s="81">
        <f t="shared" si="158"/>
        <v>0</v>
      </c>
      <c r="AY40" s="82"/>
      <c r="AZ40" s="84">
        <f t="shared" si="184"/>
        <v>0</v>
      </c>
      <c r="BA40" s="81">
        <f t="shared" si="185"/>
        <v>0</v>
      </c>
      <c r="BB40" s="81">
        <f t="shared" si="185"/>
        <v>0</v>
      </c>
      <c r="BC40" s="81">
        <f t="shared" si="186"/>
        <v>0</v>
      </c>
      <c r="BD40" s="82">
        <f t="shared" si="187"/>
        <v>0</v>
      </c>
      <c r="BE40" s="86">
        <f t="shared" si="187"/>
        <v>0</v>
      </c>
      <c r="BF40" s="85">
        <f t="shared" si="187"/>
        <v>0</v>
      </c>
      <c r="BG40" s="85">
        <f t="shared" si="187"/>
        <v>0</v>
      </c>
      <c r="BH40" s="85">
        <f t="shared" si="187"/>
        <v>0</v>
      </c>
      <c r="BI40" s="66" t="e">
        <f t="shared" si="15"/>
        <v>#DIV/0!</v>
      </c>
      <c r="BJ40" s="66" t="e">
        <f t="shared" si="16"/>
        <v>#DIV/0!</v>
      </c>
      <c r="BK40" s="66" t="e">
        <f t="shared" si="17"/>
        <v>#DIV/0!</v>
      </c>
      <c r="BL40" s="83">
        <f>'[1]Recettes intérieures'!AB40</f>
        <v>0</v>
      </c>
      <c r="BM40" s="81">
        <f>'[1]Recettes intérieures'!AE40</f>
        <v>0</v>
      </c>
      <c r="BN40" s="81">
        <f>'[1]Recettes intérieures'!AD40</f>
        <v>0</v>
      </c>
      <c r="BO40" s="81">
        <f t="shared" si="159"/>
        <v>0</v>
      </c>
      <c r="BP40" s="81">
        <f t="shared" si="188"/>
        <v>0</v>
      </c>
      <c r="BQ40" s="81">
        <f t="shared" si="188"/>
        <v>0</v>
      </c>
      <c r="BR40" s="81">
        <f t="shared" si="189"/>
        <v>0</v>
      </c>
      <c r="BS40" s="66" t="e">
        <f t="shared" si="19"/>
        <v>#DIV/0!</v>
      </c>
      <c r="BT40" s="83">
        <f>'[1]Recettes intérieures'!AF40</f>
        <v>0</v>
      </c>
      <c r="BU40" s="81">
        <f>'[1]Recettes intérieures'!AI40</f>
        <v>0</v>
      </c>
      <c r="BV40" s="81">
        <f>'[1]Recettes intérieures'!AH40</f>
        <v>0</v>
      </c>
      <c r="BW40" s="81">
        <f t="shared" si="160"/>
        <v>0</v>
      </c>
      <c r="BX40" s="81">
        <f t="shared" si="190"/>
        <v>0</v>
      </c>
      <c r="BY40" s="81">
        <f t="shared" si="190"/>
        <v>0</v>
      </c>
      <c r="BZ40" s="81">
        <f t="shared" si="191"/>
        <v>0</v>
      </c>
      <c r="CA40" s="66" t="e">
        <f t="shared" si="5"/>
        <v>#DIV/0!</v>
      </c>
      <c r="CB40" s="83">
        <f>'[1]Recettes intérieures'!AJ40</f>
        <v>0</v>
      </c>
      <c r="CC40" s="81">
        <f>'[1]Recettes intérieures'!AM40</f>
        <v>0</v>
      </c>
      <c r="CD40" s="81">
        <f>'[1]Recettes intérieures'!AL40</f>
        <v>0</v>
      </c>
      <c r="CE40" s="81">
        <f t="shared" si="161"/>
        <v>0</v>
      </c>
      <c r="CF40" s="82"/>
      <c r="CG40" s="84">
        <f t="shared" si="162"/>
        <v>0</v>
      </c>
      <c r="CH40" s="81">
        <f t="shared" si="163"/>
        <v>0</v>
      </c>
      <c r="CI40" s="81">
        <f t="shared" si="163"/>
        <v>0</v>
      </c>
      <c r="CJ40" s="81">
        <f t="shared" si="164"/>
        <v>0</v>
      </c>
      <c r="CK40" s="82"/>
      <c r="CL40" s="86">
        <f t="shared" si="165"/>
        <v>0</v>
      </c>
      <c r="CM40" s="81">
        <f t="shared" si="166"/>
        <v>0</v>
      </c>
      <c r="CN40" s="81">
        <f t="shared" si="166"/>
        <v>0</v>
      </c>
      <c r="CO40" s="81">
        <f t="shared" si="167"/>
        <v>0</v>
      </c>
      <c r="CP40" s="67" t="e">
        <f t="shared" si="22"/>
        <v>#DIV/0!</v>
      </c>
      <c r="CQ40" s="67" t="e">
        <f t="shared" si="23"/>
        <v>#DIV/0!</v>
      </c>
      <c r="CR40" s="67" t="e">
        <f t="shared" si="24"/>
        <v>#DIV/0!</v>
      </c>
      <c r="CS40" s="83">
        <f>'[1]Recettes intérieures'!AN40</f>
        <v>0</v>
      </c>
      <c r="CT40" s="81">
        <f>'[1]Recettes intérieures'!AQ40</f>
        <v>0</v>
      </c>
      <c r="CU40" s="81">
        <f>'[1]Recettes intérieures'!AP40</f>
        <v>0</v>
      </c>
      <c r="CV40" s="81">
        <f t="shared" si="168"/>
        <v>0</v>
      </c>
      <c r="CW40" s="81">
        <f t="shared" si="192"/>
        <v>0</v>
      </c>
      <c r="CX40" s="81">
        <f t="shared" si="192"/>
        <v>0</v>
      </c>
      <c r="CY40" s="81">
        <f t="shared" si="193"/>
        <v>0</v>
      </c>
      <c r="CZ40" s="83">
        <f>'[1]Recettes intérieures'!AR40</f>
        <v>0</v>
      </c>
      <c r="DA40" s="81">
        <f>'[1]Recettes intérieures'!AU40</f>
        <v>0</v>
      </c>
      <c r="DB40" s="81">
        <f>'[1]Recettes intérieures'!AT40</f>
        <v>0</v>
      </c>
      <c r="DC40" s="81">
        <f t="shared" si="169"/>
        <v>0</v>
      </c>
      <c r="DD40" s="81">
        <f t="shared" si="170"/>
        <v>0</v>
      </c>
      <c r="DE40" s="81">
        <f t="shared" si="170"/>
        <v>0</v>
      </c>
      <c r="DF40" s="81">
        <f t="shared" si="171"/>
        <v>0</v>
      </c>
      <c r="DG40" s="83">
        <f>'[1]Recettes intérieures'!AV40</f>
        <v>0</v>
      </c>
      <c r="DH40" s="81">
        <f>'[1]Recettes intérieures'!AY40</f>
        <v>0</v>
      </c>
      <c r="DI40" s="81">
        <f>'[1]Recettes intérieures'!AX40</f>
        <v>0</v>
      </c>
      <c r="DJ40" s="81">
        <f t="shared" si="172"/>
        <v>0</v>
      </c>
      <c r="DK40" s="82"/>
      <c r="DL40" s="84">
        <f t="shared" si="173"/>
        <v>0</v>
      </c>
      <c r="DM40" s="81">
        <f t="shared" si="173"/>
        <v>0</v>
      </c>
      <c r="DN40" s="81">
        <f t="shared" si="173"/>
        <v>0</v>
      </c>
      <c r="DO40" s="81">
        <f t="shared" si="174"/>
        <v>0</v>
      </c>
      <c r="DP40" s="82">
        <f t="shared" si="175"/>
        <v>0</v>
      </c>
      <c r="DQ40" s="86">
        <f t="shared" si="175"/>
        <v>0</v>
      </c>
      <c r="DR40" s="87">
        <f t="shared" si="176"/>
        <v>0</v>
      </c>
      <c r="DS40" s="87">
        <f t="shared" si="176"/>
        <v>0</v>
      </c>
      <c r="DT40" s="87">
        <f t="shared" si="177"/>
        <v>0</v>
      </c>
      <c r="DU40" s="67" t="e">
        <f t="shared" si="26"/>
        <v>#DIV/0!</v>
      </c>
      <c r="DV40" s="67" t="e">
        <f t="shared" si="27"/>
        <v>#DIV/0!</v>
      </c>
      <c r="DW40" s="67" t="e">
        <f t="shared" si="28"/>
        <v>#DIV/0!</v>
      </c>
      <c r="DZ40" s="79"/>
    </row>
    <row r="41" spans="1:130" s="88" customFormat="1" ht="12.75" x14ac:dyDescent="0.2">
      <c r="A41" s="80" t="s">
        <v>72</v>
      </c>
      <c r="B41" s="81">
        <f>'[1]Recettes intérieures'!B41</f>
        <v>4.7864269999999998</v>
      </c>
      <c r="C41" s="81"/>
      <c r="D41" s="81">
        <f t="shared" si="36"/>
        <v>4.7864269999999998</v>
      </c>
      <c r="E41" s="81">
        <f>'[1]Recettes intérieures'!C41</f>
        <v>4.7864269999999998</v>
      </c>
      <c r="F41" s="81"/>
      <c r="G41" s="81">
        <f t="shared" si="151"/>
        <v>4.7864269999999998</v>
      </c>
      <c r="H41" s="82">
        <f>'[1]Recettes intérieures'!D41</f>
        <v>0.35067999999999999</v>
      </c>
      <c r="I41" s="83">
        <f>'[1]Recettes intérieures'!D41</f>
        <v>0.35067999999999999</v>
      </c>
      <c r="J41" s="81">
        <f>'[1]Recettes intérieures'!G41</f>
        <v>0.37136667899999998</v>
      </c>
      <c r="K41" s="81">
        <f>'[1]Recettes intérieures'!F41</f>
        <v>2.2510006999999999E-2</v>
      </c>
      <c r="L41" s="81">
        <f t="shared" si="152"/>
        <v>0.34885667199999998</v>
      </c>
      <c r="M41" s="83">
        <f>'[1]Recettes intérieures'!H41</f>
        <v>0.35486499999999999</v>
      </c>
      <c r="N41" s="81">
        <f>'[1]Recettes intérieures'!K41</f>
        <v>0.38890345699999995</v>
      </c>
      <c r="O41" s="81">
        <f>'[1]Recettes intérieures'!J41</f>
        <v>3.0842280999999999E-2</v>
      </c>
      <c r="P41" s="81">
        <f t="shared" si="153"/>
        <v>0.35806117599999998</v>
      </c>
      <c r="Q41" s="81">
        <f t="shared" si="178"/>
        <v>0.76027013599999993</v>
      </c>
      <c r="R41" s="81">
        <f t="shared" si="178"/>
        <v>5.3352287999999998E-2</v>
      </c>
      <c r="S41" s="81">
        <f t="shared" si="179"/>
        <v>0.7069178479999999</v>
      </c>
      <c r="T41" s="83">
        <f>'[1]Recettes intérieures'!L41</f>
        <v>0</v>
      </c>
      <c r="U41" s="81">
        <f>'[1]Recettes intérieures'!O41</f>
        <v>0.41339589699999996</v>
      </c>
      <c r="V41" s="81">
        <f>'[1]Recettes intérieures'!N41</f>
        <v>1.9784341E-2</v>
      </c>
      <c r="W41" s="81">
        <f t="shared" si="154"/>
        <v>0.39361155599999997</v>
      </c>
      <c r="X41" s="82"/>
      <c r="Y41" s="84">
        <f t="shared" si="194"/>
        <v>0.70554499999999998</v>
      </c>
      <c r="Z41" s="85">
        <f t="shared" si="155"/>
        <v>1.1736660329999999</v>
      </c>
      <c r="AA41" s="85">
        <f t="shared" si="155"/>
        <v>7.3136628999999995E-2</v>
      </c>
      <c r="AB41" s="85">
        <f t="shared" si="155"/>
        <v>1.100529404</v>
      </c>
      <c r="AC41" s="66">
        <f t="shared" si="9"/>
        <v>0.22992712601696422</v>
      </c>
      <c r="AD41" s="66">
        <f t="shared" si="10"/>
        <v>1.663488555655557</v>
      </c>
      <c r="AE41" s="66">
        <f t="shared" si="11"/>
        <v>3.1382725105509297</v>
      </c>
      <c r="AF41" s="83">
        <f>'[1]Recettes intérieures'!P41</f>
        <v>0.34113599999999999</v>
      </c>
      <c r="AG41" s="81">
        <f>'[1]Recettes intérieures'!S41</f>
        <v>0.38162754500000001</v>
      </c>
      <c r="AH41" s="81">
        <f>'[1]Recettes intérieures'!R41</f>
        <v>1.268592E-2</v>
      </c>
      <c r="AI41" s="81">
        <f t="shared" si="156"/>
        <v>0.368941625</v>
      </c>
      <c r="AJ41" s="81">
        <f t="shared" si="180"/>
        <v>1.5552935779999999</v>
      </c>
      <c r="AK41" s="81">
        <f t="shared" si="180"/>
        <v>8.5822548999999998E-2</v>
      </c>
      <c r="AL41" s="81">
        <f t="shared" si="181"/>
        <v>1.4694710289999999</v>
      </c>
      <c r="AM41" s="66">
        <f t="shared" si="13"/>
        <v>0.30700792658072501</v>
      </c>
      <c r="AN41" s="83">
        <f>'[1]Recettes intérieures'!T41</f>
        <v>0.37585499999999999</v>
      </c>
      <c r="AO41" s="81">
        <f>'[1]Recettes intérieures'!W41</f>
        <v>0.47581114499999999</v>
      </c>
      <c r="AP41" s="81">
        <f>'[1]Recettes intérieures'!V41</f>
        <v>2.2193243000000001E-2</v>
      </c>
      <c r="AQ41" s="81">
        <f t="shared" si="157"/>
        <v>0.45361790199999996</v>
      </c>
      <c r="AR41" s="81">
        <f t="shared" si="182"/>
        <v>2.0311047229999999</v>
      </c>
      <c r="AS41" s="81">
        <f t="shared" si="182"/>
        <v>0.108015792</v>
      </c>
      <c r="AT41" s="81">
        <f t="shared" si="183"/>
        <v>1.9230889309999999</v>
      </c>
      <c r="AU41" s="83">
        <f>'[1]Recettes intérieures'!X41</f>
        <v>0</v>
      </c>
      <c r="AV41" s="81">
        <f>'[1]Recettes intérieures'!AA41</f>
        <v>0.48600775700000004</v>
      </c>
      <c r="AW41" s="81">
        <f>'[1]Recettes intérieures'!Z41</f>
        <v>2.2112060999999999E-2</v>
      </c>
      <c r="AX41" s="81">
        <f t="shared" si="158"/>
        <v>0.46389569600000002</v>
      </c>
      <c r="AY41" s="82"/>
      <c r="AZ41" s="84">
        <f t="shared" si="184"/>
        <v>0.71699099999999993</v>
      </c>
      <c r="BA41" s="81">
        <f t="shared" si="185"/>
        <v>1.343446447</v>
      </c>
      <c r="BB41" s="81">
        <f t="shared" si="185"/>
        <v>5.6991224000000007E-2</v>
      </c>
      <c r="BC41" s="81">
        <f t="shared" si="186"/>
        <v>1.2864552229999999</v>
      </c>
      <c r="BD41" s="82">
        <f t="shared" si="187"/>
        <v>0</v>
      </c>
      <c r="BE41" s="86">
        <f t="shared" si="187"/>
        <v>1.422536</v>
      </c>
      <c r="BF41" s="85">
        <f t="shared" si="187"/>
        <v>2.5171124799999998</v>
      </c>
      <c r="BG41" s="85">
        <f t="shared" si="187"/>
        <v>0.13012785300000002</v>
      </c>
      <c r="BH41" s="85">
        <f t="shared" si="187"/>
        <v>2.3869846269999999</v>
      </c>
      <c r="BI41" s="66">
        <f t="shared" si="15"/>
        <v>0.49869863825354488</v>
      </c>
      <c r="BJ41" s="66">
        <f t="shared" si="16"/>
        <v>0.52588548409909941</v>
      </c>
      <c r="BK41" s="66" t="e">
        <f t="shared" si="17"/>
        <v>#DIV/0!</v>
      </c>
      <c r="BL41" s="83">
        <f>'[1]Recettes intérieures'!AB41</f>
        <v>0</v>
      </c>
      <c r="BM41" s="81">
        <f>'[1]Recettes intérieures'!AE41</f>
        <v>0</v>
      </c>
      <c r="BN41" s="81">
        <f>'[1]Recettes intérieures'!AD41</f>
        <v>0</v>
      </c>
      <c r="BO41" s="81">
        <f t="shared" si="159"/>
        <v>0</v>
      </c>
      <c r="BP41" s="81">
        <f t="shared" si="188"/>
        <v>2.5171124799999998</v>
      </c>
      <c r="BQ41" s="81">
        <f t="shared" si="188"/>
        <v>0.13012785300000002</v>
      </c>
      <c r="BR41" s="81">
        <f t="shared" si="189"/>
        <v>2.3869846269999999</v>
      </c>
      <c r="BS41" s="66">
        <f t="shared" si="19"/>
        <v>0.52588548409909941</v>
      </c>
      <c r="BT41" s="83">
        <f>'[1]Recettes intérieures'!AF41</f>
        <v>0</v>
      </c>
      <c r="BU41" s="81">
        <f>'[1]Recettes intérieures'!AI41</f>
        <v>0</v>
      </c>
      <c r="BV41" s="81">
        <f>'[1]Recettes intérieures'!AH41</f>
        <v>0</v>
      </c>
      <c r="BW41" s="81">
        <f t="shared" si="160"/>
        <v>0</v>
      </c>
      <c r="BX41" s="81">
        <f t="shared" si="190"/>
        <v>2.5171124799999998</v>
      </c>
      <c r="BY41" s="81">
        <f t="shared" si="190"/>
        <v>0.13012785300000002</v>
      </c>
      <c r="BZ41" s="81">
        <f t="shared" si="191"/>
        <v>2.3869846269999999</v>
      </c>
      <c r="CA41" s="66">
        <f t="shared" si="5"/>
        <v>0.52588548409909941</v>
      </c>
      <c r="CB41" s="83">
        <f>'[1]Recettes intérieures'!AJ41</f>
        <v>0</v>
      </c>
      <c r="CC41" s="81">
        <f>'[1]Recettes intérieures'!AM41</f>
        <v>0</v>
      </c>
      <c r="CD41" s="81">
        <f>'[1]Recettes intérieures'!AL41</f>
        <v>0</v>
      </c>
      <c r="CE41" s="81">
        <f t="shared" si="161"/>
        <v>0</v>
      </c>
      <c r="CF41" s="82"/>
      <c r="CG41" s="84">
        <f t="shared" si="162"/>
        <v>0</v>
      </c>
      <c r="CH41" s="81">
        <f t="shared" si="163"/>
        <v>0</v>
      </c>
      <c r="CI41" s="81">
        <f t="shared" si="163"/>
        <v>0</v>
      </c>
      <c r="CJ41" s="81">
        <f t="shared" si="164"/>
        <v>0</v>
      </c>
      <c r="CK41" s="82"/>
      <c r="CL41" s="86">
        <f t="shared" si="165"/>
        <v>1.422536</v>
      </c>
      <c r="CM41" s="81">
        <f t="shared" si="166"/>
        <v>2.5171124799999998</v>
      </c>
      <c r="CN41" s="81">
        <f t="shared" si="166"/>
        <v>0.13012785300000002</v>
      </c>
      <c r="CO41" s="81">
        <f t="shared" si="167"/>
        <v>2.3869846269999999</v>
      </c>
      <c r="CP41" s="67">
        <f t="shared" si="22"/>
        <v>0.52588548409909941</v>
      </c>
      <c r="CQ41" s="67">
        <f t="shared" si="23"/>
        <v>0.52588548409909941</v>
      </c>
      <c r="CR41" s="67" t="e">
        <f t="shared" si="24"/>
        <v>#DIV/0!</v>
      </c>
      <c r="CS41" s="83">
        <f>'[1]Recettes intérieures'!AN41</f>
        <v>0</v>
      </c>
      <c r="CT41" s="81">
        <f>'[1]Recettes intérieures'!AQ41</f>
        <v>0</v>
      </c>
      <c r="CU41" s="81">
        <f>'[1]Recettes intérieures'!AP41</f>
        <v>0</v>
      </c>
      <c r="CV41" s="81">
        <f t="shared" si="168"/>
        <v>0</v>
      </c>
      <c r="CW41" s="81">
        <f t="shared" si="192"/>
        <v>2.5171124799999998</v>
      </c>
      <c r="CX41" s="81">
        <f t="shared" si="192"/>
        <v>0.13012785300000002</v>
      </c>
      <c r="CY41" s="81">
        <f t="shared" si="193"/>
        <v>2.3869846269999999</v>
      </c>
      <c r="CZ41" s="83">
        <f>'[1]Recettes intérieures'!AR41</f>
        <v>0</v>
      </c>
      <c r="DA41" s="81">
        <f>'[1]Recettes intérieures'!AU41</f>
        <v>0</v>
      </c>
      <c r="DB41" s="81">
        <f>'[1]Recettes intérieures'!AT41</f>
        <v>0</v>
      </c>
      <c r="DC41" s="81">
        <f t="shared" si="169"/>
        <v>0</v>
      </c>
      <c r="DD41" s="81">
        <f t="shared" si="170"/>
        <v>2.5171124799999998</v>
      </c>
      <c r="DE41" s="81">
        <f t="shared" si="170"/>
        <v>0.13012785300000002</v>
      </c>
      <c r="DF41" s="81">
        <f t="shared" si="171"/>
        <v>2.3869846269999999</v>
      </c>
      <c r="DG41" s="83">
        <f>'[1]Recettes intérieures'!AV41</f>
        <v>0</v>
      </c>
      <c r="DH41" s="81">
        <f>'[1]Recettes intérieures'!AY41</f>
        <v>0</v>
      </c>
      <c r="DI41" s="81">
        <f>'[1]Recettes intérieures'!AX41</f>
        <v>0</v>
      </c>
      <c r="DJ41" s="81">
        <f t="shared" si="172"/>
        <v>0</v>
      </c>
      <c r="DK41" s="82"/>
      <c r="DL41" s="84">
        <f t="shared" si="173"/>
        <v>0</v>
      </c>
      <c r="DM41" s="81">
        <f t="shared" si="173"/>
        <v>0</v>
      </c>
      <c r="DN41" s="81">
        <f t="shared" si="173"/>
        <v>0</v>
      </c>
      <c r="DO41" s="81">
        <f t="shared" si="174"/>
        <v>0</v>
      </c>
      <c r="DP41" s="82">
        <f t="shared" si="175"/>
        <v>0</v>
      </c>
      <c r="DQ41" s="86">
        <f t="shared" si="175"/>
        <v>1.422536</v>
      </c>
      <c r="DR41" s="87">
        <f t="shared" si="176"/>
        <v>2.5171124799999998</v>
      </c>
      <c r="DS41" s="87">
        <f t="shared" si="176"/>
        <v>0.13012785300000002</v>
      </c>
      <c r="DT41" s="87">
        <f t="shared" si="177"/>
        <v>2.3869846269999999</v>
      </c>
      <c r="DU41" s="67">
        <f t="shared" si="26"/>
        <v>0.52588548409909941</v>
      </c>
      <c r="DV41" s="67">
        <f t="shared" si="27"/>
        <v>0.52588548409909941</v>
      </c>
      <c r="DW41" s="67">
        <f t="shared" si="28"/>
        <v>6.806731570092392</v>
      </c>
      <c r="DZ41" s="79"/>
    </row>
    <row r="42" spans="1:130" s="88" customFormat="1" ht="12.75" x14ac:dyDescent="0.2">
      <c r="A42" s="80" t="s">
        <v>73</v>
      </c>
      <c r="B42" s="81">
        <f>'[1]Recettes intérieures'!B42</f>
        <v>6.9745549999999996</v>
      </c>
      <c r="C42" s="81"/>
      <c r="D42" s="81">
        <f t="shared" si="36"/>
        <v>6.9745549999999996</v>
      </c>
      <c r="E42" s="81">
        <f>'[1]Recettes intérieures'!C42</f>
        <v>6.9745549999999996</v>
      </c>
      <c r="F42" s="81"/>
      <c r="G42" s="81">
        <f t="shared" si="151"/>
        <v>6.9745549999999996</v>
      </c>
      <c r="H42" s="82">
        <f>'[1]Recettes intérieures'!D42</f>
        <v>0.10433999999999999</v>
      </c>
      <c r="I42" s="83">
        <f>'[1]Recettes intérieures'!D42</f>
        <v>0.10433999999999999</v>
      </c>
      <c r="J42" s="81">
        <f>'[1]Recettes intérieures'!G42</f>
        <v>0.30963781699999998</v>
      </c>
      <c r="K42" s="81">
        <f>'[1]Recettes intérieures'!F42</f>
        <v>0</v>
      </c>
      <c r="L42" s="81">
        <f t="shared" si="152"/>
        <v>0.30963781699999998</v>
      </c>
      <c r="M42" s="83">
        <f>'[1]Recettes intérieures'!H42</f>
        <v>0.828596</v>
      </c>
      <c r="N42" s="81">
        <f>'[1]Recettes intérieures'!K42</f>
        <v>0.14249145099999999</v>
      </c>
      <c r="O42" s="81">
        <f>'[1]Recettes intérieures'!J42</f>
        <v>0</v>
      </c>
      <c r="P42" s="81">
        <f t="shared" si="153"/>
        <v>0.14249145099999999</v>
      </c>
      <c r="Q42" s="81">
        <f t="shared" si="178"/>
        <v>0.45212926799999997</v>
      </c>
      <c r="R42" s="81">
        <f t="shared" si="178"/>
        <v>0</v>
      </c>
      <c r="S42" s="81">
        <f t="shared" si="179"/>
        <v>0.45212926799999997</v>
      </c>
      <c r="T42" s="83">
        <f>'[1]Recettes intérieures'!L42</f>
        <v>0</v>
      </c>
      <c r="U42" s="81">
        <f>'[1]Recettes intérieures'!O42</f>
        <v>0.10369660400000001</v>
      </c>
      <c r="V42" s="81">
        <f>'[1]Recettes intérieures'!N42</f>
        <v>0</v>
      </c>
      <c r="W42" s="81">
        <f t="shared" si="154"/>
        <v>0.10369660400000001</v>
      </c>
      <c r="X42" s="82"/>
      <c r="Y42" s="84">
        <f t="shared" si="194"/>
        <v>0.93293599999999999</v>
      </c>
      <c r="Z42" s="85">
        <f t="shared" si="155"/>
        <v>0.555825872</v>
      </c>
      <c r="AA42" s="85">
        <f t="shared" si="155"/>
        <v>0</v>
      </c>
      <c r="AB42" s="85">
        <f t="shared" si="155"/>
        <v>0.555825872</v>
      </c>
      <c r="AC42" s="66">
        <f t="shared" si="9"/>
        <v>7.9693381441540007E-2</v>
      </c>
      <c r="AD42" s="66">
        <f t="shared" si="10"/>
        <v>0.59578135263297805</v>
      </c>
      <c r="AE42" s="66">
        <f t="shared" si="11"/>
        <v>5.3270641364769027</v>
      </c>
      <c r="AF42" s="83">
        <f>'[1]Recettes intérieures'!P42</f>
        <v>0.100759</v>
      </c>
      <c r="AG42" s="81">
        <f>'[1]Recettes intérieures'!S42</f>
        <v>4.8557785999999999E-2</v>
      </c>
      <c r="AH42" s="81">
        <f>'[1]Recettes intérieures'!R42</f>
        <v>0</v>
      </c>
      <c r="AI42" s="81">
        <f t="shared" si="156"/>
        <v>4.8557785999999999E-2</v>
      </c>
      <c r="AJ42" s="81">
        <f t="shared" si="180"/>
        <v>0.60438365800000005</v>
      </c>
      <c r="AK42" s="81">
        <f t="shared" si="180"/>
        <v>0</v>
      </c>
      <c r="AL42" s="81">
        <f t="shared" si="181"/>
        <v>0.60438365800000005</v>
      </c>
      <c r="AM42" s="66">
        <f t="shared" si="13"/>
        <v>8.6655515369797792E-2</v>
      </c>
      <c r="AN42" s="83">
        <f>'[1]Recettes intérieures'!T42</f>
        <v>0.81767000000000001</v>
      </c>
      <c r="AO42" s="81">
        <f>'[1]Recettes intérieures'!W42</f>
        <v>8.9551591999999999E-2</v>
      </c>
      <c r="AP42" s="81">
        <f>'[1]Recettes intérieures'!V42</f>
        <v>0</v>
      </c>
      <c r="AQ42" s="81">
        <f t="shared" si="157"/>
        <v>8.9551591999999999E-2</v>
      </c>
      <c r="AR42" s="81">
        <f t="shared" si="182"/>
        <v>0.69393525</v>
      </c>
      <c r="AS42" s="81">
        <f t="shared" si="182"/>
        <v>0</v>
      </c>
      <c r="AT42" s="81">
        <f t="shared" si="183"/>
        <v>0.69393525</v>
      </c>
      <c r="AU42" s="83">
        <f>'[1]Recettes intérieures'!X42</f>
        <v>0</v>
      </c>
      <c r="AV42" s="81">
        <f>'[1]Recettes intérieures'!AA42</f>
        <v>0.15734758300000001</v>
      </c>
      <c r="AW42" s="81">
        <f>'[1]Recettes intérieures'!Z42</f>
        <v>0</v>
      </c>
      <c r="AX42" s="81">
        <f t="shared" si="158"/>
        <v>0.15734758300000001</v>
      </c>
      <c r="AY42" s="82"/>
      <c r="AZ42" s="84">
        <f t="shared" si="184"/>
        <v>0.91842900000000005</v>
      </c>
      <c r="BA42" s="81">
        <f t="shared" si="185"/>
        <v>0.29545696100000002</v>
      </c>
      <c r="BB42" s="81">
        <f t="shared" si="185"/>
        <v>0</v>
      </c>
      <c r="BC42" s="81">
        <f t="shared" si="186"/>
        <v>0.29545696100000002</v>
      </c>
      <c r="BD42" s="82">
        <f t="shared" si="187"/>
        <v>0</v>
      </c>
      <c r="BE42" s="86">
        <f t="shared" si="187"/>
        <v>1.8513649999999999</v>
      </c>
      <c r="BF42" s="85">
        <f t="shared" si="187"/>
        <v>0.85128283299999996</v>
      </c>
      <c r="BG42" s="85">
        <f t="shared" si="187"/>
        <v>0</v>
      </c>
      <c r="BH42" s="85">
        <f t="shared" si="187"/>
        <v>0.85128283299999996</v>
      </c>
      <c r="BI42" s="66">
        <f t="shared" si="15"/>
        <v>0.12205550504655853</v>
      </c>
      <c r="BJ42" s="66">
        <f t="shared" si="16"/>
        <v>0.12205550504655853</v>
      </c>
      <c r="BK42" s="66" t="e">
        <f t="shared" si="17"/>
        <v>#DIV/0!</v>
      </c>
      <c r="BL42" s="83">
        <f>'[1]Recettes intérieures'!AB42</f>
        <v>0</v>
      </c>
      <c r="BM42" s="81">
        <f>'[1]Recettes intérieures'!AE42</f>
        <v>0</v>
      </c>
      <c r="BN42" s="81">
        <f>'[1]Recettes intérieures'!AD42</f>
        <v>0</v>
      </c>
      <c r="BO42" s="81">
        <f t="shared" si="159"/>
        <v>0</v>
      </c>
      <c r="BP42" s="81">
        <f t="shared" si="188"/>
        <v>0.85128283299999996</v>
      </c>
      <c r="BQ42" s="81">
        <f t="shared" si="188"/>
        <v>0</v>
      </c>
      <c r="BR42" s="81">
        <f t="shared" si="189"/>
        <v>0.85128283299999996</v>
      </c>
      <c r="BS42" s="66">
        <f t="shared" si="19"/>
        <v>0.12205550504655853</v>
      </c>
      <c r="BT42" s="83">
        <f>'[1]Recettes intérieures'!AF42</f>
        <v>0</v>
      </c>
      <c r="BU42" s="81">
        <f>'[1]Recettes intérieures'!AI42</f>
        <v>0</v>
      </c>
      <c r="BV42" s="81">
        <f>'[1]Recettes intérieures'!AH42</f>
        <v>0</v>
      </c>
      <c r="BW42" s="81">
        <f t="shared" si="160"/>
        <v>0</v>
      </c>
      <c r="BX42" s="81">
        <f t="shared" si="190"/>
        <v>0.85128283299999996</v>
      </c>
      <c r="BY42" s="81">
        <f t="shared" si="190"/>
        <v>0</v>
      </c>
      <c r="BZ42" s="81">
        <f t="shared" si="191"/>
        <v>0.85128283299999996</v>
      </c>
      <c r="CA42" s="66">
        <f t="shared" si="5"/>
        <v>0.12205550504655853</v>
      </c>
      <c r="CB42" s="83">
        <f>'[1]Recettes intérieures'!AJ42</f>
        <v>0</v>
      </c>
      <c r="CC42" s="81">
        <f>'[1]Recettes intérieures'!AM42</f>
        <v>0</v>
      </c>
      <c r="CD42" s="81">
        <f>'[1]Recettes intérieures'!AL42</f>
        <v>0</v>
      </c>
      <c r="CE42" s="81">
        <f t="shared" si="161"/>
        <v>0</v>
      </c>
      <c r="CF42" s="82"/>
      <c r="CG42" s="84">
        <f t="shared" si="162"/>
        <v>0</v>
      </c>
      <c r="CH42" s="81">
        <f t="shared" si="163"/>
        <v>0</v>
      </c>
      <c r="CI42" s="81">
        <f t="shared" si="163"/>
        <v>0</v>
      </c>
      <c r="CJ42" s="81">
        <f t="shared" si="164"/>
        <v>0</v>
      </c>
      <c r="CK42" s="82"/>
      <c r="CL42" s="86">
        <f t="shared" si="165"/>
        <v>1.8513649999999999</v>
      </c>
      <c r="CM42" s="81">
        <f t="shared" si="166"/>
        <v>0.85128283299999996</v>
      </c>
      <c r="CN42" s="81">
        <f t="shared" si="166"/>
        <v>0</v>
      </c>
      <c r="CO42" s="81">
        <f t="shared" si="167"/>
        <v>0.85128283299999996</v>
      </c>
      <c r="CP42" s="67">
        <f t="shared" si="22"/>
        <v>0.12205550504655853</v>
      </c>
      <c r="CQ42" s="67">
        <f t="shared" si="23"/>
        <v>0.12205550504655853</v>
      </c>
      <c r="CR42" s="67" t="e">
        <f t="shared" si="24"/>
        <v>#DIV/0!</v>
      </c>
      <c r="CS42" s="83">
        <f>'[1]Recettes intérieures'!AN42</f>
        <v>0</v>
      </c>
      <c r="CT42" s="81">
        <f>'[1]Recettes intérieures'!AQ42</f>
        <v>0</v>
      </c>
      <c r="CU42" s="81">
        <f>'[1]Recettes intérieures'!AP42</f>
        <v>0</v>
      </c>
      <c r="CV42" s="81">
        <f t="shared" si="168"/>
        <v>0</v>
      </c>
      <c r="CW42" s="81">
        <f t="shared" si="192"/>
        <v>0.85128283299999996</v>
      </c>
      <c r="CX42" s="81">
        <f t="shared" si="192"/>
        <v>0</v>
      </c>
      <c r="CY42" s="81">
        <f t="shared" si="193"/>
        <v>0.85128283299999996</v>
      </c>
      <c r="CZ42" s="83">
        <f>'[1]Recettes intérieures'!AR42</f>
        <v>0</v>
      </c>
      <c r="DA42" s="81">
        <f>'[1]Recettes intérieures'!AU42</f>
        <v>0</v>
      </c>
      <c r="DB42" s="81">
        <f>'[1]Recettes intérieures'!AT42</f>
        <v>0</v>
      </c>
      <c r="DC42" s="81">
        <f t="shared" si="169"/>
        <v>0</v>
      </c>
      <c r="DD42" s="81">
        <f t="shared" si="170"/>
        <v>0.85128283299999996</v>
      </c>
      <c r="DE42" s="81">
        <f t="shared" si="170"/>
        <v>0</v>
      </c>
      <c r="DF42" s="81">
        <f t="shared" si="171"/>
        <v>0.85128283299999996</v>
      </c>
      <c r="DG42" s="83">
        <f>'[1]Recettes intérieures'!AV42</f>
        <v>0.12646110900000002</v>
      </c>
      <c r="DH42" s="81">
        <f>'[1]Recettes intérieures'!AY42</f>
        <v>0</v>
      </c>
      <c r="DI42" s="81">
        <f>'[1]Recettes intérieures'!AX42</f>
        <v>0</v>
      </c>
      <c r="DJ42" s="81">
        <f t="shared" si="172"/>
        <v>0</v>
      </c>
      <c r="DK42" s="82"/>
      <c r="DL42" s="84">
        <f t="shared" si="173"/>
        <v>0.12646110900000002</v>
      </c>
      <c r="DM42" s="81">
        <f t="shared" si="173"/>
        <v>0</v>
      </c>
      <c r="DN42" s="81">
        <f t="shared" si="173"/>
        <v>0</v>
      </c>
      <c r="DO42" s="81">
        <f t="shared" si="174"/>
        <v>0</v>
      </c>
      <c r="DP42" s="82">
        <f t="shared" si="175"/>
        <v>0</v>
      </c>
      <c r="DQ42" s="86">
        <f t="shared" si="175"/>
        <v>1.977826109</v>
      </c>
      <c r="DR42" s="87">
        <f t="shared" si="176"/>
        <v>0.85128283299999996</v>
      </c>
      <c r="DS42" s="87">
        <f t="shared" si="176"/>
        <v>0</v>
      </c>
      <c r="DT42" s="87">
        <f t="shared" si="177"/>
        <v>0.85128283299999996</v>
      </c>
      <c r="DU42" s="67">
        <f t="shared" si="26"/>
        <v>0.12205550504655853</v>
      </c>
      <c r="DV42" s="67">
        <f t="shared" si="27"/>
        <v>0.12205550504655853</v>
      </c>
      <c r="DW42" s="67">
        <f t="shared" si="28"/>
        <v>8.1587390550124592</v>
      </c>
      <c r="DZ42" s="79"/>
    </row>
    <row r="43" spans="1:130" s="88" customFormat="1" ht="12.75" x14ac:dyDescent="0.2">
      <c r="A43" s="80" t="s">
        <v>74</v>
      </c>
      <c r="B43" s="81">
        <f>'[1]Recettes intérieures'!B43</f>
        <v>1.0252000000000372E-2</v>
      </c>
      <c r="C43" s="81"/>
      <c r="D43" s="81">
        <f t="shared" si="36"/>
        <v>1.0252000000000372E-2</v>
      </c>
      <c r="E43" s="81">
        <f>'[1]Recettes intérieures'!C43</f>
        <v>1.0252000000000372E-2</v>
      </c>
      <c r="F43" s="81"/>
      <c r="G43" s="81">
        <f t="shared" si="151"/>
        <v>1.0252000000000372E-2</v>
      </c>
      <c r="H43" s="89">
        <f>[1]Togo_Fisc!AY17-SUM(H32:H42)</f>
        <v>234.109807326777</v>
      </c>
      <c r="I43" s="83">
        <f>'[1]Recettes intérieures'!D43</f>
        <v>5.510000000000792E-4</v>
      </c>
      <c r="J43" s="81">
        <f>'[1]Recettes intérieures'!G43</f>
        <v>6.1915099999998446E-4</v>
      </c>
      <c r="K43" s="81">
        <f>'[1]Recettes intérieures'!F43</f>
        <v>0</v>
      </c>
      <c r="L43" s="81">
        <f t="shared" si="152"/>
        <v>6.1915099999998446E-4</v>
      </c>
      <c r="M43" s="83">
        <f>'[1]Recettes intérieures'!H43</f>
        <v>7.0899999999995966E-4</v>
      </c>
      <c r="N43" s="81">
        <f>'[1]Recettes intérieures'!K43</f>
        <v>2.2180500000007486E-4</v>
      </c>
      <c r="O43" s="81">
        <f>'[1]Recettes intérieures'!J43</f>
        <v>0</v>
      </c>
      <c r="P43" s="81">
        <f t="shared" si="153"/>
        <v>2.2180500000007486E-4</v>
      </c>
      <c r="Q43" s="81">
        <f t="shared" si="178"/>
        <v>8.4095600000005932E-4</v>
      </c>
      <c r="R43" s="81">
        <f t="shared" si="178"/>
        <v>0</v>
      </c>
      <c r="S43" s="81">
        <f t="shared" si="179"/>
        <v>8.4095600000005932E-4</v>
      </c>
      <c r="T43" s="83">
        <f>'[1]Recettes intérieures'!L43</f>
        <v>0</v>
      </c>
      <c r="U43" s="81">
        <f>'[1]Recettes intérieures'!O43</f>
        <v>1.8114599999996539E-4</v>
      </c>
      <c r="V43" s="81">
        <f>'[1]Recettes intérieures'!N43</f>
        <v>0</v>
      </c>
      <c r="W43" s="81">
        <f t="shared" si="154"/>
        <v>1.8114599999996539E-4</v>
      </c>
      <c r="X43" s="82"/>
      <c r="Y43" s="84">
        <f t="shared" si="194"/>
        <v>1.2600000000000389E-3</v>
      </c>
      <c r="Z43" s="85">
        <f t="shared" si="155"/>
        <v>1.0221020000000247E-3</v>
      </c>
      <c r="AA43" s="85">
        <f t="shared" si="155"/>
        <v>0</v>
      </c>
      <c r="AB43" s="85">
        <f t="shared" si="155"/>
        <v>1.0221020000000247E-3</v>
      </c>
      <c r="AC43" s="66">
        <f t="shared" si="9"/>
        <v>9.9697815060474801E-2</v>
      </c>
      <c r="AD43" s="66">
        <f t="shared" si="10"/>
        <v>0.81119206349205808</v>
      </c>
      <c r="AE43" s="66">
        <f t="shared" si="11"/>
        <v>4.3659085096479796E-6</v>
      </c>
      <c r="AF43" s="83">
        <f>'[1]Recettes intérieures'!P43</f>
        <v>9.9199999999999289E-4</v>
      </c>
      <c r="AG43" s="81">
        <f>'[1]Recettes intérieures'!S43</f>
        <v>1.0342409999999913E-3</v>
      </c>
      <c r="AH43" s="81">
        <f>'[1]Recettes intérieures'!R43</f>
        <v>0</v>
      </c>
      <c r="AI43" s="81">
        <f t="shared" si="156"/>
        <v>1.0342409999999913E-3</v>
      </c>
      <c r="AJ43" s="81">
        <f t="shared" si="180"/>
        <v>2.056343000000016E-3</v>
      </c>
      <c r="AK43" s="81">
        <f t="shared" si="180"/>
        <v>0</v>
      </c>
      <c r="AL43" s="81">
        <f t="shared" si="181"/>
        <v>2.056343000000016E-3</v>
      </c>
      <c r="AM43" s="66">
        <f t="shared" si="13"/>
        <v>0.2005796917674543</v>
      </c>
      <c r="AN43" s="83">
        <f>'[1]Recettes intérieures'!T43</f>
        <v>6.2200000000006694E-4</v>
      </c>
      <c r="AO43" s="81">
        <f>'[1]Recettes intérieures'!W43</f>
        <v>1.0515909999999629E-3</v>
      </c>
      <c r="AP43" s="81">
        <f>'[1]Recettes intérieures'!V43</f>
        <v>0</v>
      </c>
      <c r="AQ43" s="81">
        <f t="shared" si="157"/>
        <v>1.0515909999999629E-3</v>
      </c>
      <c r="AR43" s="81">
        <f t="shared" si="182"/>
        <v>3.1079339999999789E-3</v>
      </c>
      <c r="AS43" s="81">
        <f t="shared" si="182"/>
        <v>0</v>
      </c>
      <c r="AT43" s="81">
        <f t="shared" si="183"/>
        <v>3.1079339999999789E-3</v>
      </c>
      <c r="AU43" s="83">
        <f>'[1]Recettes intérieures'!X43</f>
        <v>0</v>
      </c>
      <c r="AV43" s="81">
        <f>'[1]Recettes intérieures'!AA43</f>
        <v>7.6775400000000937E-4</v>
      </c>
      <c r="AW43" s="81">
        <f>'[1]Recettes intérieures'!Z43</f>
        <v>0</v>
      </c>
      <c r="AX43" s="81">
        <f t="shared" si="158"/>
        <v>7.6775400000000937E-4</v>
      </c>
      <c r="AY43" s="82"/>
      <c r="AZ43" s="84">
        <f t="shared" si="184"/>
        <v>1.6140000000000598E-3</v>
      </c>
      <c r="BA43" s="81">
        <f t="shared" si="185"/>
        <v>2.8535859999999635E-3</v>
      </c>
      <c r="BB43" s="81">
        <f t="shared" si="185"/>
        <v>0</v>
      </c>
      <c r="BC43" s="81">
        <f t="shared" si="186"/>
        <v>2.8535859999999635E-3</v>
      </c>
      <c r="BD43" s="82">
        <f t="shared" si="187"/>
        <v>0</v>
      </c>
      <c r="BE43" s="86">
        <f t="shared" si="187"/>
        <v>2.8740000000000987E-3</v>
      </c>
      <c r="BF43" s="85">
        <f t="shared" si="187"/>
        <v>3.8756879999999883E-3</v>
      </c>
      <c r="BG43" s="85">
        <f t="shared" si="187"/>
        <v>0</v>
      </c>
      <c r="BH43" s="85">
        <f t="shared" si="187"/>
        <v>3.8756879999999883E-3</v>
      </c>
      <c r="BI43" s="66">
        <f t="shared" si="15"/>
        <v>0.37804213811937648</v>
      </c>
      <c r="BJ43" s="66">
        <f t="shared" si="16"/>
        <v>0.37804213811937648</v>
      </c>
      <c r="BK43" s="66" t="e">
        <f t="shared" si="17"/>
        <v>#DIV/0!</v>
      </c>
      <c r="BL43" s="83">
        <f>'[1]Recettes intérieures'!AB43</f>
        <v>0</v>
      </c>
      <c r="BM43" s="81">
        <f>'[1]Recettes intérieures'!AE43</f>
        <v>0</v>
      </c>
      <c r="BN43" s="81">
        <f>'[1]Recettes intérieures'!AD43</f>
        <v>0</v>
      </c>
      <c r="BO43" s="81">
        <f t="shared" si="159"/>
        <v>0</v>
      </c>
      <c r="BP43" s="81">
        <f t="shared" si="188"/>
        <v>3.8756879999999883E-3</v>
      </c>
      <c r="BQ43" s="81">
        <f t="shared" si="188"/>
        <v>0</v>
      </c>
      <c r="BR43" s="81">
        <f t="shared" si="189"/>
        <v>3.8756879999999883E-3</v>
      </c>
      <c r="BS43" s="66">
        <f t="shared" si="19"/>
        <v>0.37804213811937648</v>
      </c>
      <c r="BT43" s="83">
        <f>'[1]Recettes intérieures'!AF43</f>
        <v>0</v>
      </c>
      <c r="BU43" s="81">
        <f>'[1]Recettes intérieures'!AI43</f>
        <v>0</v>
      </c>
      <c r="BV43" s="81">
        <f>'[1]Recettes intérieures'!AH43</f>
        <v>0</v>
      </c>
      <c r="BW43" s="81">
        <f t="shared" si="160"/>
        <v>0</v>
      </c>
      <c r="BX43" s="81">
        <f t="shared" si="190"/>
        <v>3.8756879999999883E-3</v>
      </c>
      <c r="BY43" s="81">
        <f t="shared" si="190"/>
        <v>0</v>
      </c>
      <c r="BZ43" s="81">
        <f t="shared" si="191"/>
        <v>3.8756879999999883E-3</v>
      </c>
      <c r="CA43" s="66">
        <f t="shared" si="5"/>
        <v>0.37804213811937648</v>
      </c>
      <c r="CB43" s="83">
        <f>'[1]Recettes intérieures'!AJ43</f>
        <v>0</v>
      </c>
      <c r="CC43" s="81">
        <f>'[1]Recettes intérieures'!AM43</f>
        <v>0</v>
      </c>
      <c r="CD43" s="81">
        <f>'[1]Recettes intérieures'!AL43</f>
        <v>0</v>
      </c>
      <c r="CE43" s="81">
        <f t="shared" si="161"/>
        <v>0</v>
      </c>
      <c r="CF43" s="82"/>
      <c r="CG43" s="84">
        <f t="shared" si="162"/>
        <v>0</v>
      </c>
      <c r="CH43" s="81">
        <f t="shared" si="163"/>
        <v>0</v>
      </c>
      <c r="CI43" s="81">
        <f t="shared" si="163"/>
        <v>0</v>
      </c>
      <c r="CJ43" s="81">
        <f t="shared" si="164"/>
        <v>0</v>
      </c>
      <c r="CK43" s="82"/>
      <c r="CL43" s="86">
        <f t="shared" si="165"/>
        <v>2.8740000000000987E-3</v>
      </c>
      <c r="CM43" s="81">
        <f t="shared" si="166"/>
        <v>3.8756879999999883E-3</v>
      </c>
      <c r="CN43" s="81">
        <f t="shared" si="166"/>
        <v>0</v>
      </c>
      <c r="CO43" s="81">
        <f t="shared" si="167"/>
        <v>3.8756879999999883E-3</v>
      </c>
      <c r="CP43" s="67">
        <f t="shared" si="22"/>
        <v>0.37804213811937648</v>
      </c>
      <c r="CQ43" s="67">
        <f t="shared" si="23"/>
        <v>0.37804213811937648</v>
      </c>
      <c r="CR43" s="67" t="e">
        <f t="shared" si="24"/>
        <v>#DIV/0!</v>
      </c>
      <c r="CS43" s="83">
        <f>'[1]Recettes intérieures'!AN43</f>
        <v>0</v>
      </c>
      <c r="CT43" s="81">
        <f>'[1]Recettes intérieures'!AQ43</f>
        <v>0</v>
      </c>
      <c r="CU43" s="81">
        <f>'[1]Recettes intérieures'!AP43</f>
        <v>0</v>
      </c>
      <c r="CV43" s="81">
        <f t="shared" si="168"/>
        <v>0</v>
      </c>
      <c r="CW43" s="81">
        <f t="shared" si="192"/>
        <v>3.8756879999999883E-3</v>
      </c>
      <c r="CX43" s="81">
        <f t="shared" si="192"/>
        <v>0</v>
      </c>
      <c r="CY43" s="81">
        <f t="shared" si="193"/>
        <v>3.8756879999999883E-3</v>
      </c>
      <c r="CZ43" s="83">
        <f>'[1]Recettes intérieures'!AR43</f>
        <v>0</v>
      </c>
      <c r="DA43" s="81">
        <f>'[1]Recettes intérieures'!AU43</f>
        <v>0</v>
      </c>
      <c r="DB43" s="81">
        <f>'[1]Recettes intérieures'!AT43</f>
        <v>0</v>
      </c>
      <c r="DC43" s="81">
        <f t="shared" si="169"/>
        <v>0</v>
      </c>
      <c r="DD43" s="81">
        <f t="shared" si="170"/>
        <v>3.8756879999999883E-3</v>
      </c>
      <c r="DE43" s="81">
        <f t="shared" si="170"/>
        <v>0</v>
      </c>
      <c r="DF43" s="81">
        <f t="shared" si="171"/>
        <v>3.8756879999999883E-3</v>
      </c>
      <c r="DG43" s="83">
        <f>'[1]Recettes intérieures'!AV43</f>
        <v>3.8756879999999883E-3</v>
      </c>
      <c r="DH43" s="81">
        <f>'[1]Recettes intérieures'!AY43</f>
        <v>0</v>
      </c>
      <c r="DI43" s="81">
        <f>'[1]Recettes intérieures'!AX43</f>
        <v>0</v>
      </c>
      <c r="DJ43" s="81">
        <f t="shared" si="172"/>
        <v>0</v>
      </c>
      <c r="DK43" s="82"/>
      <c r="DL43" s="84">
        <f t="shared" si="173"/>
        <v>3.8756879999999883E-3</v>
      </c>
      <c r="DM43" s="81">
        <f t="shared" si="173"/>
        <v>0</v>
      </c>
      <c r="DN43" s="81">
        <f t="shared" si="173"/>
        <v>0</v>
      </c>
      <c r="DO43" s="81">
        <f t="shared" si="174"/>
        <v>0</v>
      </c>
      <c r="DP43" s="82">
        <f t="shared" si="175"/>
        <v>0</v>
      </c>
      <c r="DQ43" s="86">
        <f t="shared" si="175"/>
        <v>6.749688000000087E-3</v>
      </c>
      <c r="DR43" s="87">
        <f t="shared" si="176"/>
        <v>3.8756879999999883E-3</v>
      </c>
      <c r="DS43" s="87">
        <f t="shared" si="176"/>
        <v>0</v>
      </c>
      <c r="DT43" s="87">
        <f t="shared" si="177"/>
        <v>3.8756879999999883E-3</v>
      </c>
      <c r="DU43" s="67">
        <f t="shared" si="26"/>
        <v>0.37804213811937648</v>
      </c>
      <c r="DV43" s="67">
        <f t="shared" si="27"/>
        <v>0.37804213811937648</v>
      </c>
      <c r="DW43" s="67">
        <f t="shared" si="28"/>
        <v>1.6555000596750717E-5</v>
      </c>
      <c r="DZ43" s="79"/>
    </row>
    <row r="44" spans="1:130" s="70" customFormat="1" ht="12.75" x14ac:dyDescent="0.2">
      <c r="A44" s="90" t="s">
        <v>75</v>
      </c>
      <c r="B44" s="91">
        <f>B45+B50+B58+B59+B60</f>
        <v>62.27012594</v>
      </c>
      <c r="C44" s="91">
        <f t="shared" ref="C44:BN44" si="195">C45+C50+C58+C59+C60</f>
        <v>0</v>
      </c>
      <c r="D44" s="91">
        <f t="shared" si="195"/>
        <v>62.27012594</v>
      </c>
      <c r="E44" s="91">
        <f t="shared" si="195"/>
        <v>62.27012594</v>
      </c>
      <c r="F44" s="91">
        <f t="shared" si="195"/>
        <v>0</v>
      </c>
      <c r="G44" s="91">
        <f t="shared" si="195"/>
        <v>62.27012594</v>
      </c>
      <c r="H44" s="91">
        <f t="shared" si="195"/>
        <v>83.947278856468401</v>
      </c>
      <c r="I44" s="91">
        <f t="shared" si="195"/>
        <v>0</v>
      </c>
      <c r="J44" s="91">
        <f t="shared" si="195"/>
        <v>0.61760776500000003</v>
      </c>
      <c r="K44" s="91">
        <f t="shared" si="195"/>
        <v>0</v>
      </c>
      <c r="L44" s="91">
        <f t="shared" si="195"/>
        <v>0.61760776500000003</v>
      </c>
      <c r="M44" s="91">
        <f t="shared" si="195"/>
        <v>0</v>
      </c>
      <c r="N44" s="91">
        <f t="shared" si="195"/>
        <v>1.23826152</v>
      </c>
      <c r="O44" s="91">
        <f t="shared" si="195"/>
        <v>0</v>
      </c>
      <c r="P44" s="91">
        <f t="shared" si="195"/>
        <v>1.23826152</v>
      </c>
      <c r="Q44" s="91">
        <f t="shared" si="195"/>
        <v>1.8558692849999998</v>
      </c>
      <c r="R44" s="91">
        <f t="shared" si="195"/>
        <v>0</v>
      </c>
      <c r="S44" s="91">
        <f t="shared" si="195"/>
        <v>1.8558692849999998</v>
      </c>
      <c r="T44" s="91">
        <f t="shared" si="195"/>
        <v>0</v>
      </c>
      <c r="U44" s="91">
        <f t="shared" si="195"/>
        <v>1.614221809</v>
      </c>
      <c r="V44" s="91">
        <f t="shared" si="195"/>
        <v>0</v>
      </c>
      <c r="W44" s="91">
        <f t="shared" si="195"/>
        <v>1.614221809</v>
      </c>
      <c r="X44" s="91">
        <f t="shared" si="195"/>
        <v>0</v>
      </c>
      <c r="Y44" s="91">
        <f t="shared" si="195"/>
        <v>0</v>
      </c>
      <c r="Z44" s="92">
        <f t="shared" si="195"/>
        <v>3.4700910939999998</v>
      </c>
      <c r="AA44" s="92">
        <f t="shared" si="195"/>
        <v>0</v>
      </c>
      <c r="AB44" s="92">
        <f t="shared" si="195"/>
        <v>3.4700910939999998</v>
      </c>
      <c r="AC44" s="66">
        <f t="shared" si="9"/>
        <v>5.572641843287076E-2</v>
      </c>
      <c r="AD44" s="66" t="e">
        <f t="shared" si="10"/>
        <v>#DIV/0!</v>
      </c>
      <c r="AE44" s="66">
        <f t="shared" si="11"/>
        <v>4.1336552432308153E-2</v>
      </c>
      <c r="AF44" s="91">
        <f t="shared" si="195"/>
        <v>0</v>
      </c>
      <c r="AG44" s="91">
        <f t="shared" si="195"/>
        <v>15.530636422000002</v>
      </c>
      <c r="AH44" s="91">
        <f t="shared" si="195"/>
        <v>0</v>
      </c>
      <c r="AI44" s="91">
        <f t="shared" si="195"/>
        <v>15.530636422000002</v>
      </c>
      <c r="AJ44" s="91">
        <f t="shared" si="195"/>
        <v>19.000727516000001</v>
      </c>
      <c r="AK44" s="91">
        <f t="shared" si="195"/>
        <v>0</v>
      </c>
      <c r="AL44" s="91">
        <f t="shared" si="195"/>
        <v>19.000727516000001</v>
      </c>
      <c r="AM44" s="66">
        <f t="shared" si="13"/>
        <v>0.30513391821799168</v>
      </c>
      <c r="AN44" s="91">
        <f t="shared" si="195"/>
        <v>0</v>
      </c>
      <c r="AO44" s="91">
        <f t="shared" si="195"/>
        <v>4.5261059079999999</v>
      </c>
      <c r="AP44" s="91">
        <f t="shared" si="195"/>
        <v>0</v>
      </c>
      <c r="AQ44" s="91">
        <f t="shared" si="195"/>
        <v>4.5261059079999999</v>
      </c>
      <c r="AR44" s="91">
        <f t="shared" si="195"/>
        <v>23.526833423999999</v>
      </c>
      <c r="AS44" s="91">
        <f t="shared" si="195"/>
        <v>0</v>
      </c>
      <c r="AT44" s="91">
        <f t="shared" si="195"/>
        <v>23.526833423999999</v>
      </c>
      <c r="AU44" s="91">
        <f t="shared" si="195"/>
        <v>0</v>
      </c>
      <c r="AV44" s="91">
        <f t="shared" si="195"/>
        <v>2.1894686669999999</v>
      </c>
      <c r="AW44" s="91">
        <f t="shared" si="195"/>
        <v>0</v>
      </c>
      <c r="AX44" s="91">
        <f t="shared" si="195"/>
        <v>2.1894686669999999</v>
      </c>
      <c r="AY44" s="91">
        <f>AY45+AY50+AY58+AY59+AY60</f>
        <v>0</v>
      </c>
      <c r="AZ44" s="91">
        <f t="shared" si="195"/>
        <v>0</v>
      </c>
      <c r="BA44" s="91">
        <f t="shared" si="195"/>
        <v>22.246210997000002</v>
      </c>
      <c r="BB44" s="91">
        <f t="shared" si="195"/>
        <v>0</v>
      </c>
      <c r="BC44" s="91">
        <f t="shared" si="195"/>
        <v>22.246210997000002</v>
      </c>
      <c r="BD44" s="91">
        <f t="shared" si="195"/>
        <v>0</v>
      </c>
      <c r="BE44" s="91">
        <f t="shared" si="195"/>
        <v>0</v>
      </c>
      <c r="BF44" s="92">
        <f t="shared" si="195"/>
        <v>25.716302090999999</v>
      </c>
      <c r="BG44" s="92">
        <f t="shared" si="195"/>
        <v>0</v>
      </c>
      <c r="BH44" s="92">
        <f t="shared" si="195"/>
        <v>25.716302090999999</v>
      </c>
      <c r="BI44" s="66">
        <f t="shared" si="15"/>
        <v>0.41297976682717463</v>
      </c>
      <c r="BJ44" s="66">
        <f t="shared" si="16"/>
        <v>0.41297976682717463</v>
      </c>
      <c r="BK44" s="66" t="e">
        <f t="shared" si="17"/>
        <v>#DIV/0!</v>
      </c>
      <c r="BL44" s="91">
        <f t="shared" si="195"/>
        <v>0</v>
      </c>
      <c r="BM44" s="91">
        <f t="shared" si="195"/>
        <v>0</v>
      </c>
      <c r="BN44" s="91">
        <f t="shared" si="195"/>
        <v>0</v>
      </c>
      <c r="BO44" s="91">
        <f t="shared" ref="BO44:DT44" si="196">BO45+BO50+BO58+BO59+BO60</f>
        <v>0</v>
      </c>
      <c r="BP44" s="91">
        <f t="shared" si="196"/>
        <v>25.716302090999999</v>
      </c>
      <c r="BQ44" s="91">
        <f t="shared" si="196"/>
        <v>0</v>
      </c>
      <c r="BR44" s="91">
        <f t="shared" si="196"/>
        <v>25.716302090999999</v>
      </c>
      <c r="BS44" s="66">
        <f t="shared" si="19"/>
        <v>0.41297976682717463</v>
      </c>
      <c r="BT44" s="91">
        <f t="shared" si="196"/>
        <v>0</v>
      </c>
      <c r="BU44" s="91">
        <f t="shared" si="196"/>
        <v>0</v>
      </c>
      <c r="BV44" s="91">
        <f t="shared" si="196"/>
        <v>0</v>
      </c>
      <c r="BW44" s="91">
        <f t="shared" si="196"/>
        <v>0</v>
      </c>
      <c r="BX44" s="91">
        <f t="shared" si="196"/>
        <v>25.716302090999999</v>
      </c>
      <c r="BY44" s="91">
        <f t="shared" si="196"/>
        <v>0</v>
      </c>
      <c r="BZ44" s="91">
        <f t="shared" si="196"/>
        <v>25.716302090999999</v>
      </c>
      <c r="CA44" s="66">
        <f t="shared" si="5"/>
        <v>0.41297976682717463</v>
      </c>
      <c r="CB44" s="91">
        <f t="shared" si="196"/>
        <v>0</v>
      </c>
      <c r="CC44" s="91">
        <f t="shared" si="196"/>
        <v>0</v>
      </c>
      <c r="CD44" s="91">
        <f t="shared" si="196"/>
        <v>0</v>
      </c>
      <c r="CE44" s="91">
        <f t="shared" si="196"/>
        <v>0</v>
      </c>
      <c r="CF44" s="91">
        <f t="shared" si="196"/>
        <v>0</v>
      </c>
      <c r="CG44" s="91">
        <f t="shared" si="196"/>
        <v>0</v>
      </c>
      <c r="CH44" s="91">
        <f t="shared" si="196"/>
        <v>0</v>
      </c>
      <c r="CI44" s="91">
        <f t="shared" si="196"/>
        <v>0</v>
      </c>
      <c r="CJ44" s="91">
        <f t="shared" si="196"/>
        <v>0</v>
      </c>
      <c r="CK44" s="91">
        <f t="shared" si="196"/>
        <v>0</v>
      </c>
      <c r="CL44" s="91">
        <f t="shared" si="196"/>
        <v>0</v>
      </c>
      <c r="CM44" s="91">
        <f t="shared" si="196"/>
        <v>25.716302090999999</v>
      </c>
      <c r="CN44" s="91">
        <f t="shared" si="196"/>
        <v>0</v>
      </c>
      <c r="CO44" s="91">
        <f t="shared" si="196"/>
        <v>25.716302090999999</v>
      </c>
      <c r="CP44" s="67">
        <f t="shared" si="22"/>
        <v>0.41297976682717463</v>
      </c>
      <c r="CQ44" s="67">
        <f t="shared" si="23"/>
        <v>0.41297976682717463</v>
      </c>
      <c r="CR44" s="67" t="e">
        <f t="shared" si="24"/>
        <v>#DIV/0!</v>
      </c>
      <c r="CS44" s="91">
        <f t="shared" si="196"/>
        <v>0</v>
      </c>
      <c r="CT44" s="91">
        <f t="shared" si="196"/>
        <v>0</v>
      </c>
      <c r="CU44" s="91">
        <f t="shared" si="196"/>
        <v>0</v>
      </c>
      <c r="CV44" s="91">
        <f t="shared" si="196"/>
        <v>0</v>
      </c>
      <c r="CW44" s="91">
        <f t="shared" si="196"/>
        <v>25.716302090999999</v>
      </c>
      <c r="CX44" s="91">
        <f t="shared" si="196"/>
        <v>0</v>
      </c>
      <c r="CY44" s="91">
        <f t="shared" si="196"/>
        <v>25.716302090999999</v>
      </c>
      <c r="CZ44" s="91">
        <f t="shared" si="196"/>
        <v>0</v>
      </c>
      <c r="DA44" s="91">
        <f t="shared" si="196"/>
        <v>0</v>
      </c>
      <c r="DB44" s="91">
        <f t="shared" si="196"/>
        <v>0</v>
      </c>
      <c r="DC44" s="91">
        <f t="shared" si="196"/>
        <v>0</v>
      </c>
      <c r="DD44" s="91">
        <f t="shared" si="196"/>
        <v>25.716302090999999</v>
      </c>
      <c r="DE44" s="91">
        <f t="shared" si="196"/>
        <v>0</v>
      </c>
      <c r="DF44" s="91">
        <f t="shared" si="196"/>
        <v>25.716302090999999</v>
      </c>
      <c r="DG44" s="91">
        <f t="shared" si="196"/>
        <v>0</v>
      </c>
      <c r="DH44" s="91">
        <f t="shared" si="196"/>
        <v>0</v>
      </c>
      <c r="DI44" s="91">
        <f t="shared" si="196"/>
        <v>0</v>
      </c>
      <c r="DJ44" s="91">
        <f t="shared" si="196"/>
        <v>0</v>
      </c>
      <c r="DK44" s="91">
        <f>DK45+DK50+DK58+DK59+DK60</f>
        <v>0</v>
      </c>
      <c r="DL44" s="91">
        <f t="shared" si="196"/>
        <v>0</v>
      </c>
      <c r="DM44" s="91">
        <f t="shared" si="196"/>
        <v>0</v>
      </c>
      <c r="DN44" s="91">
        <f t="shared" si="196"/>
        <v>0</v>
      </c>
      <c r="DO44" s="91">
        <f t="shared" si="196"/>
        <v>0</v>
      </c>
      <c r="DP44" s="91">
        <f t="shared" si="196"/>
        <v>0</v>
      </c>
      <c r="DQ44" s="91">
        <f t="shared" si="196"/>
        <v>0</v>
      </c>
      <c r="DR44" s="91">
        <f t="shared" si="196"/>
        <v>25.716302090999999</v>
      </c>
      <c r="DS44" s="91">
        <f t="shared" si="196"/>
        <v>0</v>
      </c>
      <c r="DT44" s="91">
        <f t="shared" si="196"/>
        <v>25.716302090999999</v>
      </c>
      <c r="DU44" s="67">
        <f t="shared" si="26"/>
        <v>0.41297976682717463</v>
      </c>
      <c r="DV44" s="67">
        <f t="shared" si="27"/>
        <v>0.41297976682717463</v>
      </c>
      <c r="DW44" s="67">
        <f t="shared" si="28"/>
        <v>0.30633872165135079</v>
      </c>
      <c r="DZ44" s="69"/>
    </row>
    <row r="45" spans="1:130" s="101" customFormat="1" ht="12.75" x14ac:dyDescent="0.2">
      <c r="A45" s="93" t="s">
        <v>76</v>
      </c>
      <c r="B45" s="94">
        <f>SUM(B46:B49)</f>
        <v>27.223913000000003</v>
      </c>
      <c r="C45" s="94">
        <f t="shared" ref="C45:BN45" si="197">SUM(C46:C49)</f>
        <v>0</v>
      </c>
      <c r="D45" s="95">
        <f t="shared" si="197"/>
        <v>27.223913000000003</v>
      </c>
      <c r="E45" s="94">
        <f t="shared" si="197"/>
        <v>27.223913000000003</v>
      </c>
      <c r="F45" s="94">
        <f t="shared" si="197"/>
        <v>0</v>
      </c>
      <c r="G45" s="95">
        <f t="shared" si="197"/>
        <v>27.223913000000003</v>
      </c>
      <c r="H45" s="96">
        <f t="shared" si="197"/>
        <v>0</v>
      </c>
      <c r="I45" s="97">
        <f t="shared" si="197"/>
        <v>0</v>
      </c>
      <c r="J45" s="95">
        <f t="shared" si="197"/>
        <v>8.1502234999999992E-2</v>
      </c>
      <c r="K45" s="95">
        <f t="shared" si="197"/>
        <v>0</v>
      </c>
      <c r="L45" s="95">
        <f t="shared" si="197"/>
        <v>8.1502234999999992E-2</v>
      </c>
      <c r="M45" s="97">
        <f t="shared" si="197"/>
        <v>0</v>
      </c>
      <c r="N45" s="95">
        <f t="shared" si="197"/>
        <v>5.0551364000000001E-2</v>
      </c>
      <c r="O45" s="95">
        <f t="shared" si="197"/>
        <v>0</v>
      </c>
      <c r="P45" s="95">
        <f t="shared" si="197"/>
        <v>5.0551364000000001E-2</v>
      </c>
      <c r="Q45" s="95">
        <f t="shared" si="197"/>
        <v>0.13205359899999999</v>
      </c>
      <c r="R45" s="95">
        <f t="shared" si="197"/>
        <v>0</v>
      </c>
      <c r="S45" s="95">
        <f t="shared" si="197"/>
        <v>0.13205359899999999</v>
      </c>
      <c r="T45" s="97">
        <f t="shared" si="197"/>
        <v>0</v>
      </c>
      <c r="U45" s="95">
        <f t="shared" si="197"/>
        <v>1.6427343000000001E-2</v>
      </c>
      <c r="V45" s="95">
        <f t="shared" si="197"/>
        <v>0</v>
      </c>
      <c r="W45" s="95">
        <f t="shared" si="197"/>
        <v>1.6427343000000001E-2</v>
      </c>
      <c r="X45" s="96">
        <f t="shared" si="197"/>
        <v>0</v>
      </c>
      <c r="Y45" s="98">
        <f t="shared" si="197"/>
        <v>0</v>
      </c>
      <c r="Z45" s="73">
        <f t="shared" si="197"/>
        <v>0.148480942</v>
      </c>
      <c r="AA45" s="73">
        <f t="shared" si="197"/>
        <v>0</v>
      </c>
      <c r="AB45" s="73">
        <f t="shared" si="197"/>
        <v>0.148480942</v>
      </c>
      <c r="AC45" s="66">
        <f t="shared" si="9"/>
        <v>5.454063198042103E-3</v>
      </c>
      <c r="AD45" s="66" t="e">
        <f t="shared" si="10"/>
        <v>#DIV/0!</v>
      </c>
      <c r="AE45" s="66" t="e">
        <f t="shared" si="11"/>
        <v>#DIV/0!</v>
      </c>
      <c r="AF45" s="97">
        <f t="shared" si="197"/>
        <v>0</v>
      </c>
      <c r="AG45" s="95">
        <f t="shared" si="197"/>
        <v>12.599983942000001</v>
      </c>
      <c r="AH45" s="95">
        <f t="shared" si="197"/>
        <v>0</v>
      </c>
      <c r="AI45" s="95">
        <f t="shared" si="197"/>
        <v>12.599983942000001</v>
      </c>
      <c r="AJ45" s="94">
        <f t="shared" si="197"/>
        <v>12.748464884000001</v>
      </c>
      <c r="AK45" s="94">
        <f t="shared" si="197"/>
        <v>0</v>
      </c>
      <c r="AL45" s="94">
        <f t="shared" si="197"/>
        <v>12.748464884000001</v>
      </c>
      <c r="AM45" s="66">
        <f t="shared" si="13"/>
        <v>0.46828186983994546</v>
      </c>
      <c r="AN45" s="97">
        <f t="shared" si="197"/>
        <v>0</v>
      </c>
      <c r="AO45" s="95">
        <f t="shared" si="197"/>
        <v>0.34070764800000003</v>
      </c>
      <c r="AP45" s="95">
        <f t="shared" si="197"/>
        <v>0</v>
      </c>
      <c r="AQ45" s="95">
        <f t="shared" si="197"/>
        <v>0.34070764800000003</v>
      </c>
      <c r="AR45" s="95">
        <f t="shared" si="197"/>
        <v>13.089172531999999</v>
      </c>
      <c r="AS45" s="95">
        <f t="shared" si="197"/>
        <v>0</v>
      </c>
      <c r="AT45" s="95">
        <f t="shared" si="197"/>
        <v>13.089172531999999</v>
      </c>
      <c r="AU45" s="97">
        <f t="shared" si="197"/>
        <v>0</v>
      </c>
      <c r="AV45" s="95">
        <f t="shared" si="197"/>
        <v>0.22453789400000002</v>
      </c>
      <c r="AW45" s="95">
        <f t="shared" si="197"/>
        <v>0</v>
      </c>
      <c r="AX45" s="95">
        <f t="shared" si="197"/>
        <v>0.22453789400000002</v>
      </c>
      <c r="AY45" s="96">
        <f>SUM(AY46:AY49)</f>
        <v>0</v>
      </c>
      <c r="AZ45" s="98">
        <f t="shared" si="197"/>
        <v>0</v>
      </c>
      <c r="BA45" s="95">
        <f t="shared" si="197"/>
        <v>13.165229484000001</v>
      </c>
      <c r="BB45" s="95">
        <f t="shared" si="197"/>
        <v>0</v>
      </c>
      <c r="BC45" s="95">
        <f t="shared" si="197"/>
        <v>13.165229484000001</v>
      </c>
      <c r="BD45" s="96">
        <f t="shared" si="197"/>
        <v>0</v>
      </c>
      <c r="BE45" s="99">
        <f t="shared" si="197"/>
        <v>0</v>
      </c>
      <c r="BF45" s="73">
        <f t="shared" si="197"/>
        <v>13.313710426</v>
      </c>
      <c r="BG45" s="73">
        <f t="shared" si="197"/>
        <v>0</v>
      </c>
      <c r="BH45" s="73">
        <f t="shared" si="197"/>
        <v>13.313710426</v>
      </c>
      <c r="BI45" s="66">
        <f t="shared" si="15"/>
        <v>0.48904470220721019</v>
      </c>
      <c r="BJ45" s="66">
        <f t="shared" si="16"/>
        <v>0.48904470220721019</v>
      </c>
      <c r="BK45" s="66" t="e">
        <f t="shared" si="17"/>
        <v>#DIV/0!</v>
      </c>
      <c r="BL45" s="97">
        <f t="shared" si="197"/>
        <v>0</v>
      </c>
      <c r="BM45" s="95">
        <f t="shared" si="197"/>
        <v>0</v>
      </c>
      <c r="BN45" s="95">
        <f t="shared" si="197"/>
        <v>0</v>
      </c>
      <c r="BO45" s="95">
        <f t="shared" ref="BO45:DT45" si="198">SUM(BO46:BO49)</f>
        <v>0</v>
      </c>
      <c r="BP45" s="95">
        <f t="shared" si="198"/>
        <v>13.313710426</v>
      </c>
      <c r="BQ45" s="95">
        <f t="shared" si="198"/>
        <v>0</v>
      </c>
      <c r="BR45" s="95">
        <f t="shared" si="198"/>
        <v>13.313710426</v>
      </c>
      <c r="BS45" s="66">
        <f t="shared" si="19"/>
        <v>0.48904470220721019</v>
      </c>
      <c r="BT45" s="97">
        <f t="shared" si="198"/>
        <v>0</v>
      </c>
      <c r="BU45" s="95">
        <f t="shared" si="198"/>
        <v>0</v>
      </c>
      <c r="BV45" s="95">
        <f t="shared" si="198"/>
        <v>0</v>
      </c>
      <c r="BW45" s="95">
        <f t="shared" si="198"/>
        <v>0</v>
      </c>
      <c r="BX45" s="95">
        <f t="shared" si="198"/>
        <v>13.313710426</v>
      </c>
      <c r="BY45" s="95">
        <f t="shared" si="198"/>
        <v>0</v>
      </c>
      <c r="BZ45" s="95">
        <f t="shared" si="198"/>
        <v>13.313710426</v>
      </c>
      <c r="CA45" s="66">
        <f t="shared" si="5"/>
        <v>0.48904470220721019</v>
      </c>
      <c r="CB45" s="97">
        <f t="shared" si="198"/>
        <v>0</v>
      </c>
      <c r="CC45" s="95">
        <f t="shared" si="198"/>
        <v>0</v>
      </c>
      <c r="CD45" s="95">
        <f t="shared" si="198"/>
        <v>0</v>
      </c>
      <c r="CE45" s="95">
        <f t="shared" si="198"/>
        <v>0</v>
      </c>
      <c r="CF45" s="96">
        <f t="shared" si="198"/>
        <v>0</v>
      </c>
      <c r="CG45" s="98">
        <f t="shared" si="198"/>
        <v>0</v>
      </c>
      <c r="CH45" s="95">
        <f t="shared" si="198"/>
        <v>0</v>
      </c>
      <c r="CI45" s="95">
        <f t="shared" si="198"/>
        <v>0</v>
      </c>
      <c r="CJ45" s="95">
        <f t="shared" si="198"/>
        <v>0</v>
      </c>
      <c r="CK45" s="96">
        <f t="shared" si="198"/>
        <v>0</v>
      </c>
      <c r="CL45" s="99">
        <f t="shared" si="198"/>
        <v>0</v>
      </c>
      <c r="CM45" s="95">
        <f t="shared" si="198"/>
        <v>13.313710426</v>
      </c>
      <c r="CN45" s="95">
        <f t="shared" si="198"/>
        <v>0</v>
      </c>
      <c r="CO45" s="95">
        <f t="shared" si="198"/>
        <v>13.313710426</v>
      </c>
      <c r="CP45" s="67">
        <f t="shared" si="22"/>
        <v>0.48904470220721019</v>
      </c>
      <c r="CQ45" s="67">
        <f t="shared" si="23"/>
        <v>0.48904470220721019</v>
      </c>
      <c r="CR45" s="67" t="e">
        <f t="shared" si="24"/>
        <v>#DIV/0!</v>
      </c>
      <c r="CS45" s="97">
        <f t="shared" si="198"/>
        <v>0</v>
      </c>
      <c r="CT45" s="95">
        <f t="shared" si="198"/>
        <v>0</v>
      </c>
      <c r="CU45" s="95">
        <f t="shared" si="198"/>
        <v>0</v>
      </c>
      <c r="CV45" s="95">
        <f t="shared" si="198"/>
        <v>0</v>
      </c>
      <c r="CW45" s="95">
        <f t="shared" si="198"/>
        <v>13.313710426</v>
      </c>
      <c r="CX45" s="95">
        <f t="shared" si="198"/>
        <v>0</v>
      </c>
      <c r="CY45" s="95">
        <f t="shared" si="198"/>
        <v>13.313710426</v>
      </c>
      <c r="CZ45" s="97">
        <f t="shared" si="198"/>
        <v>0</v>
      </c>
      <c r="DA45" s="95">
        <f t="shared" si="198"/>
        <v>0</v>
      </c>
      <c r="DB45" s="95">
        <f t="shared" si="198"/>
        <v>0</v>
      </c>
      <c r="DC45" s="95">
        <f t="shared" si="198"/>
        <v>0</v>
      </c>
      <c r="DD45" s="95">
        <f t="shared" si="198"/>
        <v>13.313710426</v>
      </c>
      <c r="DE45" s="95">
        <f t="shared" si="198"/>
        <v>0</v>
      </c>
      <c r="DF45" s="95">
        <f t="shared" si="198"/>
        <v>13.313710426</v>
      </c>
      <c r="DG45" s="97">
        <f t="shared" si="198"/>
        <v>0</v>
      </c>
      <c r="DH45" s="95">
        <f t="shared" si="198"/>
        <v>0</v>
      </c>
      <c r="DI45" s="95">
        <f t="shared" si="198"/>
        <v>0</v>
      </c>
      <c r="DJ45" s="95">
        <f t="shared" si="198"/>
        <v>0</v>
      </c>
      <c r="DK45" s="96">
        <f>SUM(DK46:DK49)</f>
        <v>0</v>
      </c>
      <c r="DL45" s="98">
        <f t="shared" si="198"/>
        <v>0</v>
      </c>
      <c r="DM45" s="95">
        <f t="shared" si="198"/>
        <v>0</v>
      </c>
      <c r="DN45" s="95">
        <f t="shared" si="198"/>
        <v>0</v>
      </c>
      <c r="DO45" s="95">
        <f t="shared" si="198"/>
        <v>0</v>
      </c>
      <c r="DP45" s="96">
        <f t="shared" si="198"/>
        <v>0</v>
      </c>
      <c r="DQ45" s="99">
        <f t="shared" si="198"/>
        <v>0</v>
      </c>
      <c r="DR45" s="100">
        <f t="shared" si="198"/>
        <v>13.313710426</v>
      </c>
      <c r="DS45" s="100">
        <f t="shared" si="198"/>
        <v>0</v>
      </c>
      <c r="DT45" s="100">
        <f t="shared" si="198"/>
        <v>13.313710426</v>
      </c>
      <c r="DU45" s="67">
        <f t="shared" si="26"/>
        <v>0.48904470220721019</v>
      </c>
      <c r="DV45" s="67">
        <f t="shared" si="27"/>
        <v>0.48904470220721019</v>
      </c>
      <c r="DW45" s="67" t="e">
        <f t="shared" si="28"/>
        <v>#DIV/0!</v>
      </c>
      <c r="DZ45" s="79"/>
    </row>
    <row r="46" spans="1:130" s="88" customFormat="1" ht="12.75" x14ac:dyDescent="0.2">
      <c r="A46" s="102" t="s">
        <v>77</v>
      </c>
      <c r="B46" s="103">
        <f>'[1]Recettes intérieures'!B49</f>
        <v>20.260503</v>
      </c>
      <c r="C46" s="103"/>
      <c r="D46" s="81">
        <f>B46-C46</f>
        <v>20.260503</v>
      </c>
      <c r="E46" s="103">
        <f>'[1]Recettes intérieures'!C49</f>
        <v>20.260503</v>
      </c>
      <c r="F46" s="103"/>
      <c r="G46" s="81">
        <f>E46-F46</f>
        <v>20.260503</v>
      </c>
      <c r="H46" s="82">
        <f>'[1]Recettes intérieures'!D49</f>
        <v>0</v>
      </c>
      <c r="I46" s="83">
        <f>'[1]Recettes intérieures'!D49</f>
        <v>0</v>
      </c>
      <c r="J46" s="81">
        <f>'[1]Recettes intérieures'!G49</f>
        <v>0</v>
      </c>
      <c r="K46" s="81">
        <f>'[1]Recettes intérieures'!F49</f>
        <v>0</v>
      </c>
      <c r="L46" s="81">
        <f>J46-K46</f>
        <v>0</v>
      </c>
      <c r="M46" s="83">
        <f>'[1]Recettes intérieures'!H49</f>
        <v>0</v>
      </c>
      <c r="N46" s="81">
        <f>'[1]Recettes intérieures'!K49</f>
        <v>0</v>
      </c>
      <c r="O46" s="81">
        <f>'[1]Recettes intérieures'!J49</f>
        <v>0</v>
      </c>
      <c r="P46" s="81">
        <f>N46-O46</f>
        <v>0</v>
      </c>
      <c r="Q46" s="81">
        <f t="shared" ref="Q46:R49" si="199">J46+N46</f>
        <v>0</v>
      </c>
      <c r="R46" s="81">
        <f t="shared" si="199"/>
        <v>0</v>
      </c>
      <c r="S46" s="81">
        <f>Q46-R46</f>
        <v>0</v>
      </c>
      <c r="T46" s="83">
        <f>'[1]Recettes intérieures'!L49</f>
        <v>0</v>
      </c>
      <c r="U46" s="81">
        <f>'[1]Recettes intérieures'!O49</f>
        <v>0</v>
      </c>
      <c r="V46" s="81">
        <f>'[1]Recettes intérieures'!N49</f>
        <v>0</v>
      </c>
      <c r="W46" s="81">
        <f>U46-V46</f>
        <v>0</v>
      </c>
      <c r="X46" s="82"/>
      <c r="Y46" s="84">
        <f>I46+M46+T46</f>
        <v>0</v>
      </c>
      <c r="Z46" s="85">
        <f t="shared" ref="Z46:AB49" si="200">Q46+U46</f>
        <v>0</v>
      </c>
      <c r="AA46" s="85">
        <f t="shared" si="200"/>
        <v>0</v>
      </c>
      <c r="AB46" s="85">
        <f t="shared" si="200"/>
        <v>0</v>
      </c>
      <c r="AC46" s="66">
        <f t="shared" si="9"/>
        <v>0</v>
      </c>
      <c r="AD46" s="66" t="e">
        <f t="shared" si="10"/>
        <v>#DIV/0!</v>
      </c>
      <c r="AE46" s="66" t="e">
        <f t="shared" si="11"/>
        <v>#DIV/0!</v>
      </c>
      <c r="AF46" s="83">
        <f>'[1]Recettes intérieures'!P49</f>
        <v>0</v>
      </c>
      <c r="AG46" s="81">
        <f>'[1]Recettes intérieures'!S49</f>
        <v>4</v>
      </c>
      <c r="AH46" s="81">
        <f>'[1]Recettes intérieures'!R49</f>
        <v>0</v>
      </c>
      <c r="AI46" s="81">
        <f>AG46-AH46</f>
        <v>4</v>
      </c>
      <c r="AJ46" s="103">
        <f t="shared" ref="AJ46:AL49" si="201">+Z46+AG46</f>
        <v>4</v>
      </c>
      <c r="AK46" s="103">
        <f t="shared" si="201"/>
        <v>0</v>
      </c>
      <c r="AL46" s="103">
        <f t="shared" si="201"/>
        <v>4</v>
      </c>
      <c r="AM46" s="66">
        <f t="shared" si="13"/>
        <v>0.19742846463387409</v>
      </c>
      <c r="AN46" s="83">
        <f>'[1]Recettes intérieures'!T49</f>
        <v>0</v>
      </c>
      <c r="AO46" s="81">
        <f>'[1]Recettes intérieures'!W49</f>
        <v>9.7473199999999996E-2</v>
      </c>
      <c r="AP46" s="81">
        <f>'[1]Recettes intérieures'!V49</f>
        <v>0</v>
      </c>
      <c r="AQ46" s="81">
        <f>AO46-AP46</f>
        <v>9.7473199999999996E-2</v>
      </c>
      <c r="AR46" s="81">
        <f t="shared" ref="AR46:AS49" si="202">AJ46+AO46</f>
        <v>4.0974731999999996</v>
      </c>
      <c r="AS46" s="81">
        <f t="shared" si="202"/>
        <v>0</v>
      </c>
      <c r="AT46" s="81">
        <f>AR46-AS46</f>
        <v>4.0974731999999996</v>
      </c>
      <c r="AU46" s="83">
        <f>'[1]Recettes intérieures'!X49</f>
        <v>0</v>
      </c>
      <c r="AV46" s="81">
        <f>'[1]Recettes intérieures'!AA49</f>
        <v>0.112410843</v>
      </c>
      <c r="AW46" s="81">
        <f>'[1]Recettes intérieures'!Z49</f>
        <v>0</v>
      </c>
      <c r="AX46" s="81">
        <f>AV46-AW46</f>
        <v>0.112410843</v>
      </c>
      <c r="AY46" s="82"/>
      <c r="AZ46" s="84">
        <f>AF46+AN46+AU46</f>
        <v>0</v>
      </c>
      <c r="BA46" s="81">
        <f>AV46+AO46+AG46</f>
        <v>4.2098840429999997</v>
      </c>
      <c r="BB46" s="81">
        <f>AW46+AP46+AH46</f>
        <v>0</v>
      </c>
      <c r="BC46" s="81">
        <f>BA46-BB46</f>
        <v>4.2098840429999997</v>
      </c>
      <c r="BD46" s="82">
        <f>AY46+X46</f>
        <v>0</v>
      </c>
      <c r="BE46" s="86">
        <f>AZ46+Y46</f>
        <v>0</v>
      </c>
      <c r="BF46" s="85">
        <f>BA46+Z46</f>
        <v>4.2098840429999997</v>
      </c>
      <c r="BG46" s="85">
        <f>BB46+AA46</f>
        <v>0</v>
      </c>
      <c r="BH46" s="85">
        <f>BC46+AB46</f>
        <v>4.2098840429999997</v>
      </c>
      <c r="BI46" s="66">
        <f t="shared" si="15"/>
        <v>0.20778773572403408</v>
      </c>
      <c r="BJ46" s="66">
        <f t="shared" si="16"/>
        <v>0.20778773572403408</v>
      </c>
      <c r="BK46" s="66" t="e">
        <f t="shared" si="17"/>
        <v>#DIV/0!</v>
      </c>
      <c r="BL46" s="83">
        <f>'[1]Recettes intérieures'!AB49</f>
        <v>0</v>
      </c>
      <c r="BM46" s="81">
        <f>'[1]Recettes intérieures'!AE49</f>
        <v>0</v>
      </c>
      <c r="BN46" s="81">
        <f>'[1]Recettes intérieures'!AD49</f>
        <v>0</v>
      </c>
      <c r="BO46" s="81">
        <f>BM46-BN46</f>
        <v>0</v>
      </c>
      <c r="BP46" s="81">
        <f t="shared" ref="BP46:BQ49" si="203">BF46+BM46</f>
        <v>4.2098840429999997</v>
      </c>
      <c r="BQ46" s="81">
        <f t="shared" si="203"/>
        <v>0</v>
      </c>
      <c r="BR46" s="81">
        <f>BP46-BQ46</f>
        <v>4.2098840429999997</v>
      </c>
      <c r="BS46" s="66">
        <f t="shared" si="19"/>
        <v>0.20778773572403408</v>
      </c>
      <c r="BT46" s="83">
        <f>'[1]Recettes intérieures'!AF49</f>
        <v>0</v>
      </c>
      <c r="BU46" s="81">
        <f>'[1]Recettes intérieures'!AI49</f>
        <v>0</v>
      </c>
      <c r="BV46" s="81">
        <f>'[1]Recettes intérieures'!AH49</f>
        <v>0</v>
      </c>
      <c r="BW46" s="81">
        <f>BU46-BV46</f>
        <v>0</v>
      </c>
      <c r="BX46" s="81">
        <f t="shared" ref="BX46:BY49" si="204">BP46+BU46</f>
        <v>4.2098840429999997</v>
      </c>
      <c r="BY46" s="81">
        <f t="shared" si="204"/>
        <v>0</v>
      </c>
      <c r="BZ46" s="81">
        <f>BX46-BY46</f>
        <v>4.2098840429999997</v>
      </c>
      <c r="CA46" s="66">
        <f t="shared" si="5"/>
        <v>0.20778773572403408</v>
      </c>
      <c r="CB46" s="83">
        <f>'[1]Recettes intérieures'!AJ49</f>
        <v>0</v>
      </c>
      <c r="CC46" s="81">
        <f>'[1]Recettes intérieures'!AM49</f>
        <v>0</v>
      </c>
      <c r="CD46" s="81">
        <f>'[1]Recettes intérieures'!AL49</f>
        <v>0</v>
      </c>
      <c r="CE46" s="81">
        <f>CC46-CD46</f>
        <v>0</v>
      </c>
      <c r="CF46" s="82"/>
      <c r="CG46" s="84">
        <f>CB46+BT46+BL46</f>
        <v>0</v>
      </c>
      <c r="CH46" s="81">
        <f t="shared" ref="CH46:CI49" si="205">BM46+BU46+CC46</f>
        <v>0</v>
      </c>
      <c r="CI46" s="81">
        <f t="shared" si="205"/>
        <v>0</v>
      </c>
      <c r="CJ46" s="81">
        <f>CH46-CI46</f>
        <v>0</v>
      </c>
      <c r="CK46" s="82"/>
      <c r="CL46" s="86">
        <f>CG46+BE46</f>
        <v>0</v>
      </c>
      <c r="CM46" s="81">
        <f t="shared" ref="CM46:CN49" si="206">BX46+CC46</f>
        <v>4.2098840429999997</v>
      </c>
      <c r="CN46" s="81">
        <f t="shared" si="206"/>
        <v>0</v>
      </c>
      <c r="CO46" s="81">
        <f>CM46-CN46</f>
        <v>4.2098840429999997</v>
      </c>
      <c r="CP46" s="67">
        <f t="shared" si="22"/>
        <v>0.20778773572403408</v>
      </c>
      <c r="CQ46" s="67">
        <f t="shared" si="23"/>
        <v>0.20778773572403408</v>
      </c>
      <c r="CR46" s="67" t="e">
        <f t="shared" si="24"/>
        <v>#DIV/0!</v>
      </c>
      <c r="CS46" s="83">
        <f>'[1]Recettes intérieures'!AN49</f>
        <v>0</v>
      </c>
      <c r="CT46" s="81">
        <f>'[1]Recettes intérieures'!AQ49</f>
        <v>0</v>
      </c>
      <c r="CU46" s="81">
        <f>'[1]Recettes intérieures'!AP49</f>
        <v>0</v>
      </c>
      <c r="CV46" s="81">
        <f>CT46-CU46</f>
        <v>0</v>
      </c>
      <c r="CW46" s="81">
        <f t="shared" ref="CW46:CX49" si="207">CM46+CT46</f>
        <v>4.2098840429999997</v>
      </c>
      <c r="CX46" s="81">
        <f t="shared" si="207"/>
        <v>0</v>
      </c>
      <c r="CY46" s="81">
        <f>CW46-CX46</f>
        <v>4.2098840429999997</v>
      </c>
      <c r="CZ46" s="83">
        <f>'[1]Recettes intérieures'!AR49</f>
        <v>0</v>
      </c>
      <c r="DA46" s="81">
        <f>'[1]Recettes intérieures'!AU49</f>
        <v>0</v>
      </c>
      <c r="DB46" s="81">
        <f>'[1]Recettes intérieures'!AT49</f>
        <v>0</v>
      </c>
      <c r="DC46" s="81">
        <f>DA46-DB46</f>
        <v>0</v>
      </c>
      <c r="DD46" s="81">
        <f t="shared" ref="DD46:DE49" si="208">CW46+DA46</f>
        <v>4.2098840429999997</v>
      </c>
      <c r="DE46" s="81">
        <f t="shared" si="208"/>
        <v>0</v>
      </c>
      <c r="DF46" s="81">
        <f>DD46-DE46</f>
        <v>4.2098840429999997</v>
      </c>
      <c r="DG46" s="83">
        <f>'[1]Recettes intérieures'!AV49</f>
        <v>0</v>
      </c>
      <c r="DH46" s="81">
        <f>'[1]Recettes intérieures'!AY49</f>
        <v>0</v>
      </c>
      <c r="DI46" s="81">
        <f>'[1]Recettes intérieures'!AX49</f>
        <v>0</v>
      </c>
      <c r="DJ46" s="81">
        <f>DH46-DI46</f>
        <v>0</v>
      </c>
      <c r="DK46" s="82"/>
      <c r="DL46" s="84">
        <f t="shared" ref="DL46:DN49" si="209">DG46+CZ46+CS46</f>
        <v>0</v>
      </c>
      <c r="DM46" s="81">
        <f t="shared" si="209"/>
        <v>0</v>
      </c>
      <c r="DN46" s="81">
        <f t="shared" si="209"/>
        <v>0</v>
      </c>
      <c r="DO46" s="81">
        <f>DM46-DN46</f>
        <v>0</v>
      </c>
      <c r="DP46" s="82">
        <f t="shared" ref="DP46:DQ49" si="210">DK46+CK46</f>
        <v>0</v>
      </c>
      <c r="DQ46" s="86">
        <f t="shared" si="210"/>
        <v>0</v>
      </c>
      <c r="DR46" s="87">
        <f t="shared" ref="DR46:DS49" si="211">DD46+DH46</f>
        <v>4.2098840429999997</v>
      </c>
      <c r="DS46" s="87">
        <f t="shared" si="211"/>
        <v>0</v>
      </c>
      <c r="DT46" s="87">
        <f>DR46-DS46</f>
        <v>4.2098840429999997</v>
      </c>
      <c r="DU46" s="67">
        <f t="shared" si="26"/>
        <v>0.20778773572403408</v>
      </c>
      <c r="DV46" s="67">
        <f t="shared" si="27"/>
        <v>0.20778773572403408</v>
      </c>
      <c r="DW46" s="67" t="e">
        <f t="shared" si="28"/>
        <v>#DIV/0!</v>
      </c>
      <c r="DZ46" s="79"/>
    </row>
    <row r="47" spans="1:130" ht="12.75" x14ac:dyDescent="0.2">
      <c r="A47" s="102" t="s">
        <v>78</v>
      </c>
      <c r="B47" s="103">
        <f>'[1]Recettes intérieures'!B50</f>
        <v>0.35341</v>
      </c>
      <c r="C47" s="103"/>
      <c r="D47" s="81">
        <f>B47-C47</f>
        <v>0.35341</v>
      </c>
      <c r="E47" s="103">
        <f>'[1]Recettes intérieures'!C50</f>
        <v>0.35341</v>
      </c>
      <c r="F47" s="103"/>
      <c r="G47" s="81">
        <f>E47-F47</f>
        <v>0.35341</v>
      </c>
      <c r="H47" s="82">
        <f>'[1]Recettes intérieures'!D50</f>
        <v>0</v>
      </c>
      <c r="I47" s="83">
        <f>'[1]Recettes intérieures'!D50</f>
        <v>0</v>
      </c>
      <c r="J47" s="81">
        <f>'[1]Recettes intérieures'!G50</f>
        <v>8.0955293999999997E-2</v>
      </c>
      <c r="K47" s="81">
        <f>'[1]Recettes intérieures'!F50</f>
        <v>0</v>
      </c>
      <c r="L47" s="81">
        <f>J47-K47</f>
        <v>8.0955293999999997E-2</v>
      </c>
      <c r="M47" s="83">
        <f>'[1]Recettes intérieures'!H50</f>
        <v>0</v>
      </c>
      <c r="N47" s="81">
        <f>'[1]Recettes intérieures'!K50</f>
        <v>0</v>
      </c>
      <c r="O47" s="81">
        <f>'[1]Recettes intérieures'!J50</f>
        <v>0</v>
      </c>
      <c r="P47" s="81">
        <f>N47-O47</f>
        <v>0</v>
      </c>
      <c r="Q47" s="81">
        <f t="shared" si="199"/>
        <v>8.0955293999999997E-2</v>
      </c>
      <c r="R47" s="81">
        <f t="shared" si="199"/>
        <v>0</v>
      </c>
      <c r="S47" s="81">
        <f>Q47-R47</f>
        <v>8.0955293999999997E-2</v>
      </c>
      <c r="T47" s="83">
        <f>'[1]Recettes intérieures'!L50</f>
        <v>0</v>
      </c>
      <c r="U47" s="81">
        <f>'[1]Recettes intérieures'!O50</f>
        <v>1.8543430000000001E-3</v>
      </c>
      <c r="V47" s="81">
        <f>'[1]Recettes intérieures'!N50</f>
        <v>0</v>
      </c>
      <c r="W47" s="81">
        <f>U47-V47</f>
        <v>1.8543430000000001E-3</v>
      </c>
      <c r="X47" s="82"/>
      <c r="Y47" s="84">
        <f>I47+M47+T47</f>
        <v>0</v>
      </c>
      <c r="Z47" s="85">
        <f t="shared" si="200"/>
        <v>8.2809636999999992E-2</v>
      </c>
      <c r="AA47" s="85">
        <f t="shared" si="200"/>
        <v>0</v>
      </c>
      <c r="AB47" s="85">
        <f t="shared" si="200"/>
        <v>8.2809636999999992E-2</v>
      </c>
      <c r="AC47" s="66">
        <f t="shared" si="9"/>
        <v>0.23431605500693242</v>
      </c>
      <c r="AD47" s="66" t="e">
        <f t="shared" si="10"/>
        <v>#DIV/0!</v>
      </c>
      <c r="AE47" s="66" t="e">
        <f t="shared" si="11"/>
        <v>#DIV/0!</v>
      </c>
      <c r="AF47" s="83">
        <f>'[1]Recettes intérieures'!P50</f>
        <v>0</v>
      </c>
      <c r="AG47" s="81">
        <f>'[1]Recettes intérieures'!S50</f>
        <v>7.9308099999999995E-4</v>
      </c>
      <c r="AH47" s="81">
        <f>'[1]Recettes intérieures'!R50</f>
        <v>0</v>
      </c>
      <c r="AI47" s="81">
        <f>AG47-AH47</f>
        <v>7.9308099999999995E-4</v>
      </c>
      <c r="AJ47" s="103">
        <f t="shared" si="201"/>
        <v>8.3602717999999993E-2</v>
      </c>
      <c r="AK47" s="103">
        <f t="shared" si="201"/>
        <v>0</v>
      </c>
      <c r="AL47" s="103">
        <f t="shared" si="201"/>
        <v>8.3602717999999993E-2</v>
      </c>
      <c r="AM47" s="66">
        <f t="shared" si="13"/>
        <v>0.23656013695141617</v>
      </c>
      <c r="AN47" s="83">
        <f>'[1]Recettes intérieures'!T50</f>
        <v>0</v>
      </c>
      <c r="AO47" s="81">
        <f>'[1]Recettes intérieures'!W50</f>
        <v>0.22637428000000001</v>
      </c>
      <c r="AP47" s="81">
        <f>'[1]Recettes intérieures'!V50</f>
        <v>0</v>
      </c>
      <c r="AQ47" s="81">
        <f>AO47-AP47</f>
        <v>0.22637428000000001</v>
      </c>
      <c r="AR47" s="81">
        <f t="shared" si="202"/>
        <v>0.309976998</v>
      </c>
      <c r="AS47" s="81">
        <f t="shared" si="202"/>
        <v>0</v>
      </c>
      <c r="AT47" s="81">
        <f>AR47-AS47</f>
        <v>0.309976998</v>
      </c>
      <c r="AU47" s="83">
        <f>'[1]Recettes intérieures'!X50</f>
        <v>0</v>
      </c>
      <c r="AV47" s="81">
        <f>'[1]Recettes intérieures'!AA50</f>
        <v>6.2641499999999996E-4</v>
      </c>
      <c r="AW47" s="81">
        <f>'[1]Recettes intérieures'!Z50</f>
        <v>0</v>
      </c>
      <c r="AX47" s="81">
        <f>AV47-AW47</f>
        <v>6.2641499999999996E-4</v>
      </c>
      <c r="AY47" s="82"/>
      <c r="AZ47" s="84">
        <f>AF47+AN47+AU47</f>
        <v>0</v>
      </c>
      <c r="BA47" s="81">
        <f t="shared" ref="BA47:BB49" si="212">AV47+AO47+AG47</f>
        <v>0.227793776</v>
      </c>
      <c r="BB47" s="81">
        <f t="shared" si="212"/>
        <v>0</v>
      </c>
      <c r="BC47" s="81">
        <f>BA47-BB47</f>
        <v>0.227793776</v>
      </c>
      <c r="BD47" s="82">
        <f t="shared" ref="BD47:BG49" si="213">AY47+X47</f>
        <v>0</v>
      </c>
      <c r="BE47" s="86">
        <f t="shared" si="213"/>
        <v>0</v>
      </c>
      <c r="BF47" s="85">
        <f t="shared" si="213"/>
        <v>0.31060341299999999</v>
      </c>
      <c r="BG47" s="85">
        <f t="shared" si="213"/>
        <v>0</v>
      </c>
      <c r="BH47" s="85">
        <f>BC47+AB47</f>
        <v>0.31060341299999999</v>
      </c>
      <c r="BI47" s="66">
        <f t="shared" si="15"/>
        <v>0.87887556379276188</v>
      </c>
      <c r="BJ47" s="66">
        <f t="shared" si="16"/>
        <v>0.87887556379276188</v>
      </c>
      <c r="BK47" s="66" t="e">
        <f t="shared" si="17"/>
        <v>#DIV/0!</v>
      </c>
      <c r="BL47" s="83">
        <f>'[1]Recettes intérieures'!AB50</f>
        <v>0</v>
      </c>
      <c r="BM47" s="81">
        <f>'[1]Recettes intérieures'!AE50</f>
        <v>0</v>
      </c>
      <c r="BN47" s="81">
        <f>'[1]Recettes intérieures'!AD50</f>
        <v>0</v>
      </c>
      <c r="BO47" s="81">
        <f>BM47-BN47</f>
        <v>0</v>
      </c>
      <c r="BP47" s="81">
        <f t="shared" si="203"/>
        <v>0.31060341299999999</v>
      </c>
      <c r="BQ47" s="81">
        <f t="shared" si="203"/>
        <v>0</v>
      </c>
      <c r="BR47" s="81">
        <f>BP47-BQ47</f>
        <v>0.31060341299999999</v>
      </c>
      <c r="BS47" s="66">
        <f t="shared" si="19"/>
        <v>0.87887556379276188</v>
      </c>
      <c r="BT47" s="83">
        <f>'[1]Recettes intérieures'!AF50</f>
        <v>0</v>
      </c>
      <c r="BU47" s="81">
        <f>'[1]Recettes intérieures'!AI50</f>
        <v>0</v>
      </c>
      <c r="BV47" s="81">
        <f>'[1]Recettes intérieures'!AH50</f>
        <v>0</v>
      </c>
      <c r="BW47" s="81">
        <f>BU47-BV47</f>
        <v>0</v>
      </c>
      <c r="BX47" s="81">
        <f t="shared" si="204"/>
        <v>0.31060341299999999</v>
      </c>
      <c r="BY47" s="81">
        <f t="shared" si="204"/>
        <v>0</v>
      </c>
      <c r="BZ47" s="81">
        <f>BX47-BY47</f>
        <v>0.31060341299999999</v>
      </c>
      <c r="CA47" s="66">
        <f t="shared" si="5"/>
        <v>0.87887556379276188</v>
      </c>
      <c r="CB47" s="83">
        <f>'[1]Recettes intérieures'!AJ50</f>
        <v>0</v>
      </c>
      <c r="CC47" s="81">
        <f>'[1]Recettes intérieures'!AM50</f>
        <v>0</v>
      </c>
      <c r="CD47" s="81">
        <f>'[1]Recettes intérieures'!AL50</f>
        <v>0</v>
      </c>
      <c r="CE47" s="81">
        <f>CC47-CD47</f>
        <v>0</v>
      </c>
      <c r="CF47" s="82"/>
      <c r="CG47" s="84">
        <f>CB47+BT47+BL47</f>
        <v>0</v>
      </c>
      <c r="CH47" s="81">
        <f t="shared" si="205"/>
        <v>0</v>
      </c>
      <c r="CI47" s="81">
        <f t="shared" si="205"/>
        <v>0</v>
      </c>
      <c r="CJ47" s="81">
        <f>CH47-CI47</f>
        <v>0</v>
      </c>
      <c r="CK47" s="82"/>
      <c r="CL47" s="86">
        <f>CG47+BE47</f>
        <v>0</v>
      </c>
      <c r="CM47" s="81">
        <f t="shared" si="206"/>
        <v>0.31060341299999999</v>
      </c>
      <c r="CN47" s="81">
        <f t="shared" si="206"/>
        <v>0</v>
      </c>
      <c r="CO47" s="81">
        <f>CM47-CN47</f>
        <v>0.31060341299999999</v>
      </c>
      <c r="CP47" s="67">
        <f t="shared" si="22"/>
        <v>0.87887556379276188</v>
      </c>
      <c r="CQ47" s="67">
        <f t="shared" si="23"/>
        <v>0.87887556379276188</v>
      </c>
      <c r="CR47" s="67" t="e">
        <f t="shared" si="24"/>
        <v>#DIV/0!</v>
      </c>
      <c r="CS47" s="83">
        <f>'[1]Recettes intérieures'!AN50</f>
        <v>0</v>
      </c>
      <c r="CT47" s="81">
        <f>'[1]Recettes intérieures'!AQ50</f>
        <v>0</v>
      </c>
      <c r="CU47" s="81">
        <f>'[1]Recettes intérieures'!AP50</f>
        <v>0</v>
      </c>
      <c r="CV47" s="81">
        <f>CT47-CU47</f>
        <v>0</v>
      </c>
      <c r="CW47" s="81">
        <f t="shared" si="207"/>
        <v>0.31060341299999999</v>
      </c>
      <c r="CX47" s="81">
        <f t="shared" si="207"/>
        <v>0</v>
      </c>
      <c r="CY47" s="81">
        <f>CW47-CX47</f>
        <v>0.31060341299999999</v>
      </c>
      <c r="CZ47" s="83">
        <f>'[1]Recettes intérieures'!AR50</f>
        <v>0</v>
      </c>
      <c r="DA47" s="81">
        <f>'[1]Recettes intérieures'!AU50</f>
        <v>0</v>
      </c>
      <c r="DB47" s="81">
        <f>'[1]Recettes intérieures'!AT50</f>
        <v>0</v>
      </c>
      <c r="DC47" s="81">
        <f>DA47-DB47</f>
        <v>0</v>
      </c>
      <c r="DD47" s="81">
        <f t="shared" si="208"/>
        <v>0.31060341299999999</v>
      </c>
      <c r="DE47" s="81">
        <f t="shared" si="208"/>
        <v>0</v>
      </c>
      <c r="DF47" s="81">
        <f>DD47-DE47</f>
        <v>0.31060341299999999</v>
      </c>
      <c r="DG47" s="83">
        <f>'[1]Recettes intérieures'!AV50</f>
        <v>0</v>
      </c>
      <c r="DH47" s="81">
        <f>'[1]Recettes intérieures'!AY50</f>
        <v>0</v>
      </c>
      <c r="DI47" s="81">
        <f>'[1]Recettes intérieures'!AX50</f>
        <v>0</v>
      </c>
      <c r="DJ47" s="81">
        <f>DH47-DI47</f>
        <v>0</v>
      </c>
      <c r="DK47" s="82"/>
      <c r="DL47" s="84">
        <f t="shared" si="209"/>
        <v>0</v>
      </c>
      <c r="DM47" s="81">
        <f t="shared" si="209"/>
        <v>0</v>
      </c>
      <c r="DN47" s="81">
        <f t="shared" si="209"/>
        <v>0</v>
      </c>
      <c r="DO47" s="81">
        <f>DM47-DN47</f>
        <v>0</v>
      </c>
      <c r="DP47" s="82">
        <f t="shared" si="210"/>
        <v>0</v>
      </c>
      <c r="DQ47" s="86">
        <f t="shared" si="210"/>
        <v>0</v>
      </c>
      <c r="DR47" s="87">
        <f t="shared" si="211"/>
        <v>0.31060341299999999</v>
      </c>
      <c r="DS47" s="87">
        <f t="shared" si="211"/>
        <v>0</v>
      </c>
      <c r="DT47" s="87">
        <f>DR47-DS47</f>
        <v>0.31060341299999999</v>
      </c>
      <c r="DU47" s="67">
        <f t="shared" si="26"/>
        <v>0.87887556379276188</v>
      </c>
      <c r="DV47" s="67">
        <f t="shared" si="27"/>
        <v>0.87887556379276188</v>
      </c>
      <c r="DW47" s="67" t="e">
        <f t="shared" si="28"/>
        <v>#DIV/0!</v>
      </c>
      <c r="DZ47" s="79"/>
    </row>
    <row r="48" spans="1:130" ht="12.75" x14ac:dyDescent="0.2">
      <c r="A48" s="102" t="s">
        <v>79</v>
      </c>
      <c r="B48" s="103">
        <f>'[1]Recettes intérieures'!B51</f>
        <v>6.15</v>
      </c>
      <c r="C48" s="103"/>
      <c r="D48" s="81">
        <f>B48-C48</f>
        <v>6.15</v>
      </c>
      <c r="E48" s="103">
        <f>'[1]Recettes intérieures'!C51</f>
        <v>6.15</v>
      </c>
      <c r="F48" s="103"/>
      <c r="G48" s="81">
        <f>E48-F48</f>
        <v>6.15</v>
      </c>
      <c r="H48" s="82">
        <f>'[1]Recettes intérieures'!D51</f>
        <v>0</v>
      </c>
      <c r="I48" s="83">
        <f>'[1]Recettes intérieures'!D51</f>
        <v>0</v>
      </c>
      <c r="J48" s="81">
        <f>'[1]Recettes intérieures'!G51</f>
        <v>0</v>
      </c>
      <c r="K48" s="81">
        <f>'[1]Recettes intérieures'!F51</f>
        <v>0</v>
      </c>
      <c r="L48" s="81">
        <f>J48-K48</f>
        <v>0</v>
      </c>
      <c r="M48" s="83">
        <f>'[1]Recettes intérieures'!H51</f>
        <v>0</v>
      </c>
      <c r="N48" s="81">
        <f>'[1]Recettes intérieures'!K51</f>
        <v>0</v>
      </c>
      <c r="O48" s="81">
        <f>'[1]Recettes intérieures'!J51</f>
        <v>0</v>
      </c>
      <c r="P48" s="81">
        <f>N48-O48</f>
        <v>0</v>
      </c>
      <c r="Q48" s="81">
        <f t="shared" si="199"/>
        <v>0</v>
      </c>
      <c r="R48" s="81">
        <f t="shared" si="199"/>
        <v>0</v>
      </c>
      <c r="S48" s="81">
        <f>Q48-R48</f>
        <v>0</v>
      </c>
      <c r="T48" s="83">
        <f>'[1]Recettes intérieures'!L51</f>
        <v>0</v>
      </c>
      <c r="U48" s="81">
        <f>'[1]Recettes intérieures'!O51</f>
        <v>0</v>
      </c>
      <c r="V48" s="81">
        <f>'[1]Recettes intérieures'!N51</f>
        <v>0</v>
      </c>
      <c r="W48" s="81">
        <f>U48-V48</f>
        <v>0</v>
      </c>
      <c r="X48" s="82"/>
      <c r="Y48" s="84">
        <f>I48+M48+T48</f>
        <v>0</v>
      </c>
      <c r="Z48" s="85">
        <f t="shared" si="200"/>
        <v>0</v>
      </c>
      <c r="AA48" s="85">
        <f t="shared" si="200"/>
        <v>0</v>
      </c>
      <c r="AB48" s="85">
        <f t="shared" si="200"/>
        <v>0</v>
      </c>
      <c r="AC48" s="66">
        <f t="shared" si="9"/>
        <v>0</v>
      </c>
      <c r="AD48" s="66" t="e">
        <f t="shared" si="10"/>
        <v>#DIV/0!</v>
      </c>
      <c r="AE48" s="66" t="e">
        <f t="shared" si="11"/>
        <v>#DIV/0!</v>
      </c>
      <c r="AF48" s="83">
        <f>'[1]Recettes intérieures'!P51</f>
        <v>0</v>
      </c>
      <c r="AG48" s="81">
        <f>'[1]Recettes intérieures'!S51</f>
        <v>8.5991908610000003</v>
      </c>
      <c r="AH48" s="81">
        <f>'[1]Recettes intérieures'!R51</f>
        <v>0</v>
      </c>
      <c r="AI48" s="81">
        <f>AG48-AH48</f>
        <v>8.5991908610000003</v>
      </c>
      <c r="AJ48" s="103">
        <f t="shared" si="201"/>
        <v>8.5991908610000003</v>
      </c>
      <c r="AK48" s="103">
        <f t="shared" si="201"/>
        <v>0</v>
      </c>
      <c r="AL48" s="103">
        <f t="shared" si="201"/>
        <v>8.5991908610000003</v>
      </c>
      <c r="AM48" s="66">
        <f t="shared" si="13"/>
        <v>1.3982424164227643</v>
      </c>
      <c r="AN48" s="83">
        <f>'[1]Recettes intérieures'!T51</f>
        <v>0</v>
      </c>
      <c r="AO48" s="81">
        <f>'[1]Recettes intérieures'!W51</f>
        <v>0</v>
      </c>
      <c r="AP48" s="81">
        <f>'[1]Recettes intérieures'!V51</f>
        <v>0</v>
      </c>
      <c r="AQ48" s="81">
        <f>AO48-AP48</f>
        <v>0</v>
      </c>
      <c r="AR48" s="81">
        <f t="shared" si="202"/>
        <v>8.5991908610000003</v>
      </c>
      <c r="AS48" s="81">
        <f t="shared" si="202"/>
        <v>0</v>
      </c>
      <c r="AT48" s="81">
        <f>AR48-AS48</f>
        <v>8.5991908610000003</v>
      </c>
      <c r="AU48" s="83">
        <f>'[1]Recettes intérieures'!X51</f>
        <v>0</v>
      </c>
      <c r="AV48" s="81">
        <f>'[1]Recettes intérieures'!AA51</f>
        <v>0</v>
      </c>
      <c r="AW48" s="81">
        <f>'[1]Recettes intérieures'!Z51</f>
        <v>0</v>
      </c>
      <c r="AX48" s="81">
        <f>AV48-AW48</f>
        <v>0</v>
      </c>
      <c r="AY48" s="82"/>
      <c r="AZ48" s="84">
        <f>AF48+AN48+AU48</f>
        <v>0</v>
      </c>
      <c r="BA48" s="81">
        <f t="shared" si="212"/>
        <v>8.5991908610000003</v>
      </c>
      <c r="BB48" s="81">
        <f t="shared" si="212"/>
        <v>0</v>
      </c>
      <c r="BC48" s="81">
        <f>BA48-BB48</f>
        <v>8.5991908610000003</v>
      </c>
      <c r="BD48" s="82">
        <f t="shared" si="213"/>
        <v>0</v>
      </c>
      <c r="BE48" s="86">
        <f t="shared" si="213"/>
        <v>0</v>
      </c>
      <c r="BF48" s="85">
        <f t="shared" si="213"/>
        <v>8.5991908610000003</v>
      </c>
      <c r="BG48" s="85">
        <f t="shared" si="213"/>
        <v>0</v>
      </c>
      <c r="BH48" s="85">
        <f>BC48+AB48</f>
        <v>8.5991908610000003</v>
      </c>
      <c r="BI48" s="66">
        <f t="shared" si="15"/>
        <v>1.3982424164227643</v>
      </c>
      <c r="BJ48" s="66">
        <f t="shared" si="16"/>
        <v>1.3982424164227643</v>
      </c>
      <c r="BK48" s="66" t="e">
        <f t="shared" si="17"/>
        <v>#DIV/0!</v>
      </c>
      <c r="BL48" s="83">
        <f>'[1]Recettes intérieures'!AB51</f>
        <v>0</v>
      </c>
      <c r="BM48" s="81">
        <f>'[1]Recettes intérieures'!AE51</f>
        <v>0</v>
      </c>
      <c r="BN48" s="81">
        <f>'[1]Recettes intérieures'!AD51</f>
        <v>0</v>
      </c>
      <c r="BO48" s="81">
        <f>BM48-BN48</f>
        <v>0</v>
      </c>
      <c r="BP48" s="81">
        <f t="shared" si="203"/>
        <v>8.5991908610000003</v>
      </c>
      <c r="BQ48" s="81">
        <f t="shared" si="203"/>
        <v>0</v>
      </c>
      <c r="BR48" s="81">
        <f>BP48-BQ48</f>
        <v>8.5991908610000003</v>
      </c>
      <c r="BS48" s="66">
        <f t="shared" si="19"/>
        <v>1.3982424164227643</v>
      </c>
      <c r="BT48" s="83">
        <f>'[1]Recettes intérieures'!AF51</f>
        <v>0</v>
      </c>
      <c r="BU48" s="81">
        <f>'[1]Recettes intérieures'!AI51</f>
        <v>0</v>
      </c>
      <c r="BV48" s="81">
        <f>'[1]Recettes intérieures'!AH51</f>
        <v>0</v>
      </c>
      <c r="BW48" s="81">
        <f>BU48-BV48</f>
        <v>0</v>
      </c>
      <c r="BX48" s="81">
        <f t="shared" si="204"/>
        <v>8.5991908610000003</v>
      </c>
      <c r="BY48" s="81">
        <f t="shared" si="204"/>
        <v>0</v>
      </c>
      <c r="BZ48" s="81">
        <f>BX48-BY48</f>
        <v>8.5991908610000003</v>
      </c>
      <c r="CA48" s="66">
        <f t="shared" si="5"/>
        <v>1.3982424164227643</v>
      </c>
      <c r="CB48" s="83">
        <f>'[1]Recettes intérieures'!AJ51</f>
        <v>0</v>
      </c>
      <c r="CC48" s="81">
        <f>'[1]Recettes intérieures'!AM51</f>
        <v>0</v>
      </c>
      <c r="CD48" s="81">
        <f>'[1]Recettes intérieures'!AL51</f>
        <v>0</v>
      </c>
      <c r="CE48" s="81">
        <f>CC48-CD48</f>
        <v>0</v>
      </c>
      <c r="CF48" s="82"/>
      <c r="CG48" s="84">
        <f>CB48+BT48+BL48</f>
        <v>0</v>
      </c>
      <c r="CH48" s="81">
        <f t="shared" si="205"/>
        <v>0</v>
      </c>
      <c r="CI48" s="81">
        <f t="shared" si="205"/>
        <v>0</v>
      </c>
      <c r="CJ48" s="81">
        <f>CH48-CI48</f>
        <v>0</v>
      </c>
      <c r="CK48" s="82"/>
      <c r="CL48" s="86">
        <f>CG48+BE48</f>
        <v>0</v>
      </c>
      <c r="CM48" s="81">
        <f t="shared" si="206"/>
        <v>8.5991908610000003</v>
      </c>
      <c r="CN48" s="81">
        <f t="shared" si="206"/>
        <v>0</v>
      </c>
      <c r="CO48" s="81">
        <f>CM48-CN48</f>
        <v>8.5991908610000003</v>
      </c>
      <c r="CP48" s="67">
        <f t="shared" si="22"/>
        <v>1.3982424164227643</v>
      </c>
      <c r="CQ48" s="67">
        <f t="shared" si="23"/>
        <v>1.3982424164227643</v>
      </c>
      <c r="CR48" s="67" t="e">
        <f t="shared" si="24"/>
        <v>#DIV/0!</v>
      </c>
      <c r="CS48" s="83">
        <f>'[1]Recettes intérieures'!AN51</f>
        <v>0</v>
      </c>
      <c r="CT48" s="81">
        <f>'[1]Recettes intérieures'!AQ51</f>
        <v>0</v>
      </c>
      <c r="CU48" s="81">
        <f>'[1]Recettes intérieures'!AP51</f>
        <v>0</v>
      </c>
      <c r="CV48" s="81">
        <f>CT48-CU48</f>
        <v>0</v>
      </c>
      <c r="CW48" s="81">
        <f t="shared" si="207"/>
        <v>8.5991908610000003</v>
      </c>
      <c r="CX48" s="81">
        <f t="shared" si="207"/>
        <v>0</v>
      </c>
      <c r="CY48" s="81">
        <f>CW48-CX48</f>
        <v>8.5991908610000003</v>
      </c>
      <c r="CZ48" s="83">
        <f>'[1]Recettes intérieures'!AR51</f>
        <v>0</v>
      </c>
      <c r="DA48" s="81">
        <f>'[1]Recettes intérieures'!AU51</f>
        <v>0</v>
      </c>
      <c r="DB48" s="81">
        <f>'[1]Recettes intérieures'!AT51</f>
        <v>0</v>
      </c>
      <c r="DC48" s="81">
        <f>DA48-DB48</f>
        <v>0</v>
      </c>
      <c r="DD48" s="81">
        <f t="shared" si="208"/>
        <v>8.5991908610000003</v>
      </c>
      <c r="DE48" s="81">
        <f t="shared" si="208"/>
        <v>0</v>
      </c>
      <c r="DF48" s="81">
        <f>DD48-DE48</f>
        <v>8.5991908610000003</v>
      </c>
      <c r="DG48" s="83">
        <f>'[1]Recettes intérieures'!AV51</f>
        <v>0</v>
      </c>
      <c r="DH48" s="81">
        <f>'[1]Recettes intérieures'!AY51</f>
        <v>0</v>
      </c>
      <c r="DI48" s="81">
        <f>'[1]Recettes intérieures'!AX51</f>
        <v>0</v>
      </c>
      <c r="DJ48" s="81">
        <f>DH48-DI48</f>
        <v>0</v>
      </c>
      <c r="DK48" s="82"/>
      <c r="DL48" s="84">
        <f t="shared" si="209"/>
        <v>0</v>
      </c>
      <c r="DM48" s="81">
        <f t="shared" si="209"/>
        <v>0</v>
      </c>
      <c r="DN48" s="81">
        <f t="shared" si="209"/>
        <v>0</v>
      </c>
      <c r="DO48" s="81">
        <f>DM48-DN48</f>
        <v>0</v>
      </c>
      <c r="DP48" s="82">
        <f t="shared" si="210"/>
        <v>0</v>
      </c>
      <c r="DQ48" s="86">
        <f t="shared" si="210"/>
        <v>0</v>
      </c>
      <c r="DR48" s="87">
        <f t="shared" si="211"/>
        <v>8.5991908610000003</v>
      </c>
      <c r="DS48" s="87">
        <f t="shared" si="211"/>
        <v>0</v>
      </c>
      <c r="DT48" s="87">
        <f>DR48-DS48</f>
        <v>8.5991908610000003</v>
      </c>
      <c r="DU48" s="67">
        <f t="shared" si="26"/>
        <v>1.3982424164227643</v>
      </c>
      <c r="DV48" s="67">
        <f t="shared" si="27"/>
        <v>1.3982424164227643</v>
      </c>
      <c r="DW48" s="67" t="e">
        <f t="shared" si="28"/>
        <v>#DIV/0!</v>
      </c>
      <c r="DZ48" s="79"/>
    </row>
    <row r="49" spans="1:130" ht="12.75" x14ac:dyDescent="0.2">
      <c r="A49" s="102" t="s">
        <v>80</v>
      </c>
      <c r="B49" s="103">
        <f>'[1]Recettes intérieures'!B52</f>
        <v>0.46</v>
      </c>
      <c r="C49" s="103"/>
      <c r="D49" s="81">
        <f>B49-C49</f>
        <v>0.46</v>
      </c>
      <c r="E49" s="103">
        <f>'[1]Recettes intérieures'!C52</f>
        <v>0.46</v>
      </c>
      <c r="F49" s="103"/>
      <c r="G49" s="81">
        <f>E49-F49</f>
        <v>0.46</v>
      </c>
      <c r="H49" s="82">
        <f>'[1]Recettes intérieures'!D52</f>
        <v>0</v>
      </c>
      <c r="I49" s="83">
        <f>'[1]Recettes intérieures'!D52</f>
        <v>0</v>
      </c>
      <c r="J49" s="81">
        <f>'[1]Recettes intérieures'!G52</f>
        <v>5.4694100000000001E-4</v>
      </c>
      <c r="K49" s="81">
        <f>'[1]Recettes intérieures'!F52</f>
        <v>0</v>
      </c>
      <c r="L49" s="81">
        <f>J49-K49</f>
        <v>5.4694100000000001E-4</v>
      </c>
      <c r="M49" s="83">
        <f>'[1]Recettes intérieures'!H52</f>
        <v>0</v>
      </c>
      <c r="N49" s="81">
        <f>'[1]Recettes intérieures'!K52</f>
        <v>5.0551364000000001E-2</v>
      </c>
      <c r="O49" s="81">
        <f>'[1]Recettes intérieures'!J52</f>
        <v>0</v>
      </c>
      <c r="P49" s="81">
        <f>N49-O49</f>
        <v>5.0551364000000001E-2</v>
      </c>
      <c r="Q49" s="81">
        <f t="shared" si="199"/>
        <v>5.1098305000000004E-2</v>
      </c>
      <c r="R49" s="81">
        <f t="shared" si="199"/>
        <v>0</v>
      </c>
      <c r="S49" s="81">
        <f>Q49-R49</f>
        <v>5.1098305000000004E-2</v>
      </c>
      <c r="T49" s="83">
        <f>'[1]Recettes intérieures'!L52</f>
        <v>0</v>
      </c>
      <c r="U49" s="81">
        <f>'[1]Recettes intérieures'!O52</f>
        <v>1.4572999999999999E-2</v>
      </c>
      <c r="V49" s="81">
        <f>'[1]Recettes intérieures'!N52</f>
        <v>0</v>
      </c>
      <c r="W49" s="81">
        <f>U49-V49</f>
        <v>1.4572999999999999E-2</v>
      </c>
      <c r="X49" s="82"/>
      <c r="Y49" s="84">
        <f>I49+M49+T49</f>
        <v>0</v>
      </c>
      <c r="Z49" s="85">
        <f t="shared" si="200"/>
        <v>6.5671304999999999E-2</v>
      </c>
      <c r="AA49" s="85">
        <f t="shared" si="200"/>
        <v>0</v>
      </c>
      <c r="AB49" s="85">
        <f t="shared" si="200"/>
        <v>6.5671304999999999E-2</v>
      </c>
      <c r="AC49" s="66">
        <f t="shared" si="9"/>
        <v>0.14276370652173911</v>
      </c>
      <c r="AD49" s="66" t="e">
        <f t="shared" si="10"/>
        <v>#DIV/0!</v>
      </c>
      <c r="AE49" s="66" t="e">
        <f t="shared" si="11"/>
        <v>#DIV/0!</v>
      </c>
      <c r="AF49" s="83">
        <f>'[1]Recettes intérieures'!P52</f>
        <v>0</v>
      </c>
      <c r="AG49" s="81">
        <f>'[1]Recettes intérieures'!S52</f>
        <v>0</v>
      </c>
      <c r="AH49" s="81">
        <f>'[1]Recettes intérieures'!R52</f>
        <v>0</v>
      </c>
      <c r="AI49" s="81">
        <f>AG49-AH49</f>
        <v>0</v>
      </c>
      <c r="AJ49" s="103">
        <f t="shared" si="201"/>
        <v>6.5671304999999999E-2</v>
      </c>
      <c r="AK49" s="103">
        <f t="shared" si="201"/>
        <v>0</v>
      </c>
      <c r="AL49" s="103">
        <f t="shared" si="201"/>
        <v>6.5671304999999999E-2</v>
      </c>
      <c r="AM49" s="66">
        <f t="shared" si="13"/>
        <v>0.14276370652173911</v>
      </c>
      <c r="AN49" s="83">
        <f>'[1]Recettes intérieures'!T52</f>
        <v>0</v>
      </c>
      <c r="AO49" s="81">
        <f>'[1]Recettes intérieures'!W52</f>
        <v>1.6860167999999998E-2</v>
      </c>
      <c r="AP49" s="81">
        <f>'[1]Recettes intérieures'!V52</f>
        <v>0</v>
      </c>
      <c r="AQ49" s="81">
        <f>AO49-AP49</f>
        <v>1.6860167999999998E-2</v>
      </c>
      <c r="AR49" s="81">
        <f t="shared" si="202"/>
        <v>8.2531472999999994E-2</v>
      </c>
      <c r="AS49" s="81">
        <f t="shared" si="202"/>
        <v>0</v>
      </c>
      <c r="AT49" s="81">
        <f>AR49-AS49</f>
        <v>8.2531472999999994E-2</v>
      </c>
      <c r="AU49" s="83">
        <f>'[1]Recettes intérieures'!X52</f>
        <v>0</v>
      </c>
      <c r="AV49" s="81">
        <f>'[1]Recettes intérieures'!AA52</f>
        <v>0.111500636</v>
      </c>
      <c r="AW49" s="81">
        <f>'[1]Recettes intérieures'!Z52</f>
        <v>0</v>
      </c>
      <c r="AX49" s="81">
        <f>AV49-AW49</f>
        <v>0.111500636</v>
      </c>
      <c r="AY49" s="82"/>
      <c r="AZ49" s="84">
        <f>AF49+AN49+AU49</f>
        <v>0</v>
      </c>
      <c r="BA49" s="81">
        <f t="shared" si="212"/>
        <v>0.128360804</v>
      </c>
      <c r="BB49" s="81">
        <f t="shared" si="212"/>
        <v>0</v>
      </c>
      <c r="BC49" s="81">
        <f>BA49-BB49</f>
        <v>0.128360804</v>
      </c>
      <c r="BD49" s="82">
        <f t="shared" si="213"/>
        <v>0</v>
      </c>
      <c r="BE49" s="86">
        <f t="shared" si="213"/>
        <v>0</v>
      </c>
      <c r="BF49" s="85">
        <f t="shared" si="213"/>
        <v>0.19403210900000001</v>
      </c>
      <c r="BG49" s="85">
        <f t="shared" si="213"/>
        <v>0</v>
      </c>
      <c r="BH49" s="85">
        <f>BC49+AB49</f>
        <v>0.19403210900000001</v>
      </c>
      <c r="BI49" s="66">
        <f t="shared" si="15"/>
        <v>0.42180893260869567</v>
      </c>
      <c r="BJ49" s="66">
        <f t="shared" si="16"/>
        <v>0.42180893260869567</v>
      </c>
      <c r="BK49" s="66" t="e">
        <f t="shared" si="17"/>
        <v>#DIV/0!</v>
      </c>
      <c r="BL49" s="83">
        <f>'[1]Recettes intérieures'!AB52</f>
        <v>0</v>
      </c>
      <c r="BM49" s="81">
        <f>'[1]Recettes intérieures'!AE52</f>
        <v>0</v>
      </c>
      <c r="BN49" s="81">
        <f>'[1]Recettes intérieures'!AD52</f>
        <v>0</v>
      </c>
      <c r="BO49" s="81">
        <f>BM49-BN49</f>
        <v>0</v>
      </c>
      <c r="BP49" s="81">
        <f t="shared" si="203"/>
        <v>0.19403210900000001</v>
      </c>
      <c r="BQ49" s="81">
        <f t="shared" si="203"/>
        <v>0</v>
      </c>
      <c r="BR49" s="81">
        <f>BP49-BQ49</f>
        <v>0.19403210900000001</v>
      </c>
      <c r="BS49" s="66">
        <f t="shared" si="19"/>
        <v>0.42180893260869567</v>
      </c>
      <c r="BT49" s="83">
        <f>'[1]Recettes intérieures'!AF52</f>
        <v>0</v>
      </c>
      <c r="BU49" s="81">
        <f>'[1]Recettes intérieures'!AI52</f>
        <v>0</v>
      </c>
      <c r="BV49" s="81">
        <f>'[1]Recettes intérieures'!AH52</f>
        <v>0</v>
      </c>
      <c r="BW49" s="81">
        <f>BU49-BV49</f>
        <v>0</v>
      </c>
      <c r="BX49" s="81">
        <f t="shared" si="204"/>
        <v>0.19403210900000001</v>
      </c>
      <c r="BY49" s="81">
        <f t="shared" si="204"/>
        <v>0</v>
      </c>
      <c r="BZ49" s="81">
        <f>BX49-BY49</f>
        <v>0.19403210900000001</v>
      </c>
      <c r="CA49" s="66">
        <f t="shared" si="5"/>
        <v>0.42180893260869567</v>
      </c>
      <c r="CB49" s="83">
        <f>'[1]Recettes intérieures'!AJ52</f>
        <v>0</v>
      </c>
      <c r="CC49" s="81">
        <f>'[1]Recettes intérieures'!AM52</f>
        <v>0</v>
      </c>
      <c r="CD49" s="81">
        <f>'[1]Recettes intérieures'!AL52</f>
        <v>0</v>
      </c>
      <c r="CE49" s="81">
        <f>CC49-CD49</f>
        <v>0</v>
      </c>
      <c r="CF49" s="82"/>
      <c r="CG49" s="84">
        <f>CB49+BT49+BL49</f>
        <v>0</v>
      </c>
      <c r="CH49" s="81">
        <f t="shared" si="205"/>
        <v>0</v>
      </c>
      <c r="CI49" s="81">
        <f t="shared" si="205"/>
        <v>0</v>
      </c>
      <c r="CJ49" s="81">
        <f>CH49-CI49</f>
        <v>0</v>
      </c>
      <c r="CK49" s="82"/>
      <c r="CL49" s="86">
        <f>CG49+BE49</f>
        <v>0</v>
      </c>
      <c r="CM49" s="81">
        <f t="shared" si="206"/>
        <v>0.19403210900000001</v>
      </c>
      <c r="CN49" s="81">
        <f t="shared" si="206"/>
        <v>0</v>
      </c>
      <c r="CO49" s="81">
        <f>CM49-CN49</f>
        <v>0.19403210900000001</v>
      </c>
      <c r="CP49" s="67">
        <f t="shared" si="22"/>
        <v>0.42180893260869567</v>
      </c>
      <c r="CQ49" s="67">
        <f t="shared" si="23"/>
        <v>0.42180893260869567</v>
      </c>
      <c r="CR49" s="67" t="e">
        <f t="shared" si="24"/>
        <v>#DIV/0!</v>
      </c>
      <c r="CS49" s="83">
        <f>'[1]Recettes intérieures'!AN52</f>
        <v>0</v>
      </c>
      <c r="CT49" s="81">
        <f>'[1]Recettes intérieures'!AQ52</f>
        <v>0</v>
      </c>
      <c r="CU49" s="81">
        <f>'[1]Recettes intérieures'!AP52</f>
        <v>0</v>
      </c>
      <c r="CV49" s="81">
        <f>CT49-CU49</f>
        <v>0</v>
      </c>
      <c r="CW49" s="81">
        <f t="shared" si="207"/>
        <v>0.19403210900000001</v>
      </c>
      <c r="CX49" s="81">
        <f t="shared" si="207"/>
        <v>0</v>
      </c>
      <c r="CY49" s="81">
        <f>CW49-CX49</f>
        <v>0.19403210900000001</v>
      </c>
      <c r="CZ49" s="83">
        <f>'[1]Recettes intérieures'!AR52</f>
        <v>0</v>
      </c>
      <c r="DA49" s="81">
        <f>'[1]Recettes intérieures'!AU52</f>
        <v>0</v>
      </c>
      <c r="DB49" s="81">
        <f>'[1]Recettes intérieures'!AT52</f>
        <v>0</v>
      </c>
      <c r="DC49" s="81">
        <f>DA49-DB49</f>
        <v>0</v>
      </c>
      <c r="DD49" s="81">
        <f t="shared" si="208"/>
        <v>0.19403210900000001</v>
      </c>
      <c r="DE49" s="81">
        <f t="shared" si="208"/>
        <v>0</v>
      </c>
      <c r="DF49" s="81">
        <f>DD49-DE49</f>
        <v>0.19403210900000001</v>
      </c>
      <c r="DG49" s="83">
        <f>'[1]Recettes intérieures'!AV52</f>
        <v>0</v>
      </c>
      <c r="DH49" s="81">
        <f>'[1]Recettes intérieures'!AY52</f>
        <v>0</v>
      </c>
      <c r="DI49" s="81">
        <f>'[1]Recettes intérieures'!AX52</f>
        <v>0</v>
      </c>
      <c r="DJ49" s="81">
        <f>DH49-DI49</f>
        <v>0</v>
      </c>
      <c r="DK49" s="82"/>
      <c r="DL49" s="84">
        <f t="shared" si="209"/>
        <v>0</v>
      </c>
      <c r="DM49" s="81">
        <f t="shared" si="209"/>
        <v>0</v>
      </c>
      <c r="DN49" s="81">
        <f t="shared" si="209"/>
        <v>0</v>
      </c>
      <c r="DO49" s="81">
        <f>DM49-DN49</f>
        <v>0</v>
      </c>
      <c r="DP49" s="82">
        <f t="shared" si="210"/>
        <v>0</v>
      </c>
      <c r="DQ49" s="86">
        <f t="shared" si="210"/>
        <v>0</v>
      </c>
      <c r="DR49" s="87">
        <f t="shared" si="211"/>
        <v>0.19403210900000001</v>
      </c>
      <c r="DS49" s="87">
        <f t="shared" si="211"/>
        <v>0</v>
      </c>
      <c r="DT49" s="87">
        <f>DR49-DS49</f>
        <v>0.19403210900000001</v>
      </c>
      <c r="DU49" s="67">
        <f t="shared" si="26"/>
        <v>0.42180893260869567</v>
      </c>
      <c r="DV49" s="67">
        <f t="shared" si="27"/>
        <v>0.42180893260869567</v>
      </c>
      <c r="DW49" s="67" t="e">
        <f t="shared" si="28"/>
        <v>#DIV/0!</v>
      </c>
      <c r="DZ49" s="79"/>
    </row>
    <row r="50" spans="1:130" s="101" customFormat="1" ht="12.75" x14ac:dyDescent="0.2">
      <c r="A50" s="93" t="s">
        <v>81</v>
      </c>
      <c r="B50" s="94">
        <f>SUM(B51:B57)</f>
        <v>17.829060179999999</v>
      </c>
      <c r="C50" s="94">
        <f t="shared" ref="C50:BN50" si="214">SUM(C51:C57)</f>
        <v>0</v>
      </c>
      <c r="D50" s="95">
        <f t="shared" si="214"/>
        <v>17.829060179999999</v>
      </c>
      <c r="E50" s="94">
        <f t="shared" si="214"/>
        <v>17.829060179999999</v>
      </c>
      <c r="F50" s="94">
        <f t="shared" si="214"/>
        <v>0</v>
      </c>
      <c r="G50" s="95">
        <f t="shared" si="214"/>
        <v>17.829060179999999</v>
      </c>
      <c r="H50" s="96">
        <f t="shared" si="214"/>
        <v>0</v>
      </c>
      <c r="I50" s="97">
        <f t="shared" si="214"/>
        <v>0</v>
      </c>
      <c r="J50" s="95">
        <f t="shared" si="214"/>
        <v>0</v>
      </c>
      <c r="K50" s="95">
        <f t="shared" si="214"/>
        <v>0</v>
      </c>
      <c r="L50" s="95">
        <f t="shared" si="214"/>
        <v>0</v>
      </c>
      <c r="M50" s="97">
        <f t="shared" si="214"/>
        <v>0</v>
      </c>
      <c r="N50" s="95">
        <f t="shared" si="214"/>
        <v>4.4581250000000003E-2</v>
      </c>
      <c r="O50" s="95">
        <f t="shared" si="214"/>
        <v>0</v>
      </c>
      <c r="P50" s="95">
        <f t="shared" si="214"/>
        <v>4.4581250000000003E-2</v>
      </c>
      <c r="Q50" s="95">
        <f t="shared" si="214"/>
        <v>4.4581250000000003E-2</v>
      </c>
      <c r="R50" s="95">
        <f t="shared" si="214"/>
        <v>0</v>
      </c>
      <c r="S50" s="95">
        <f t="shared" si="214"/>
        <v>4.4581250000000003E-2</v>
      </c>
      <c r="T50" s="97">
        <f t="shared" si="214"/>
        <v>0</v>
      </c>
      <c r="U50" s="95">
        <f t="shared" si="214"/>
        <v>0</v>
      </c>
      <c r="V50" s="95">
        <f t="shared" si="214"/>
        <v>0</v>
      </c>
      <c r="W50" s="95">
        <f t="shared" si="214"/>
        <v>0</v>
      </c>
      <c r="X50" s="96">
        <f t="shared" si="214"/>
        <v>0</v>
      </c>
      <c r="Y50" s="98">
        <f t="shared" si="214"/>
        <v>0</v>
      </c>
      <c r="Z50" s="73">
        <f t="shared" si="214"/>
        <v>4.4581250000000003E-2</v>
      </c>
      <c r="AA50" s="73">
        <f t="shared" si="214"/>
        <v>0</v>
      </c>
      <c r="AB50" s="73">
        <f t="shared" si="214"/>
        <v>4.4581250000000003E-2</v>
      </c>
      <c r="AC50" s="66">
        <f t="shared" si="9"/>
        <v>2.5004823333318292E-3</v>
      </c>
      <c r="AD50" s="66" t="e">
        <f t="shared" si="10"/>
        <v>#DIV/0!</v>
      </c>
      <c r="AE50" s="66" t="e">
        <f t="shared" si="11"/>
        <v>#DIV/0!</v>
      </c>
      <c r="AF50" s="97">
        <f t="shared" si="214"/>
        <v>0</v>
      </c>
      <c r="AG50" s="95">
        <f t="shared" si="214"/>
        <v>1.2263887790000001</v>
      </c>
      <c r="AH50" s="95">
        <f t="shared" si="214"/>
        <v>0</v>
      </c>
      <c r="AI50" s="95">
        <f t="shared" si="214"/>
        <v>1.2263887790000001</v>
      </c>
      <c r="AJ50" s="94">
        <f t="shared" si="214"/>
        <v>1.2709700290000001</v>
      </c>
      <c r="AK50" s="94">
        <f t="shared" si="214"/>
        <v>0</v>
      </c>
      <c r="AL50" s="94">
        <f t="shared" si="214"/>
        <v>1.2709700290000001</v>
      </c>
      <c r="AM50" s="66">
        <f t="shared" si="13"/>
        <v>7.1286428794812687E-2</v>
      </c>
      <c r="AN50" s="97">
        <f t="shared" si="214"/>
        <v>0</v>
      </c>
      <c r="AO50" s="95">
        <f t="shared" si="214"/>
        <v>2.6191679999999998E-3</v>
      </c>
      <c r="AP50" s="95">
        <f t="shared" si="214"/>
        <v>0</v>
      </c>
      <c r="AQ50" s="95">
        <f t="shared" si="214"/>
        <v>2.6191679999999998E-3</v>
      </c>
      <c r="AR50" s="95">
        <f t="shared" si="214"/>
        <v>1.2735891970000002</v>
      </c>
      <c r="AS50" s="95">
        <f t="shared" si="214"/>
        <v>0</v>
      </c>
      <c r="AT50" s="95">
        <f t="shared" si="214"/>
        <v>1.2735891970000002</v>
      </c>
      <c r="AU50" s="97">
        <f t="shared" si="214"/>
        <v>0</v>
      </c>
      <c r="AV50" s="95">
        <f t="shared" si="214"/>
        <v>2.24E-4</v>
      </c>
      <c r="AW50" s="95">
        <f t="shared" si="214"/>
        <v>0</v>
      </c>
      <c r="AX50" s="95">
        <f t="shared" si="214"/>
        <v>2.24E-4</v>
      </c>
      <c r="AY50" s="96">
        <f>SUM(AY51:AY57)</f>
        <v>0</v>
      </c>
      <c r="AZ50" s="98">
        <f t="shared" si="214"/>
        <v>0</v>
      </c>
      <c r="BA50" s="95">
        <f t="shared" si="214"/>
        <v>1.2292319470000002</v>
      </c>
      <c r="BB50" s="95">
        <f t="shared" si="214"/>
        <v>0</v>
      </c>
      <c r="BC50" s="95">
        <f t="shared" si="214"/>
        <v>1.2292319470000002</v>
      </c>
      <c r="BD50" s="96">
        <f t="shared" si="214"/>
        <v>0</v>
      </c>
      <c r="BE50" s="99">
        <f t="shared" si="214"/>
        <v>0</v>
      </c>
      <c r="BF50" s="73">
        <f t="shared" si="214"/>
        <v>1.2738131970000002</v>
      </c>
      <c r="BG50" s="73">
        <f t="shared" si="214"/>
        <v>0</v>
      </c>
      <c r="BH50" s="73">
        <f t="shared" si="214"/>
        <v>1.2738131970000002</v>
      </c>
      <c r="BI50" s="66">
        <f t="shared" si="15"/>
        <v>7.1445896987263419E-2</v>
      </c>
      <c r="BJ50" s="66">
        <f t="shared" si="16"/>
        <v>7.1445896987263419E-2</v>
      </c>
      <c r="BK50" s="66" t="e">
        <f t="shared" si="17"/>
        <v>#DIV/0!</v>
      </c>
      <c r="BL50" s="97">
        <f t="shared" si="214"/>
        <v>0</v>
      </c>
      <c r="BM50" s="95">
        <f t="shared" si="214"/>
        <v>0</v>
      </c>
      <c r="BN50" s="95">
        <f t="shared" si="214"/>
        <v>0</v>
      </c>
      <c r="BO50" s="95">
        <f t="shared" ref="BO50:DT50" si="215">SUM(BO51:BO57)</f>
        <v>0</v>
      </c>
      <c r="BP50" s="95">
        <f t="shared" si="215"/>
        <v>1.2738131970000002</v>
      </c>
      <c r="BQ50" s="95">
        <f t="shared" si="215"/>
        <v>0</v>
      </c>
      <c r="BR50" s="95">
        <f t="shared" si="215"/>
        <v>1.2738131970000002</v>
      </c>
      <c r="BS50" s="66">
        <f t="shared" si="19"/>
        <v>7.1445896987263419E-2</v>
      </c>
      <c r="BT50" s="97">
        <f t="shared" si="215"/>
        <v>0</v>
      </c>
      <c r="BU50" s="95">
        <f t="shared" si="215"/>
        <v>0</v>
      </c>
      <c r="BV50" s="95">
        <f t="shared" si="215"/>
        <v>0</v>
      </c>
      <c r="BW50" s="95">
        <f t="shared" si="215"/>
        <v>0</v>
      </c>
      <c r="BX50" s="95">
        <f t="shared" si="215"/>
        <v>1.2738131970000002</v>
      </c>
      <c r="BY50" s="95">
        <f t="shared" si="215"/>
        <v>0</v>
      </c>
      <c r="BZ50" s="95">
        <f t="shared" si="215"/>
        <v>1.2738131970000002</v>
      </c>
      <c r="CA50" s="66">
        <f t="shared" si="5"/>
        <v>7.1445896987263419E-2</v>
      </c>
      <c r="CB50" s="97">
        <f t="shared" si="215"/>
        <v>0</v>
      </c>
      <c r="CC50" s="95">
        <f t="shared" si="215"/>
        <v>0</v>
      </c>
      <c r="CD50" s="95">
        <f t="shared" si="215"/>
        <v>0</v>
      </c>
      <c r="CE50" s="95">
        <f t="shared" si="215"/>
        <v>0</v>
      </c>
      <c r="CF50" s="96">
        <f t="shared" si="215"/>
        <v>0</v>
      </c>
      <c r="CG50" s="98">
        <f t="shared" si="215"/>
        <v>0</v>
      </c>
      <c r="CH50" s="95">
        <f t="shared" si="215"/>
        <v>0</v>
      </c>
      <c r="CI50" s="95">
        <f t="shared" si="215"/>
        <v>0</v>
      </c>
      <c r="CJ50" s="95">
        <f t="shared" si="215"/>
        <v>0</v>
      </c>
      <c r="CK50" s="96">
        <f t="shared" si="215"/>
        <v>0</v>
      </c>
      <c r="CL50" s="99">
        <f t="shared" si="215"/>
        <v>0</v>
      </c>
      <c r="CM50" s="95">
        <f t="shared" si="215"/>
        <v>1.2738131970000002</v>
      </c>
      <c r="CN50" s="95">
        <f t="shared" si="215"/>
        <v>0</v>
      </c>
      <c r="CO50" s="95">
        <f t="shared" si="215"/>
        <v>1.2738131970000002</v>
      </c>
      <c r="CP50" s="67">
        <f t="shared" si="22"/>
        <v>7.1445896987263419E-2</v>
      </c>
      <c r="CQ50" s="67">
        <f t="shared" si="23"/>
        <v>7.1445896987263419E-2</v>
      </c>
      <c r="CR50" s="67" t="e">
        <f t="shared" si="24"/>
        <v>#DIV/0!</v>
      </c>
      <c r="CS50" s="97">
        <f t="shared" si="215"/>
        <v>0</v>
      </c>
      <c r="CT50" s="95">
        <f t="shared" si="215"/>
        <v>0</v>
      </c>
      <c r="CU50" s="95">
        <f t="shared" si="215"/>
        <v>0</v>
      </c>
      <c r="CV50" s="95">
        <f t="shared" si="215"/>
        <v>0</v>
      </c>
      <c r="CW50" s="95">
        <f t="shared" si="215"/>
        <v>1.2738131970000002</v>
      </c>
      <c r="CX50" s="95">
        <f t="shared" si="215"/>
        <v>0</v>
      </c>
      <c r="CY50" s="95">
        <f t="shared" si="215"/>
        <v>1.2738131970000002</v>
      </c>
      <c r="CZ50" s="97">
        <f t="shared" si="215"/>
        <v>0</v>
      </c>
      <c r="DA50" s="95">
        <f t="shared" si="215"/>
        <v>0</v>
      </c>
      <c r="DB50" s="95">
        <f t="shared" si="215"/>
        <v>0</v>
      </c>
      <c r="DC50" s="95">
        <f t="shared" si="215"/>
        <v>0</v>
      </c>
      <c r="DD50" s="95">
        <f t="shared" si="215"/>
        <v>1.2738131970000002</v>
      </c>
      <c r="DE50" s="95">
        <f t="shared" si="215"/>
        <v>0</v>
      </c>
      <c r="DF50" s="95">
        <f t="shared" si="215"/>
        <v>1.2738131970000002</v>
      </c>
      <c r="DG50" s="97">
        <f t="shared" si="215"/>
        <v>0</v>
      </c>
      <c r="DH50" s="95">
        <f t="shared" si="215"/>
        <v>0</v>
      </c>
      <c r="DI50" s="95">
        <f t="shared" si="215"/>
        <v>0</v>
      </c>
      <c r="DJ50" s="95">
        <f t="shared" si="215"/>
        <v>0</v>
      </c>
      <c r="DK50" s="96">
        <f>SUM(DK51:DK57)</f>
        <v>0</v>
      </c>
      <c r="DL50" s="98">
        <f t="shared" si="215"/>
        <v>0</v>
      </c>
      <c r="DM50" s="95">
        <f t="shared" si="215"/>
        <v>0</v>
      </c>
      <c r="DN50" s="95">
        <f t="shared" si="215"/>
        <v>0</v>
      </c>
      <c r="DO50" s="95">
        <f t="shared" si="215"/>
        <v>0</v>
      </c>
      <c r="DP50" s="96">
        <f t="shared" si="215"/>
        <v>0</v>
      </c>
      <c r="DQ50" s="99">
        <f t="shared" si="215"/>
        <v>0</v>
      </c>
      <c r="DR50" s="100">
        <f t="shared" si="215"/>
        <v>1.2738131970000002</v>
      </c>
      <c r="DS50" s="100">
        <f t="shared" si="215"/>
        <v>0</v>
      </c>
      <c r="DT50" s="100">
        <f t="shared" si="215"/>
        <v>1.2738131970000002</v>
      </c>
      <c r="DU50" s="67">
        <f t="shared" si="26"/>
        <v>7.1445896987263419E-2</v>
      </c>
      <c r="DV50" s="67">
        <f t="shared" si="27"/>
        <v>7.1445896987263419E-2</v>
      </c>
      <c r="DW50" s="67" t="e">
        <f t="shared" si="28"/>
        <v>#DIV/0!</v>
      </c>
      <c r="DZ50" s="79"/>
    </row>
    <row r="51" spans="1:130" ht="12.75" x14ac:dyDescent="0.2">
      <c r="A51" s="102" t="s">
        <v>82</v>
      </c>
      <c r="B51" s="103">
        <f>'[1]Recettes intérieures'!B54</f>
        <v>0.33591500000000002</v>
      </c>
      <c r="C51" s="103"/>
      <c r="D51" s="81">
        <f t="shared" ref="D51:D59" si="216">B51-C51</f>
        <v>0.33591500000000002</v>
      </c>
      <c r="E51" s="103">
        <f>'[1]Recettes intérieures'!C54</f>
        <v>0.33591500000000002</v>
      </c>
      <c r="F51" s="103"/>
      <c r="G51" s="81">
        <f t="shared" ref="G51:G59" si="217">E51-F51</f>
        <v>0.33591500000000002</v>
      </c>
      <c r="H51" s="82">
        <f>'[1]Recettes intérieures'!D54</f>
        <v>0</v>
      </c>
      <c r="I51" s="83">
        <f>'[1]Recettes intérieures'!D54</f>
        <v>0</v>
      </c>
      <c r="J51" s="81">
        <f>'[1]Recettes intérieures'!G54</f>
        <v>0</v>
      </c>
      <c r="K51" s="81">
        <f>'[1]Recettes intérieures'!F54</f>
        <v>0</v>
      </c>
      <c r="L51" s="81">
        <f t="shared" ref="L51:L59" si="218">J51-K51</f>
        <v>0</v>
      </c>
      <c r="M51" s="83">
        <f>'[1]Recettes intérieures'!H54</f>
        <v>0</v>
      </c>
      <c r="N51" s="81">
        <f>'[1]Recettes intérieures'!K54</f>
        <v>4.4581250000000003E-2</v>
      </c>
      <c r="O51" s="81">
        <f>'[1]Recettes intérieures'!J54</f>
        <v>0</v>
      </c>
      <c r="P51" s="81">
        <f t="shared" ref="P51:P59" si="219">N51-O51</f>
        <v>4.4581250000000003E-2</v>
      </c>
      <c r="Q51" s="81">
        <f>J51+N51</f>
        <v>4.4581250000000003E-2</v>
      </c>
      <c r="R51" s="81">
        <f>K51+O51</f>
        <v>0</v>
      </c>
      <c r="S51" s="81">
        <f>Q51-R51</f>
        <v>4.4581250000000003E-2</v>
      </c>
      <c r="T51" s="83">
        <f>'[1]Recettes intérieures'!L54</f>
        <v>0</v>
      </c>
      <c r="U51" s="81">
        <f>'[1]Recettes intérieures'!O54</f>
        <v>0</v>
      </c>
      <c r="V51" s="81">
        <f>'[1]Recettes intérieures'!N54</f>
        <v>0</v>
      </c>
      <c r="W51" s="81">
        <f t="shared" ref="W51:W59" si="220">U51-V51</f>
        <v>0</v>
      </c>
      <c r="X51" s="82"/>
      <c r="Y51" s="84">
        <f t="shared" ref="Y51:Y60" si="221">I51+M51+T51</f>
        <v>0</v>
      </c>
      <c r="Z51" s="85">
        <f>Q51+U51</f>
        <v>4.4581250000000003E-2</v>
      </c>
      <c r="AA51" s="85">
        <f>R51+V51</f>
        <v>0</v>
      </c>
      <c r="AB51" s="85">
        <f>S51+W51</f>
        <v>4.4581250000000003E-2</v>
      </c>
      <c r="AC51" s="66">
        <f t="shared" si="9"/>
        <v>0.13271586562076715</v>
      </c>
      <c r="AD51" s="66" t="e">
        <f t="shared" si="10"/>
        <v>#DIV/0!</v>
      </c>
      <c r="AE51" s="66" t="e">
        <f t="shared" si="11"/>
        <v>#DIV/0!</v>
      </c>
      <c r="AF51" s="83">
        <f>'[1]Recettes intérieures'!P54</f>
        <v>0</v>
      </c>
      <c r="AG51" s="81">
        <f>'[1]Recettes intérieures'!S54</f>
        <v>0</v>
      </c>
      <c r="AH51" s="81">
        <f>'[1]Recettes intérieures'!R54</f>
        <v>0</v>
      </c>
      <c r="AI51" s="81">
        <f t="shared" ref="AI51:AI59" si="222">AG51-AH51</f>
        <v>0</v>
      </c>
      <c r="AJ51" s="103">
        <f>+Z51+AG51</f>
        <v>4.4581250000000003E-2</v>
      </c>
      <c r="AK51" s="103">
        <f>+AA51+AH51</f>
        <v>0</v>
      </c>
      <c r="AL51" s="103">
        <f>+AB51+AI51</f>
        <v>4.4581250000000003E-2</v>
      </c>
      <c r="AM51" s="66">
        <f t="shared" si="13"/>
        <v>0.13271586562076715</v>
      </c>
      <c r="AN51" s="83">
        <f>'[1]Recettes intérieures'!T54</f>
        <v>0</v>
      </c>
      <c r="AO51" s="81">
        <f>'[1]Recettes intérieures'!W54</f>
        <v>0</v>
      </c>
      <c r="AP51" s="81">
        <f>'[1]Recettes intérieures'!V54</f>
        <v>0</v>
      </c>
      <c r="AQ51" s="81">
        <f t="shared" ref="AQ51:AQ59" si="223">AO51-AP51</f>
        <v>0</v>
      </c>
      <c r="AR51" s="81">
        <f>AJ51+AO51</f>
        <v>4.4581250000000003E-2</v>
      </c>
      <c r="AS51" s="81">
        <f>AK51+AP51</f>
        <v>0</v>
      </c>
      <c r="AT51" s="81">
        <f>AR51-AS51</f>
        <v>4.4581250000000003E-2</v>
      </c>
      <c r="AU51" s="83">
        <f>'[1]Recettes intérieures'!X54</f>
        <v>0</v>
      </c>
      <c r="AV51" s="81">
        <f>'[1]Recettes intérieures'!AA54</f>
        <v>0</v>
      </c>
      <c r="AW51" s="81">
        <f>'[1]Recettes intérieures'!Z54</f>
        <v>0</v>
      </c>
      <c r="AX51" s="81">
        <f t="shared" ref="AX51:AX59" si="224">AV51-AW51</f>
        <v>0</v>
      </c>
      <c r="AY51" s="82"/>
      <c r="AZ51" s="84">
        <f>AF51+AN51+AU51</f>
        <v>0</v>
      </c>
      <c r="BA51" s="81">
        <f>AV51+AO51+AG51</f>
        <v>0</v>
      </c>
      <c r="BB51" s="81">
        <f>AW51+AP51+AH51</f>
        <v>0</v>
      </c>
      <c r="BC51" s="81">
        <f>BA51-BB51</f>
        <v>0</v>
      </c>
      <c r="BD51" s="82">
        <f>AY51+X51</f>
        <v>0</v>
      </c>
      <c r="BE51" s="86">
        <f>AZ51+Y51</f>
        <v>0</v>
      </c>
      <c r="BF51" s="85">
        <f>BA51+Z51</f>
        <v>4.4581250000000003E-2</v>
      </c>
      <c r="BG51" s="85">
        <f>BB51+AA51</f>
        <v>0</v>
      </c>
      <c r="BH51" s="85">
        <f>BC51+AB51</f>
        <v>4.4581250000000003E-2</v>
      </c>
      <c r="BI51" s="66">
        <f t="shared" si="15"/>
        <v>0.13271586562076715</v>
      </c>
      <c r="BJ51" s="66">
        <f t="shared" si="16"/>
        <v>0.13271586562076715</v>
      </c>
      <c r="BK51" s="66" t="e">
        <f t="shared" si="17"/>
        <v>#DIV/0!</v>
      </c>
      <c r="BL51" s="83">
        <f>'[1]Recettes intérieures'!AB54</f>
        <v>0</v>
      </c>
      <c r="BM51" s="81">
        <f>'[1]Recettes intérieures'!AE54</f>
        <v>0</v>
      </c>
      <c r="BN51" s="81">
        <f>'[1]Recettes intérieures'!AD54</f>
        <v>0</v>
      </c>
      <c r="BO51" s="81">
        <f t="shared" ref="BO51:BO59" si="225">BM51-BN51</f>
        <v>0</v>
      </c>
      <c r="BP51" s="81">
        <f>BF51+BM51</f>
        <v>4.4581250000000003E-2</v>
      </c>
      <c r="BQ51" s="81">
        <f>BG51+BN51</f>
        <v>0</v>
      </c>
      <c r="BR51" s="81">
        <f>BP51-BQ51</f>
        <v>4.4581250000000003E-2</v>
      </c>
      <c r="BS51" s="66">
        <f t="shared" si="19"/>
        <v>0.13271586562076715</v>
      </c>
      <c r="BT51" s="83">
        <f>'[1]Recettes intérieures'!AF54</f>
        <v>0</v>
      </c>
      <c r="BU51" s="81">
        <f>'[1]Recettes intérieures'!AI54</f>
        <v>0</v>
      </c>
      <c r="BV51" s="81">
        <f>'[1]Recettes intérieures'!AH54</f>
        <v>0</v>
      </c>
      <c r="BW51" s="81">
        <f t="shared" ref="BW51:BW59" si="226">BU51-BV51</f>
        <v>0</v>
      </c>
      <c r="BX51" s="81">
        <f>BP51+BU51</f>
        <v>4.4581250000000003E-2</v>
      </c>
      <c r="BY51" s="81">
        <f>BQ51+BV51</f>
        <v>0</v>
      </c>
      <c r="BZ51" s="81">
        <f>BX51-BY51</f>
        <v>4.4581250000000003E-2</v>
      </c>
      <c r="CA51" s="66">
        <f t="shared" si="5"/>
        <v>0.13271586562076715</v>
      </c>
      <c r="CB51" s="83">
        <f>'[1]Recettes intérieures'!AJ54</f>
        <v>0</v>
      </c>
      <c r="CC51" s="81">
        <f>'[1]Recettes intérieures'!AM54</f>
        <v>0</v>
      </c>
      <c r="CD51" s="81">
        <f>'[1]Recettes intérieures'!AL54</f>
        <v>0</v>
      </c>
      <c r="CE51" s="81">
        <f t="shared" ref="CE51:CE59" si="227">CC51-CD51</f>
        <v>0</v>
      </c>
      <c r="CF51" s="82"/>
      <c r="CG51" s="84">
        <f t="shared" ref="CG51:CG60" si="228">CB51+BT51+BL51</f>
        <v>0</v>
      </c>
      <c r="CH51" s="81">
        <f t="shared" ref="CH51:CI60" si="229">BM51+BU51+CC51</f>
        <v>0</v>
      </c>
      <c r="CI51" s="81">
        <f t="shared" si="229"/>
        <v>0</v>
      </c>
      <c r="CJ51" s="81">
        <f t="shared" ref="CJ51:CJ60" si="230">CH51-CI51</f>
        <v>0</v>
      </c>
      <c r="CK51" s="82"/>
      <c r="CL51" s="86">
        <f t="shared" ref="CL51:CL60" si="231">CG51+BE51</f>
        <v>0</v>
      </c>
      <c r="CM51" s="81">
        <f t="shared" ref="CM51:CN60" si="232">BX51+CC51</f>
        <v>4.4581250000000003E-2</v>
      </c>
      <c r="CN51" s="81">
        <f t="shared" si="232"/>
        <v>0</v>
      </c>
      <c r="CO51" s="81">
        <f t="shared" ref="CO51:CO60" si="233">CM51-CN51</f>
        <v>4.4581250000000003E-2</v>
      </c>
      <c r="CP51" s="67">
        <f t="shared" si="22"/>
        <v>0.13271586562076715</v>
      </c>
      <c r="CQ51" s="67">
        <f t="shared" si="23"/>
        <v>0.13271586562076715</v>
      </c>
      <c r="CR51" s="67" t="e">
        <f t="shared" si="24"/>
        <v>#DIV/0!</v>
      </c>
      <c r="CS51" s="83">
        <f>'[1]Recettes intérieures'!AN54</f>
        <v>0</v>
      </c>
      <c r="CT51" s="81">
        <f>'[1]Recettes intérieures'!AQ54</f>
        <v>0</v>
      </c>
      <c r="CU51" s="81">
        <f>'[1]Recettes intérieures'!AP54</f>
        <v>0</v>
      </c>
      <c r="CV51" s="81">
        <f t="shared" ref="CV51:CV59" si="234">CT51-CU51</f>
        <v>0</v>
      </c>
      <c r="CW51" s="103">
        <f>CM51+CT51</f>
        <v>4.4581250000000003E-2</v>
      </c>
      <c r="CX51" s="103">
        <f>CN51+CU51</f>
        <v>0</v>
      </c>
      <c r="CY51" s="103">
        <f>CO51+CV51</f>
        <v>4.4581250000000003E-2</v>
      </c>
      <c r="CZ51" s="83">
        <f>'[1]Recettes intérieures'!AR54</f>
        <v>0</v>
      </c>
      <c r="DA51" s="81">
        <f>'[1]Recettes intérieures'!AU54</f>
        <v>0</v>
      </c>
      <c r="DB51" s="81">
        <f>'[1]Recettes intérieures'!AT54</f>
        <v>0</v>
      </c>
      <c r="DC51" s="81">
        <f t="shared" ref="DC51:DC59" si="235">DA51-DB51</f>
        <v>0</v>
      </c>
      <c r="DD51" s="81">
        <f t="shared" ref="DD51:DE60" si="236">CW51+DA51</f>
        <v>4.4581250000000003E-2</v>
      </c>
      <c r="DE51" s="81">
        <f t="shared" si="236"/>
        <v>0</v>
      </c>
      <c r="DF51" s="81">
        <f t="shared" ref="DF51:DF60" si="237">DD51-DE51</f>
        <v>4.4581250000000003E-2</v>
      </c>
      <c r="DG51" s="83">
        <f>'[1]Recettes intérieures'!AV54</f>
        <v>0</v>
      </c>
      <c r="DH51" s="81">
        <f>'[1]Recettes intérieures'!AY54</f>
        <v>0</v>
      </c>
      <c r="DI51" s="81">
        <f>'[1]Recettes intérieures'!AX54</f>
        <v>0</v>
      </c>
      <c r="DJ51" s="81">
        <f t="shared" ref="DJ51:DJ59" si="238">DH51-DI51</f>
        <v>0</v>
      </c>
      <c r="DK51" s="82"/>
      <c r="DL51" s="84">
        <f t="shared" ref="DL51:DN60" si="239">DG51+CZ51+CS51</f>
        <v>0</v>
      </c>
      <c r="DM51" s="81">
        <f t="shared" si="239"/>
        <v>0</v>
      </c>
      <c r="DN51" s="81">
        <f t="shared" si="239"/>
        <v>0</v>
      </c>
      <c r="DO51" s="81">
        <f t="shared" ref="DO51:DO60" si="240">DM51-DN51</f>
        <v>0</v>
      </c>
      <c r="DP51" s="82">
        <f t="shared" ref="DP51:DQ60" si="241">DK51+CK51</f>
        <v>0</v>
      </c>
      <c r="DQ51" s="86">
        <f t="shared" si="241"/>
        <v>0</v>
      </c>
      <c r="DR51" s="87">
        <f t="shared" ref="DR51:DS60" si="242">DD51+DH51</f>
        <v>4.4581250000000003E-2</v>
      </c>
      <c r="DS51" s="87">
        <f t="shared" si="242"/>
        <v>0</v>
      </c>
      <c r="DT51" s="87">
        <f t="shared" ref="DT51:DT60" si="243">DR51-DS51</f>
        <v>4.4581250000000003E-2</v>
      </c>
      <c r="DU51" s="67">
        <f t="shared" si="26"/>
        <v>0.13271586562076715</v>
      </c>
      <c r="DV51" s="67">
        <f t="shared" si="27"/>
        <v>0.13271586562076715</v>
      </c>
      <c r="DW51" s="67" t="e">
        <f t="shared" si="28"/>
        <v>#DIV/0!</v>
      </c>
      <c r="DZ51" s="79"/>
    </row>
    <row r="52" spans="1:130" ht="12.75" x14ac:dyDescent="0.2">
      <c r="A52" s="102" t="s">
        <v>83</v>
      </c>
      <c r="B52" s="103">
        <f>'[1]Recettes intérieures'!B55</f>
        <v>3.0944851799999999</v>
      </c>
      <c r="C52" s="103"/>
      <c r="D52" s="81">
        <f t="shared" si="216"/>
        <v>3.0944851799999999</v>
      </c>
      <c r="E52" s="103">
        <f>'[1]Recettes intérieures'!C55</f>
        <v>3.0944851799999999</v>
      </c>
      <c r="F52" s="103"/>
      <c r="G52" s="81">
        <f t="shared" si="217"/>
        <v>3.0944851799999999</v>
      </c>
      <c r="H52" s="82">
        <f>'[1]Recettes intérieures'!D55</f>
        <v>0</v>
      </c>
      <c r="I52" s="83">
        <f>'[1]Recettes intérieures'!D55</f>
        <v>0</v>
      </c>
      <c r="J52" s="81">
        <f>'[1]Recettes intérieures'!G55</f>
        <v>0</v>
      </c>
      <c r="K52" s="81">
        <f>'[1]Recettes intérieures'!F55</f>
        <v>0</v>
      </c>
      <c r="L52" s="81">
        <f t="shared" si="218"/>
        <v>0</v>
      </c>
      <c r="M52" s="83">
        <f>'[1]Recettes intérieures'!H55</f>
        <v>0</v>
      </c>
      <c r="N52" s="81">
        <f>'[1]Recettes intérieures'!K55</f>
        <v>0</v>
      </c>
      <c r="O52" s="81">
        <f>'[1]Recettes intérieures'!J55</f>
        <v>0</v>
      </c>
      <c r="P52" s="81">
        <f t="shared" si="219"/>
        <v>0</v>
      </c>
      <c r="Q52" s="81">
        <f t="shared" ref="Q52:R59" si="244">J52+N52</f>
        <v>0</v>
      </c>
      <c r="R52" s="81">
        <f t="shared" si="244"/>
        <v>0</v>
      </c>
      <c r="S52" s="81">
        <f t="shared" ref="S52:S59" si="245">Q52-R52</f>
        <v>0</v>
      </c>
      <c r="T52" s="83">
        <f>'[1]Recettes intérieures'!L55</f>
        <v>0</v>
      </c>
      <c r="U52" s="81">
        <f>'[1]Recettes intérieures'!O55</f>
        <v>0</v>
      </c>
      <c r="V52" s="81">
        <f>'[1]Recettes intérieures'!N55</f>
        <v>0</v>
      </c>
      <c r="W52" s="81">
        <f t="shared" si="220"/>
        <v>0</v>
      </c>
      <c r="X52" s="82"/>
      <c r="Y52" s="84">
        <f t="shared" si="221"/>
        <v>0</v>
      </c>
      <c r="Z52" s="85">
        <f t="shared" ref="Z52:AB59" si="246">Q52+U52</f>
        <v>0</v>
      </c>
      <c r="AA52" s="85">
        <f t="shared" si="246"/>
        <v>0</v>
      </c>
      <c r="AB52" s="85">
        <f t="shared" si="246"/>
        <v>0</v>
      </c>
      <c r="AC52" s="66">
        <f t="shared" si="9"/>
        <v>0</v>
      </c>
      <c r="AD52" s="66" t="e">
        <f t="shared" si="10"/>
        <v>#DIV/0!</v>
      </c>
      <c r="AE52" s="66" t="e">
        <f t="shared" si="11"/>
        <v>#DIV/0!</v>
      </c>
      <c r="AF52" s="83">
        <f>'[1]Recettes intérieures'!P55</f>
        <v>0</v>
      </c>
      <c r="AG52" s="81">
        <f>'[1]Recettes intérieures'!S55</f>
        <v>1.113507255</v>
      </c>
      <c r="AH52" s="81">
        <f>'[1]Recettes intérieures'!R55</f>
        <v>0</v>
      </c>
      <c r="AI52" s="81">
        <f t="shared" si="222"/>
        <v>1.113507255</v>
      </c>
      <c r="AJ52" s="103">
        <f t="shared" ref="AJ52:AL60" si="247">+Z52+AG52</f>
        <v>1.113507255</v>
      </c>
      <c r="AK52" s="103">
        <f t="shared" si="247"/>
        <v>0</v>
      </c>
      <c r="AL52" s="103">
        <f t="shared" si="247"/>
        <v>1.113507255</v>
      </c>
      <c r="AM52" s="66">
        <f t="shared" si="13"/>
        <v>0.35983602771689477</v>
      </c>
      <c r="AN52" s="83">
        <f>'[1]Recettes intérieures'!T55</f>
        <v>0</v>
      </c>
      <c r="AO52" s="81">
        <f>'[1]Recettes intérieures'!W55</f>
        <v>0</v>
      </c>
      <c r="AP52" s="81">
        <f>'[1]Recettes intérieures'!V55</f>
        <v>0</v>
      </c>
      <c r="AQ52" s="81">
        <f t="shared" si="223"/>
        <v>0</v>
      </c>
      <c r="AR52" s="81">
        <f t="shared" ref="AR52:AS60" si="248">AJ52+AO52</f>
        <v>1.113507255</v>
      </c>
      <c r="AS52" s="81">
        <f t="shared" si="248"/>
        <v>0</v>
      </c>
      <c r="AT52" s="81">
        <f t="shared" ref="AT52:AT60" si="249">AR52-AS52</f>
        <v>1.113507255</v>
      </c>
      <c r="AU52" s="83">
        <f>'[1]Recettes intérieures'!X55</f>
        <v>0</v>
      </c>
      <c r="AV52" s="81">
        <f>'[1]Recettes intérieures'!AA55</f>
        <v>0</v>
      </c>
      <c r="AW52" s="81">
        <f>'[1]Recettes intérieures'!Z55</f>
        <v>0</v>
      </c>
      <c r="AX52" s="81">
        <f t="shared" si="224"/>
        <v>0</v>
      </c>
      <c r="AY52" s="82"/>
      <c r="AZ52" s="84">
        <f t="shared" ref="AZ52:AZ60" si="250">AF52+AN52+AU52</f>
        <v>0</v>
      </c>
      <c r="BA52" s="81">
        <f t="shared" ref="BA52:BB60" si="251">AV52+AO52+AG52</f>
        <v>1.113507255</v>
      </c>
      <c r="BB52" s="81">
        <f t="shared" si="251"/>
        <v>0</v>
      </c>
      <c r="BC52" s="81">
        <f t="shared" ref="BC52:BC60" si="252">BA52-BB52</f>
        <v>1.113507255</v>
      </c>
      <c r="BD52" s="82">
        <f t="shared" ref="BD52:BH60" si="253">AY52+X52</f>
        <v>0</v>
      </c>
      <c r="BE52" s="86">
        <f t="shared" si="253"/>
        <v>0</v>
      </c>
      <c r="BF52" s="85">
        <f t="shared" si="253"/>
        <v>1.113507255</v>
      </c>
      <c r="BG52" s="85">
        <f t="shared" si="253"/>
        <v>0</v>
      </c>
      <c r="BH52" s="85">
        <f t="shared" si="253"/>
        <v>1.113507255</v>
      </c>
      <c r="BI52" s="66">
        <f t="shared" si="15"/>
        <v>0.35983602771689477</v>
      </c>
      <c r="BJ52" s="66">
        <f t="shared" si="16"/>
        <v>0.35983602771689477</v>
      </c>
      <c r="BK52" s="66" t="e">
        <f t="shared" si="17"/>
        <v>#DIV/0!</v>
      </c>
      <c r="BL52" s="83">
        <f>'[1]Recettes intérieures'!AB55</f>
        <v>0</v>
      </c>
      <c r="BM52" s="81">
        <f>'[1]Recettes intérieures'!AE55</f>
        <v>0</v>
      </c>
      <c r="BN52" s="81">
        <f>'[1]Recettes intérieures'!AD55</f>
        <v>0</v>
      </c>
      <c r="BO52" s="81">
        <f t="shared" si="225"/>
        <v>0</v>
      </c>
      <c r="BP52" s="81">
        <f t="shared" ref="BP52:BQ60" si="254">BF52+BM52</f>
        <v>1.113507255</v>
      </c>
      <c r="BQ52" s="81">
        <f t="shared" si="254"/>
        <v>0</v>
      </c>
      <c r="BR52" s="81">
        <f t="shared" ref="BR52:BR60" si="255">BP52-BQ52</f>
        <v>1.113507255</v>
      </c>
      <c r="BS52" s="66">
        <f t="shared" si="19"/>
        <v>0.35983602771689477</v>
      </c>
      <c r="BT52" s="83">
        <f>'[1]Recettes intérieures'!AF55</f>
        <v>0</v>
      </c>
      <c r="BU52" s="81">
        <f>'[1]Recettes intérieures'!AI55</f>
        <v>0</v>
      </c>
      <c r="BV52" s="81">
        <f>'[1]Recettes intérieures'!AH55</f>
        <v>0</v>
      </c>
      <c r="BW52" s="81">
        <f t="shared" si="226"/>
        <v>0</v>
      </c>
      <c r="BX52" s="81">
        <f t="shared" ref="BX52:BY60" si="256">BP52+BU52</f>
        <v>1.113507255</v>
      </c>
      <c r="BY52" s="81">
        <f t="shared" si="256"/>
        <v>0</v>
      </c>
      <c r="BZ52" s="81">
        <f t="shared" ref="BZ52:BZ60" si="257">BX52-BY52</f>
        <v>1.113507255</v>
      </c>
      <c r="CA52" s="66">
        <f t="shared" si="5"/>
        <v>0.35983602771689477</v>
      </c>
      <c r="CB52" s="83">
        <f>'[1]Recettes intérieures'!AJ55</f>
        <v>0</v>
      </c>
      <c r="CC52" s="81">
        <f>'[1]Recettes intérieures'!AM55</f>
        <v>0</v>
      </c>
      <c r="CD52" s="81">
        <f>'[1]Recettes intérieures'!AL55</f>
        <v>0</v>
      </c>
      <c r="CE52" s="81">
        <f t="shared" si="227"/>
        <v>0</v>
      </c>
      <c r="CF52" s="82"/>
      <c r="CG52" s="84">
        <f t="shared" si="228"/>
        <v>0</v>
      </c>
      <c r="CH52" s="81">
        <f t="shared" si="229"/>
        <v>0</v>
      </c>
      <c r="CI52" s="81">
        <f t="shared" si="229"/>
        <v>0</v>
      </c>
      <c r="CJ52" s="81">
        <f t="shared" si="230"/>
        <v>0</v>
      </c>
      <c r="CK52" s="82"/>
      <c r="CL52" s="86">
        <f t="shared" si="231"/>
        <v>0</v>
      </c>
      <c r="CM52" s="81">
        <f t="shared" si="232"/>
        <v>1.113507255</v>
      </c>
      <c r="CN52" s="81">
        <f t="shared" si="232"/>
        <v>0</v>
      </c>
      <c r="CO52" s="81">
        <f t="shared" si="233"/>
        <v>1.113507255</v>
      </c>
      <c r="CP52" s="67">
        <f t="shared" si="22"/>
        <v>0.35983602771689477</v>
      </c>
      <c r="CQ52" s="67">
        <f t="shared" si="23"/>
        <v>0.35983602771689477</v>
      </c>
      <c r="CR52" s="67" t="e">
        <f t="shared" si="24"/>
        <v>#DIV/0!</v>
      </c>
      <c r="CS52" s="83">
        <f>'[1]Recettes intérieures'!AN55</f>
        <v>0</v>
      </c>
      <c r="CT52" s="81">
        <f>'[1]Recettes intérieures'!AQ55</f>
        <v>0</v>
      </c>
      <c r="CU52" s="81">
        <f>'[1]Recettes intérieures'!AP55</f>
        <v>0</v>
      </c>
      <c r="CV52" s="81">
        <f t="shared" si="234"/>
        <v>0</v>
      </c>
      <c r="CW52" s="81">
        <f>CM52+CT52</f>
        <v>1.113507255</v>
      </c>
      <c r="CX52" s="81">
        <f>CN52+CU52</f>
        <v>0</v>
      </c>
      <c r="CY52" s="81">
        <f>CW52-CX52</f>
        <v>1.113507255</v>
      </c>
      <c r="CZ52" s="83">
        <f>'[1]Recettes intérieures'!AR55</f>
        <v>0</v>
      </c>
      <c r="DA52" s="81">
        <f>'[1]Recettes intérieures'!AU55</f>
        <v>0</v>
      </c>
      <c r="DB52" s="81">
        <f>'[1]Recettes intérieures'!AT55</f>
        <v>0</v>
      </c>
      <c r="DC52" s="81">
        <f t="shared" si="235"/>
        <v>0</v>
      </c>
      <c r="DD52" s="81">
        <f t="shared" si="236"/>
        <v>1.113507255</v>
      </c>
      <c r="DE52" s="81">
        <f t="shared" si="236"/>
        <v>0</v>
      </c>
      <c r="DF52" s="81">
        <f t="shared" si="237"/>
        <v>1.113507255</v>
      </c>
      <c r="DG52" s="83">
        <f>'[1]Recettes intérieures'!AV55</f>
        <v>0</v>
      </c>
      <c r="DH52" s="81">
        <f>'[1]Recettes intérieures'!AY55</f>
        <v>0</v>
      </c>
      <c r="DI52" s="81">
        <f>'[1]Recettes intérieures'!AX55</f>
        <v>0</v>
      </c>
      <c r="DJ52" s="81">
        <f t="shared" si="238"/>
        <v>0</v>
      </c>
      <c r="DK52" s="82"/>
      <c r="DL52" s="84">
        <f t="shared" si="239"/>
        <v>0</v>
      </c>
      <c r="DM52" s="81">
        <f t="shared" si="239"/>
        <v>0</v>
      </c>
      <c r="DN52" s="81">
        <f t="shared" si="239"/>
        <v>0</v>
      </c>
      <c r="DO52" s="81">
        <f t="shared" si="240"/>
        <v>0</v>
      </c>
      <c r="DP52" s="82">
        <f t="shared" si="241"/>
        <v>0</v>
      </c>
      <c r="DQ52" s="86">
        <f t="shared" si="241"/>
        <v>0</v>
      </c>
      <c r="DR52" s="87">
        <f t="shared" si="242"/>
        <v>1.113507255</v>
      </c>
      <c r="DS52" s="87">
        <f t="shared" si="242"/>
        <v>0</v>
      </c>
      <c r="DT52" s="87">
        <f t="shared" si="243"/>
        <v>1.113507255</v>
      </c>
      <c r="DU52" s="67">
        <f t="shared" si="26"/>
        <v>0.35983602771689477</v>
      </c>
      <c r="DV52" s="67">
        <f t="shared" si="27"/>
        <v>0.35983602771689477</v>
      </c>
      <c r="DW52" s="67" t="e">
        <f t="shared" si="28"/>
        <v>#DIV/0!</v>
      </c>
      <c r="DZ52" s="79"/>
    </row>
    <row r="53" spans="1:130" ht="12.75" x14ac:dyDescent="0.2">
      <c r="A53" s="102" t="s">
        <v>84</v>
      </c>
      <c r="B53" s="103">
        <f>'[1]Recettes intérieures'!B56</f>
        <v>1.2</v>
      </c>
      <c r="C53" s="103"/>
      <c r="D53" s="81">
        <f t="shared" si="216"/>
        <v>1.2</v>
      </c>
      <c r="E53" s="103">
        <f>'[1]Recettes intérieures'!C56</f>
        <v>1.2</v>
      </c>
      <c r="F53" s="103"/>
      <c r="G53" s="81">
        <f t="shared" si="217"/>
        <v>1.2</v>
      </c>
      <c r="H53" s="82">
        <f>'[1]Recettes intérieures'!D56</f>
        <v>0</v>
      </c>
      <c r="I53" s="83">
        <f>'[1]Recettes intérieures'!D56</f>
        <v>0</v>
      </c>
      <c r="J53" s="81">
        <f>'[1]Recettes intérieures'!G56</f>
        <v>0</v>
      </c>
      <c r="K53" s="81">
        <f>'[1]Recettes intérieures'!F56</f>
        <v>0</v>
      </c>
      <c r="L53" s="81">
        <f t="shared" si="218"/>
        <v>0</v>
      </c>
      <c r="M53" s="83">
        <f>'[1]Recettes intérieures'!H56</f>
        <v>0</v>
      </c>
      <c r="N53" s="81">
        <f>'[1]Recettes intérieures'!K56</f>
        <v>0</v>
      </c>
      <c r="O53" s="81">
        <f>'[1]Recettes intérieures'!J56</f>
        <v>0</v>
      </c>
      <c r="P53" s="81">
        <f t="shared" si="219"/>
        <v>0</v>
      </c>
      <c r="Q53" s="81">
        <f t="shared" si="244"/>
        <v>0</v>
      </c>
      <c r="R53" s="81">
        <f t="shared" si="244"/>
        <v>0</v>
      </c>
      <c r="S53" s="81">
        <f t="shared" si="245"/>
        <v>0</v>
      </c>
      <c r="T53" s="83">
        <f>'[1]Recettes intérieures'!L56</f>
        <v>0</v>
      </c>
      <c r="U53" s="81">
        <f>'[1]Recettes intérieures'!O56</f>
        <v>0</v>
      </c>
      <c r="V53" s="81">
        <f>'[1]Recettes intérieures'!N56</f>
        <v>0</v>
      </c>
      <c r="W53" s="81">
        <f t="shared" si="220"/>
        <v>0</v>
      </c>
      <c r="X53" s="82"/>
      <c r="Y53" s="84">
        <f t="shared" si="221"/>
        <v>0</v>
      </c>
      <c r="Z53" s="85">
        <f t="shared" si="246"/>
        <v>0</v>
      </c>
      <c r="AA53" s="85">
        <f t="shared" si="246"/>
        <v>0</v>
      </c>
      <c r="AB53" s="85">
        <f t="shared" si="246"/>
        <v>0</v>
      </c>
      <c r="AC53" s="66">
        <f t="shared" si="9"/>
        <v>0</v>
      </c>
      <c r="AD53" s="66" t="e">
        <f t="shared" si="10"/>
        <v>#DIV/0!</v>
      </c>
      <c r="AE53" s="66" t="e">
        <f t="shared" si="11"/>
        <v>#DIV/0!</v>
      </c>
      <c r="AF53" s="83">
        <f>'[1]Recettes intérieures'!P56</f>
        <v>0</v>
      </c>
      <c r="AG53" s="81">
        <f>'[1]Recettes intérieures'!S56</f>
        <v>0</v>
      </c>
      <c r="AH53" s="81">
        <f>'[1]Recettes intérieures'!R56</f>
        <v>0</v>
      </c>
      <c r="AI53" s="81">
        <f t="shared" si="222"/>
        <v>0</v>
      </c>
      <c r="AJ53" s="103">
        <f t="shared" si="247"/>
        <v>0</v>
      </c>
      <c r="AK53" s="103">
        <f t="shared" si="247"/>
        <v>0</v>
      </c>
      <c r="AL53" s="103">
        <f t="shared" si="247"/>
        <v>0</v>
      </c>
      <c r="AM53" s="66">
        <f t="shared" si="13"/>
        <v>0</v>
      </c>
      <c r="AN53" s="83">
        <f>'[1]Recettes intérieures'!T56</f>
        <v>0</v>
      </c>
      <c r="AO53" s="81">
        <f>'[1]Recettes intérieures'!W56</f>
        <v>2.6191679999999998E-3</v>
      </c>
      <c r="AP53" s="81">
        <f>'[1]Recettes intérieures'!V56</f>
        <v>0</v>
      </c>
      <c r="AQ53" s="81">
        <f t="shared" si="223"/>
        <v>2.6191679999999998E-3</v>
      </c>
      <c r="AR53" s="81">
        <f t="shared" si="248"/>
        <v>2.6191679999999998E-3</v>
      </c>
      <c r="AS53" s="81">
        <f t="shared" si="248"/>
        <v>0</v>
      </c>
      <c r="AT53" s="81">
        <f t="shared" si="249"/>
        <v>2.6191679999999998E-3</v>
      </c>
      <c r="AU53" s="83">
        <f>'[1]Recettes intérieures'!X56</f>
        <v>0</v>
      </c>
      <c r="AV53" s="81">
        <f>'[1]Recettes intérieures'!AA56</f>
        <v>2.24E-4</v>
      </c>
      <c r="AW53" s="81">
        <f>'[1]Recettes intérieures'!Z56</f>
        <v>0</v>
      </c>
      <c r="AX53" s="81">
        <f t="shared" si="224"/>
        <v>2.24E-4</v>
      </c>
      <c r="AY53" s="82"/>
      <c r="AZ53" s="84">
        <f t="shared" si="250"/>
        <v>0</v>
      </c>
      <c r="BA53" s="81">
        <f t="shared" si="251"/>
        <v>2.8431679999999997E-3</v>
      </c>
      <c r="BB53" s="81">
        <f t="shared" si="251"/>
        <v>0</v>
      </c>
      <c r="BC53" s="81">
        <f t="shared" si="252"/>
        <v>2.8431679999999997E-3</v>
      </c>
      <c r="BD53" s="82">
        <f t="shared" si="253"/>
        <v>0</v>
      </c>
      <c r="BE53" s="86">
        <f t="shared" si="253"/>
        <v>0</v>
      </c>
      <c r="BF53" s="85">
        <f t="shared" si="253"/>
        <v>2.8431679999999997E-3</v>
      </c>
      <c r="BG53" s="85">
        <f t="shared" si="253"/>
        <v>0</v>
      </c>
      <c r="BH53" s="85">
        <f t="shared" si="253"/>
        <v>2.8431679999999997E-3</v>
      </c>
      <c r="BI53" s="66">
        <f t="shared" si="15"/>
        <v>2.3693066666666666E-3</v>
      </c>
      <c r="BJ53" s="66">
        <f t="shared" si="16"/>
        <v>2.3693066666666666E-3</v>
      </c>
      <c r="BK53" s="66" t="e">
        <f t="shared" si="17"/>
        <v>#DIV/0!</v>
      </c>
      <c r="BL53" s="83">
        <f>'[1]Recettes intérieures'!AB56</f>
        <v>0</v>
      </c>
      <c r="BM53" s="81">
        <f>'[1]Recettes intérieures'!AE56</f>
        <v>0</v>
      </c>
      <c r="BN53" s="81">
        <f>'[1]Recettes intérieures'!AD56</f>
        <v>0</v>
      </c>
      <c r="BO53" s="81">
        <f t="shared" si="225"/>
        <v>0</v>
      </c>
      <c r="BP53" s="81">
        <f t="shared" si="254"/>
        <v>2.8431679999999997E-3</v>
      </c>
      <c r="BQ53" s="81">
        <f t="shared" si="254"/>
        <v>0</v>
      </c>
      <c r="BR53" s="81">
        <f t="shared" si="255"/>
        <v>2.8431679999999997E-3</v>
      </c>
      <c r="BS53" s="66">
        <f t="shared" si="19"/>
        <v>2.3693066666666666E-3</v>
      </c>
      <c r="BT53" s="83">
        <f>'[1]Recettes intérieures'!AF56</f>
        <v>0</v>
      </c>
      <c r="BU53" s="81">
        <f>'[1]Recettes intérieures'!AI56</f>
        <v>0</v>
      </c>
      <c r="BV53" s="81">
        <f>'[1]Recettes intérieures'!AH56</f>
        <v>0</v>
      </c>
      <c r="BW53" s="81">
        <f t="shared" si="226"/>
        <v>0</v>
      </c>
      <c r="BX53" s="81">
        <f t="shared" si="256"/>
        <v>2.8431679999999997E-3</v>
      </c>
      <c r="BY53" s="81">
        <f t="shared" si="256"/>
        <v>0</v>
      </c>
      <c r="BZ53" s="81">
        <f t="shared" si="257"/>
        <v>2.8431679999999997E-3</v>
      </c>
      <c r="CA53" s="66">
        <f t="shared" si="5"/>
        <v>2.3693066666666666E-3</v>
      </c>
      <c r="CB53" s="83">
        <f>'[1]Recettes intérieures'!AJ56</f>
        <v>0</v>
      </c>
      <c r="CC53" s="81">
        <f>'[1]Recettes intérieures'!AM56</f>
        <v>0</v>
      </c>
      <c r="CD53" s="81">
        <f>'[1]Recettes intérieures'!AL56</f>
        <v>0</v>
      </c>
      <c r="CE53" s="81">
        <f t="shared" si="227"/>
        <v>0</v>
      </c>
      <c r="CF53" s="82"/>
      <c r="CG53" s="84">
        <f t="shared" si="228"/>
        <v>0</v>
      </c>
      <c r="CH53" s="81">
        <f t="shared" si="229"/>
        <v>0</v>
      </c>
      <c r="CI53" s="81">
        <f t="shared" si="229"/>
        <v>0</v>
      </c>
      <c r="CJ53" s="81">
        <f t="shared" si="230"/>
        <v>0</v>
      </c>
      <c r="CK53" s="82"/>
      <c r="CL53" s="86">
        <f t="shared" si="231"/>
        <v>0</v>
      </c>
      <c r="CM53" s="81">
        <f t="shared" si="232"/>
        <v>2.8431679999999997E-3</v>
      </c>
      <c r="CN53" s="81">
        <f t="shared" si="232"/>
        <v>0</v>
      </c>
      <c r="CO53" s="81">
        <f t="shared" si="233"/>
        <v>2.8431679999999997E-3</v>
      </c>
      <c r="CP53" s="67">
        <f t="shared" si="22"/>
        <v>2.3693066666666666E-3</v>
      </c>
      <c r="CQ53" s="67">
        <f t="shared" si="23"/>
        <v>2.3693066666666666E-3</v>
      </c>
      <c r="CR53" s="67" t="e">
        <f t="shared" si="24"/>
        <v>#DIV/0!</v>
      </c>
      <c r="CS53" s="83">
        <f>'[1]Recettes intérieures'!AN56</f>
        <v>0</v>
      </c>
      <c r="CT53" s="81">
        <f>'[1]Recettes intérieures'!AQ56</f>
        <v>0</v>
      </c>
      <c r="CU53" s="81">
        <f>'[1]Recettes intérieures'!AP56</f>
        <v>0</v>
      </c>
      <c r="CV53" s="81">
        <f t="shared" si="234"/>
        <v>0</v>
      </c>
      <c r="CW53" s="81">
        <f t="shared" ref="CW53:CX60" si="258">CM53+CT53</f>
        <v>2.8431679999999997E-3</v>
      </c>
      <c r="CX53" s="81">
        <f t="shared" si="258"/>
        <v>0</v>
      </c>
      <c r="CY53" s="81">
        <f t="shared" ref="CY53:CY60" si="259">CW53-CX53</f>
        <v>2.8431679999999997E-3</v>
      </c>
      <c r="CZ53" s="83">
        <f>'[1]Recettes intérieures'!AR56</f>
        <v>0</v>
      </c>
      <c r="DA53" s="81">
        <f>'[1]Recettes intérieures'!AU56</f>
        <v>0</v>
      </c>
      <c r="DB53" s="81">
        <f>'[1]Recettes intérieures'!AT56</f>
        <v>0</v>
      </c>
      <c r="DC53" s="81">
        <f t="shared" si="235"/>
        <v>0</v>
      </c>
      <c r="DD53" s="81">
        <f t="shared" si="236"/>
        <v>2.8431679999999997E-3</v>
      </c>
      <c r="DE53" s="81">
        <f t="shared" si="236"/>
        <v>0</v>
      </c>
      <c r="DF53" s="81">
        <f t="shared" si="237"/>
        <v>2.8431679999999997E-3</v>
      </c>
      <c r="DG53" s="83">
        <f>'[1]Recettes intérieures'!AV56</f>
        <v>0</v>
      </c>
      <c r="DH53" s="81">
        <f>'[1]Recettes intérieures'!AY56</f>
        <v>0</v>
      </c>
      <c r="DI53" s="81">
        <f>'[1]Recettes intérieures'!AX56</f>
        <v>0</v>
      </c>
      <c r="DJ53" s="81">
        <f t="shared" si="238"/>
        <v>0</v>
      </c>
      <c r="DK53" s="82"/>
      <c r="DL53" s="84">
        <f t="shared" si="239"/>
        <v>0</v>
      </c>
      <c r="DM53" s="81">
        <f t="shared" si="239"/>
        <v>0</v>
      </c>
      <c r="DN53" s="81">
        <f t="shared" si="239"/>
        <v>0</v>
      </c>
      <c r="DO53" s="81">
        <f t="shared" si="240"/>
        <v>0</v>
      </c>
      <c r="DP53" s="82">
        <f t="shared" si="241"/>
        <v>0</v>
      </c>
      <c r="DQ53" s="86">
        <f t="shared" si="241"/>
        <v>0</v>
      </c>
      <c r="DR53" s="87">
        <f t="shared" si="242"/>
        <v>2.8431679999999997E-3</v>
      </c>
      <c r="DS53" s="87">
        <f t="shared" si="242"/>
        <v>0</v>
      </c>
      <c r="DT53" s="87">
        <f t="shared" si="243"/>
        <v>2.8431679999999997E-3</v>
      </c>
      <c r="DU53" s="67">
        <f t="shared" si="26"/>
        <v>2.3693066666666666E-3</v>
      </c>
      <c r="DV53" s="67">
        <f t="shared" si="27"/>
        <v>2.3693066666666666E-3</v>
      </c>
      <c r="DW53" s="67" t="e">
        <f t="shared" si="28"/>
        <v>#DIV/0!</v>
      </c>
      <c r="DZ53" s="79"/>
    </row>
    <row r="54" spans="1:130" ht="12.75" x14ac:dyDescent="0.2">
      <c r="A54" s="102" t="s">
        <v>85</v>
      </c>
      <c r="B54" s="103">
        <f>'[1]Recettes intérieures'!B57</f>
        <v>3.6784599999999998</v>
      </c>
      <c r="C54" s="103"/>
      <c r="D54" s="81">
        <f t="shared" si="216"/>
        <v>3.6784599999999998</v>
      </c>
      <c r="E54" s="103">
        <f>'[1]Recettes intérieures'!C57</f>
        <v>3.6784599999999998</v>
      </c>
      <c r="F54" s="103"/>
      <c r="G54" s="81">
        <f t="shared" si="217"/>
        <v>3.6784599999999998</v>
      </c>
      <c r="H54" s="82">
        <f>'[1]Recettes intérieures'!D57</f>
        <v>0</v>
      </c>
      <c r="I54" s="83">
        <f>'[1]Recettes intérieures'!D57</f>
        <v>0</v>
      </c>
      <c r="J54" s="81">
        <f>'[1]Recettes intérieures'!G57</f>
        <v>0</v>
      </c>
      <c r="K54" s="81">
        <f>'[1]Recettes intérieures'!F57</f>
        <v>0</v>
      </c>
      <c r="L54" s="81">
        <f t="shared" si="218"/>
        <v>0</v>
      </c>
      <c r="M54" s="83">
        <f>'[1]Recettes intérieures'!H57</f>
        <v>0</v>
      </c>
      <c r="N54" s="81">
        <f>'[1]Recettes intérieures'!K57</f>
        <v>0</v>
      </c>
      <c r="O54" s="81">
        <f>'[1]Recettes intérieures'!J57</f>
        <v>0</v>
      </c>
      <c r="P54" s="81">
        <f t="shared" si="219"/>
        <v>0</v>
      </c>
      <c r="Q54" s="81">
        <f t="shared" si="244"/>
        <v>0</v>
      </c>
      <c r="R54" s="81">
        <f t="shared" si="244"/>
        <v>0</v>
      </c>
      <c r="S54" s="81">
        <f t="shared" si="245"/>
        <v>0</v>
      </c>
      <c r="T54" s="83">
        <f>'[1]Recettes intérieures'!L57</f>
        <v>0</v>
      </c>
      <c r="U54" s="81">
        <f>'[1]Recettes intérieures'!O57</f>
        <v>0</v>
      </c>
      <c r="V54" s="81">
        <f>'[1]Recettes intérieures'!N57</f>
        <v>0</v>
      </c>
      <c r="W54" s="81">
        <f t="shared" si="220"/>
        <v>0</v>
      </c>
      <c r="X54" s="82"/>
      <c r="Y54" s="84">
        <f t="shared" si="221"/>
        <v>0</v>
      </c>
      <c r="Z54" s="85">
        <f t="shared" si="246"/>
        <v>0</v>
      </c>
      <c r="AA54" s="85">
        <f t="shared" si="246"/>
        <v>0</v>
      </c>
      <c r="AB54" s="85">
        <f t="shared" si="246"/>
        <v>0</v>
      </c>
      <c r="AC54" s="66">
        <f t="shared" si="9"/>
        <v>0</v>
      </c>
      <c r="AD54" s="66" t="e">
        <f t="shared" si="10"/>
        <v>#DIV/0!</v>
      </c>
      <c r="AE54" s="66" t="e">
        <f t="shared" si="11"/>
        <v>#DIV/0!</v>
      </c>
      <c r="AF54" s="83">
        <f>'[1]Recettes intérieures'!P57</f>
        <v>0</v>
      </c>
      <c r="AG54" s="81">
        <f>'[1]Recettes intérieures'!S57</f>
        <v>0</v>
      </c>
      <c r="AH54" s="81">
        <f>'[1]Recettes intérieures'!R57</f>
        <v>0</v>
      </c>
      <c r="AI54" s="81">
        <f t="shared" si="222"/>
        <v>0</v>
      </c>
      <c r="AJ54" s="103">
        <f t="shared" si="247"/>
        <v>0</v>
      </c>
      <c r="AK54" s="103">
        <f t="shared" si="247"/>
        <v>0</v>
      </c>
      <c r="AL54" s="103">
        <f t="shared" si="247"/>
        <v>0</v>
      </c>
      <c r="AM54" s="66">
        <f t="shared" si="13"/>
        <v>0</v>
      </c>
      <c r="AN54" s="83">
        <f>'[1]Recettes intérieures'!T57</f>
        <v>0</v>
      </c>
      <c r="AO54" s="81">
        <f>'[1]Recettes intérieures'!W57</f>
        <v>0</v>
      </c>
      <c r="AP54" s="81">
        <f>'[1]Recettes intérieures'!V57</f>
        <v>0</v>
      </c>
      <c r="AQ54" s="81">
        <f t="shared" si="223"/>
        <v>0</v>
      </c>
      <c r="AR54" s="81">
        <f t="shared" si="248"/>
        <v>0</v>
      </c>
      <c r="AS54" s="81">
        <f t="shared" si="248"/>
        <v>0</v>
      </c>
      <c r="AT54" s="81">
        <f t="shared" si="249"/>
        <v>0</v>
      </c>
      <c r="AU54" s="83">
        <f>'[1]Recettes intérieures'!X57</f>
        <v>0</v>
      </c>
      <c r="AV54" s="81">
        <f>'[1]Recettes intérieures'!AA57</f>
        <v>0</v>
      </c>
      <c r="AW54" s="81">
        <f>'[1]Recettes intérieures'!Z57</f>
        <v>0</v>
      </c>
      <c r="AX54" s="81">
        <f t="shared" si="224"/>
        <v>0</v>
      </c>
      <c r="AY54" s="82"/>
      <c r="AZ54" s="84">
        <f t="shared" si="250"/>
        <v>0</v>
      </c>
      <c r="BA54" s="81">
        <f t="shared" si="251"/>
        <v>0</v>
      </c>
      <c r="BB54" s="81">
        <f t="shared" si="251"/>
        <v>0</v>
      </c>
      <c r="BC54" s="81">
        <f t="shared" si="252"/>
        <v>0</v>
      </c>
      <c r="BD54" s="82">
        <f t="shared" si="253"/>
        <v>0</v>
      </c>
      <c r="BE54" s="86">
        <f t="shared" si="253"/>
        <v>0</v>
      </c>
      <c r="BF54" s="85">
        <f t="shared" si="253"/>
        <v>0</v>
      </c>
      <c r="BG54" s="85">
        <f t="shared" si="253"/>
        <v>0</v>
      </c>
      <c r="BH54" s="85">
        <f t="shared" si="253"/>
        <v>0</v>
      </c>
      <c r="BI54" s="66">
        <f t="shared" si="15"/>
        <v>0</v>
      </c>
      <c r="BJ54" s="66">
        <f t="shared" si="16"/>
        <v>0</v>
      </c>
      <c r="BK54" s="66" t="e">
        <f t="shared" si="17"/>
        <v>#DIV/0!</v>
      </c>
      <c r="BL54" s="83">
        <f>'[1]Recettes intérieures'!AB57</f>
        <v>0</v>
      </c>
      <c r="BM54" s="81">
        <f>'[1]Recettes intérieures'!AE57</f>
        <v>0</v>
      </c>
      <c r="BN54" s="81">
        <f>'[1]Recettes intérieures'!AD57</f>
        <v>0</v>
      </c>
      <c r="BO54" s="81">
        <f t="shared" si="225"/>
        <v>0</v>
      </c>
      <c r="BP54" s="81">
        <f t="shared" si="254"/>
        <v>0</v>
      </c>
      <c r="BQ54" s="81">
        <f t="shared" si="254"/>
        <v>0</v>
      </c>
      <c r="BR54" s="81">
        <f t="shared" si="255"/>
        <v>0</v>
      </c>
      <c r="BS54" s="66">
        <f t="shared" si="19"/>
        <v>0</v>
      </c>
      <c r="BT54" s="83">
        <f>'[1]Recettes intérieures'!AF57</f>
        <v>0</v>
      </c>
      <c r="BU54" s="81">
        <f>'[1]Recettes intérieures'!AI57</f>
        <v>0</v>
      </c>
      <c r="BV54" s="81">
        <f>'[1]Recettes intérieures'!AH57</f>
        <v>0</v>
      </c>
      <c r="BW54" s="81">
        <f t="shared" si="226"/>
        <v>0</v>
      </c>
      <c r="BX54" s="81">
        <f t="shared" si="256"/>
        <v>0</v>
      </c>
      <c r="BY54" s="81">
        <f t="shared" si="256"/>
        <v>0</v>
      </c>
      <c r="BZ54" s="81">
        <f t="shared" si="257"/>
        <v>0</v>
      </c>
      <c r="CA54" s="66">
        <f t="shared" si="5"/>
        <v>0</v>
      </c>
      <c r="CB54" s="83">
        <f>'[1]Recettes intérieures'!AJ57</f>
        <v>0</v>
      </c>
      <c r="CC54" s="81">
        <f>'[1]Recettes intérieures'!AM57</f>
        <v>0</v>
      </c>
      <c r="CD54" s="81">
        <f>'[1]Recettes intérieures'!AL57</f>
        <v>0</v>
      </c>
      <c r="CE54" s="81">
        <f t="shared" si="227"/>
        <v>0</v>
      </c>
      <c r="CF54" s="82"/>
      <c r="CG54" s="84">
        <f t="shared" si="228"/>
        <v>0</v>
      </c>
      <c r="CH54" s="81">
        <f t="shared" si="229"/>
        <v>0</v>
      </c>
      <c r="CI54" s="81">
        <f t="shared" si="229"/>
        <v>0</v>
      </c>
      <c r="CJ54" s="81">
        <f t="shared" si="230"/>
        <v>0</v>
      </c>
      <c r="CK54" s="82"/>
      <c r="CL54" s="86">
        <f t="shared" si="231"/>
        <v>0</v>
      </c>
      <c r="CM54" s="81">
        <f t="shared" si="232"/>
        <v>0</v>
      </c>
      <c r="CN54" s="81">
        <f t="shared" si="232"/>
        <v>0</v>
      </c>
      <c r="CO54" s="81">
        <f t="shared" si="233"/>
        <v>0</v>
      </c>
      <c r="CP54" s="67">
        <f t="shared" si="22"/>
        <v>0</v>
      </c>
      <c r="CQ54" s="67">
        <f t="shared" si="23"/>
        <v>0</v>
      </c>
      <c r="CR54" s="67" t="e">
        <f t="shared" si="24"/>
        <v>#DIV/0!</v>
      </c>
      <c r="CS54" s="83">
        <f>'[1]Recettes intérieures'!AN57</f>
        <v>0</v>
      </c>
      <c r="CT54" s="81">
        <f>'[1]Recettes intérieures'!AQ57</f>
        <v>0</v>
      </c>
      <c r="CU54" s="81">
        <f>'[1]Recettes intérieures'!AP57</f>
        <v>0</v>
      </c>
      <c r="CV54" s="81">
        <f t="shared" si="234"/>
        <v>0</v>
      </c>
      <c r="CW54" s="81">
        <f t="shared" si="258"/>
        <v>0</v>
      </c>
      <c r="CX54" s="81">
        <f t="shared" si="258"/>
        <v>0</v>
      </c>
      <c r="CY54" s="81">
        <f t="shared" si="259"/>
        <v>0</v>
      </c>
      <c r="CZ54" s="83">
        <f>'[1]Recettes intérieures'!AR57</f>
        <v>0</v>
      </c>
      <c r="DA54" s="81">
        <f>'[1]Recettes intérieures'!AU57</f>
        <v>0</v>
      </c>
      <c r="DB54" s="81">
        <f>'[1]Recettes intérieures'!AT57</f>
        <v>0</v>
      </c>
      <c r="DC54" s="81">
        <f t="shared" si="235"/>
        <v>0</v>
      </c>
      <c r="DD54" s="81">
        <f t="shared" si="236"/>
        <v>0</v>
      </c>
      <c r="DE54" s="81">
        <f t="shared" si="236"/>
        <v>0</v>
      </c>
      <c r="DF54" s="81">
        <f t="shared" si="237"/>
        <v>0</v>
      </c>
      <c r="DG54" s="83">
        <f>'[1]Recettes intérieures'!AV57</f>
        <v>0</v>
      </c>
      <c r="DH54" s="81">
        <f>'[1]Recettes intérieures'!AY57</f>
        <v>0</v>
      </c>
      <c r="DI54" s="81">
        <f>'[1]Recettes intérieures'!AX57</f>
        <v>0</v>
      </c>
      <c r="DJ54" s="81">
        <f t="shared" si="238"/>
        <v>0</v>
      </c>
      <c r="DK54" s="82"/>
      <c r="DL54" s="84">
        <f t="shared" si="239"/>
        <v>0</v>
      </c>
      <c r="DM54" s="81">
        <f t="shared" si="239"/>
        <v>0</v>
      </c>
      <c r="DN54" s="81">
        <f t="shared" si="239"/>
        <v>0</v>
      </c>
      <c r="DO54" s="81">
        <f t="shared" si="240"/>
        <v>0</v>
      </c>
      <c r="DP54" s="82">
        <f t="shared" si="241"/>
        <v>0</v>
      </c>
      <c r="DQ54" s="86">
        <f t="shared" si="241"/>
        <v>0</v>
      </c>
      <c r="DR54" s="87">
        <f t="shared" si="242"/>
        <v>0</v>
      </c>
      <c r="DS54" s="87">
        <f t="shared" si="242"/>
        <v>0</v>
      </c>
      <c r="DT54" s="87">
        <f t="shared" si="243"/>
        <v>0</v>
      </c>
      <c r="DU54" s="67">
        <f t="shared" si="26"/>
        <v>0</v>
      </c>
      <c r="DV54" s="67">
        <f t="shared" si="27"/>
        <v>0</v>
      </c>
      <c r="DW54" s="67" t="e">
        <f t="shared" si="28"/>
        <v>#DIV/0!</v>
      </c>
      <c r="DZ54" s="79"/>
    </row>
    <row r="55" spans="1:130" ht="12.75" x14ac:dyDescent="0.2">
      <c r="A55" s="102" t="s">
        <v>86</v>
      </c>
      <c r="B55" s="103">
        <f>'[1]Recettes intérieures'!B58</f>
        <v>9</v>
      </c>
      <c r="C55" s="103"/>
      <c r="D55" s="81">
        <f t="shared" si="216"/>
        <v>9</v>
      </c>
      <c r="E55" s="103">
        <f>'[1]Recettes intérieures'!C58</f>
        <v>9</v>
      </c>
      <c r="F55" s="103"/>
      <c r="G55" s="81">
        <f t="shared" si="217"/>
        <v>9</v>
      </c>
      <c r="H55" s="82">
        <f>'[1]Recettes intérieures'!D58</f>
        <v>0</v>
      </c>
      <c r="I55" s="83">
        <f>'[1]Recettes intérieures'!D58</f>
        <v>0</v>
      </c>
      <c r="J55" s="81">
        <f>'[1]Recettes intérieures'!G58</f>
        <v>0</v>
      </c>
      <c r="K55" s="81">
        <f>'[1]Recettes intérieures'!F58</f>
        <v>0</v>
      </c>
      <c r="L55" s="81">
        <f t="shared" si="218"/>
        <v>0</v>
      </c>
      <c r="M55" s="83">
        <f>'[1]Recettes intérieures'!H58</f>
        <v>0</v>
      </c>
      <c r="N55" s="81">
        <f>'[1]Recettes intérieures'!K58</f>
        <v>0</v>
      </c>
      <c r="O55" s="81">
        <f>'[1]Recettes intérieures'!J58</f>
        <v>0</v>
      </c>
      <c r="P55" s="81">
        <f t="shared" si="219"/>
        <v>0</v>
      </c>
      <c r="Q55" s="81">
        <f t="shared" si="244"/>
        <v>0</v>
      </c>
      <c r="R55" s="81">
        <f t="shared" si="244"/>
        <v>0</v>
      </c>
      <c r="S55" s="81">
        <f t="shared" si="245"/>
        <v>0</v>
      </c>
      <c r="T55" s="83">
        <f>'[1]Recettes intérieures'!L58</f>
        <v>0</v>
      </c>
      <c r="U55" s="81">
        <f>'[1]Recettes intérieures'!O58</f>
        <v>0</v>
      </c>
      <c r="V55" s="81">
        <f>'[1]Recettes intérieures'!N58</f>
        <v>0</v>
      </c>
      <c r="W55" s="81">
        <f t="shared" si="220"/>
        <v>0</v>
      </c>
      <c r="X55" s="82"/>
      <c r="Y55" s="84">
        <f t="shared" si="221"/>
        <v>0</v>
      </c>
      <c r="Z55" s="85">
        <f t="shared" si="246"/>
        <v>0</v>
      </c>
      <c r="AA55" s="85">
        <f t="shared" si="246"/>
        <v>0</v>
      </c>
      <c r="AB55" s="85">
        <f t="shared" si="246"/>
        <v>0</v>
      </c>
      <c r="AC55" s="66">
        <f t="shared" si="9"/>
        <v>0</v>
      </c>
      <c r="AD55" s="66" t="e">
        <f t="shared" si="10"/>
        <v>#DIV/0!</v>
      </c>
      <c r="AE55" s="66" t="e">
        <f t="shared" si="11"/>
        <v>#DIV/0!</v>
      </c>
      <c r="AF55" s="83">
        <f>'[1]Recettes intérieures'!P58</f>
        <v>0</v>
      </c>
      <c r="AG55" s="81">
        <f>'[1]Recettes intérieures'!S58</f>
        <v>0</v>
      </c>
      <c r="AH55" s="81">
        <f>'[1]Recettes intérieures'!R58</f>
        <v>0</v>
      </c>
      <c r="AI55" s="81">
        <f t="shared" si="222"/>
        <v>0</v>
      </c>
      <c r="AJ55" s="103">
        <f t="shared" si="247"/>
        <v>0</v>
      </c>
      <c r="AK55" s="103">
        <f t="shared" si="247"/>
        <v>0</v>
      </c>
      <c r="AL55" s="103">
        <f t="shared" si="247"/>
        <v>0</v>
      </c>
      <c r="AM55" s="66">
        <f t="shared" si="13"/>
        <v>0</v>
      </c>
      <c r="AN55" s="83">
        <f>'[1]Recettes intérieures'!T58</f>
        <v>0</v>
      </c>
      <c r="AO55" s="81">
        <f>'[1]Recettes intérieures'!W58</f>
        <v>0</v>
      </c>
      <c r="AP55" s="81">
        <f>'[1]Recettes intérieures'!V58</f>
        <v>0</v>
      </c>
      <c r="AQ55" s="81">
        <f t="shared" si="223"/>
        <v>0</v>
      </c>
      <c r="AR55" s="81">
        <f t="shared" si="248"/>
        <v>0</v>
      </c>
      <c r="AS55" s="81">
        <f t="shared" si="248"/>
        <v>0</v>
      </c>
      <c r="AT55" s="81">
        <f t="shared" si="249"/>
        <v>0</v>
      </c>
      <c r="AU55" s="83">
        <f>'[1]Recettes intérieures'!X58</f>
        <v>0</v>
      </c>
      <c r="AV55" s="81">
        <f>'[1]Recettes intérieures'!AA58</f>
        <v>0</v>
      </c>
      <c r="AW55" s="81">
        <f>'[1]Recettes intérieures'!Z58</f>
        <v>0</v>
      </c>
      <c r="AX55" s="81">
        <f t="shared" si="224"/>
        <v>0</v>
      </c>
      <c r="AY55" s="82"/>
      <c r="AZ55" s="84">
        <f t="shared" si="250"/>
        <v>0</v>
      </c>
      <c r="BA55" s="81">
        <f t="shared" si="251"/>
        <v>0</v>
      </c>
      <c r="BB55" s="81">
        <f t="shared" si="251"/>
        <v>0</v>
      </c>
      <c r="BC55" s="81">
        <f t="shared" si="252"/>
        <v>0</v>
      </c>
      <c r="BD55" s="82">
        <f t="shared" si="253"/>
        <v>0</v>
      </c>
      <c r="BE55" s="86">
        <f t="shared" si="253"/>
        <v>0</v>
      </c>
      <c r="BF55" s="85">
        <f t="shared" si="253"/>
        <v>0</v>
      </c>
      <c r="BG55" s="85">
        <f t="shared" si="253"/>
        <v>0</v>
      </c>
      <c r="BH55" s="85">
        <f t="shared" si="253"/>
        <v>0</v>
      </c>
      <c r="BI55" s="66">
        <f t="shared" si="15"/>
        <v>0</v>
      </c>
      <c r="BJ55" s="66">
        <f t="shared" si="16"/>
        <v>0</v>
      </c>
      <c r="BK55" s="66" t="e">
        <f t="shared" si="17"/>
        <v>#DIV/0!</v>
      </c>
      <c r="BL55" s="83">
        <f>'[1]Recettes intérieures'!AB58</f>
        <v>0</v>
      </c>
      <c r="BM55" s="81">
        <f>'[1]Recettes intérieures'!AE58</f>
        <v>0</v>
      </c>
      <c r="BN55" s="81">
        <f>'[1]Recettes intérieures'!AD58</f>
        <v>0</v>
      </c>
      <c r="BO55" s="81">
        <f t="shared" si="225"/>
        <v>0</v>
      </c>
      <c r="BP55" s="81">
        <f t="shared" si="254"/>
        <v>0</v>
      </c>
      <c r="BQ55" s="81">
        <f t="shared" si="254"/>
        <v>0</v>
      </c>
      <c r="BR55" s="81">
        <f t="shared" si="255"/>
        <v>0</v>
      </c>
      <c r="BS55" s="66">
        <f t="shared" si="19"/>
        <v>0</v>
      </c>
      <c r="BT55" s="83">
        <f>'[1]Recettes intérieures'!AF58</f>
        <v>0</v>
      </c>
      <c r="BU55" s="81">
        <f>'[1]Recettes intérieures'!AI58</f>
        <v>0</v>
      </c>
      <c r="BV55" s="81">
        <f>'[1]Recettes intérieures'!AH58</f>
        <v>0</v>
      </c>
      <c r="BW55" s="81">
        <f t="shared" si="226"/>
        <v>0</v>
      </c>
      <c r="BX55" s="81">
        <f t="shared" si="256"/>
        <v>0</v>
      </c>
      <c r="BY55" s="81">
        <f t="shared" si="256"/>
        <v>0</v>
      </c>
      <c r="BZ55" s="81">
        <f t="shared" si="257"/>
        <v>0</v>
      </c>
      <c r="CA55" s="66">
        <f t="shared" si="5"/>
        <v>0</v>
      </c>
      <c r="CB55" s="83">
        <f>'[1]Recettes intérieures'!AJ58</f>
        <v>0</v>
      </c>
      <c r="CC55" s="81">
        <f>'[1]Recettes intérieures'!AM58</f>
        <v>0</v>
      </c>
      <c r="CD55" s="81">
        <f>'[1]Recettes intérieures'!AL58</f>
        <v>0</v>
      </c>
      <c r="CE55" s="81">
        <f t="shared" si="227"/>
        <v>0</v>
      </c>
      <c r="CF55" s="82"/>
      <c r="CG55" s="84">
        <f t="shared" si="228"/>
        <v>0</v>
      </c>
      <c r="CH55" s="81">
        <f t="shared" si="229"/>
        <v>0</v>
      </c>
      <c r="CI55" s="81">
        <f t="shared" si="229"/>
        <v>0</v>
      </c>
      <c r="CJ55" s="81">
        <f t="shared" si="230"/>
        <v>0</v>
      </c>
      <c r="CK55" s="82"/>
      <c r="CL55" s="86">
        <f t="shared" si="231"/>
        <v>0</v>
      </c>
      <c r="CM55" s="81">
        <f t="shared" si="232"/>
        <v>0</v>
      </c>
      <c r="CN55" s="81">
        <f t="shared" si="232"/>
        <v>0</v>
      </c>
      <c r="CO55" s="81">
        <f t="shared" si="233"/>
        <v>0</v>
      </c>
      <c r="CP55" s="67">
        <f t="shared" si="22"/>
        <v>0</v>
      </c>
      <c r="CQ55" s="67">
        <f t="shared" si="23"/>
        <v>0</v>
      </c>
      <c r="CR55" s="67" t="e">
        <f t="shared" si="24"/>
        <v>#DIV/0!</v>
      </c>
      <c r="CS55" s="83">
        <f>'[1]Recettes intérieures'!AN58</f>
        <v>0</v>
      </c>
      <c r="CT55" s="81">
        <f>'[1]Recettes intérieures'!AQ58</f>
        <v>0</v>
      </c>
      <c r="CU55" s="81">
        <f>'[1]Recettes intérieures'!AP58</f>
        <v>0</v>
      </c>
      <c r="CV55" s="81">
        <f t="shared" si="234"/>
        <v>0</v>
      </c>
      <c r="CW55" s="81">
        <f t="shared" si="258"/>
        <v>0</v>
      </c>
      <c r="CX55" s="81">
        <f t="shared" si="258"/>
        <v>0</v>
      </c>
      <c r="CY55" s="81">
        <f t="shared" si="259"/>
        <v>0</v>
      </c>
      <c r="CZ55" s="83">
        <f>'[1]Recettes intérieures'!AR58</f>
        <v>0</v>
      </c>
      <c r="DA55" s="81">
        <f>'[1]Recettes intérieures'!AU58</f>
        <v>0</v>
      </c>
      <c r="DB55" s="81">
        <f>'[1]Recettes intérieures'!AT58</f>
        <v>0</v>
      </c>
      <c r="DC55" s="81">
        <f t="shared" si="235"/>
        <v>0</v>
      </c>
      <c r="DD55" s="81">
        <f t="shared" si="236"/>
        <v>0</v>
      </c>
      <c r="DE55" s="81">
        <f t="shared" si="236"/>
        <v>0</v>
      </c>
      <c r="DF55" s="81">
        <f t="shared" si="237"/>
        <v>0</v>
      </c>
      <c r="DG55" s="83">
        <f>'[1]Recettes intérieures'!AV58</f>
        <v>0</v>
      </c>
      <c r="DH55" s="81">
        <f>'[1]Recettes intérieures'!AY58</f>
        <v>0</v>
      </c>
      <c r="DI55" s="81">
        <f>'[1]Recettes intérieures'!AX58</f>
        <v>0</v>
      </c>
      <c r="DJ55" s="81">
        <f t="shared" si="238"/>
        <v>0</v>
      </c>
      <c r="DK55" s="82"/>
      <c r="DL55" s="84">
        <f t="shared" si="239"/>
        <v>0</v>
      </c>
      <c r="DM55" s="81">
        <f t="shared" si="239"/>
        <v>0</v>
      </c>
      <c r="DN55" s="81">
        <f t="shared" si="239"/>
        <v>0</v>
      </c>
      <c r="DO55" s="81">
        <f t="shared" si="240"/>
        <v>0</v>
      </c>
      <c r="DP55" s="82">
        <f t="shared" si="241"/>
        <v>0</v>
      </c>
      <c r="DQ55" s="86">
        <f t="shared" si="241"/>
        <v>0</v>
      </c>
      <c r="DR55" s="87">
        <f t="shared" si="242"/>
        <v>0</v>
      </c>
      <c r="DS55" s="87">
        <f t="shared" si="242"/>
        <v>0</v>
      </c>
      <c r="DT55" s="87">
        <f t="shared" si="243"/>
        <v>0</v>
      </c>
      <c r="DU55" s="67">
        <f t="shared" si="26"/>
        <v>0</v>
      </c>
      <c r="DV55" s="67">
        <f t="shared" si="27"/>
        <v>0</v>
      </c>
      <c r="DW55" s="67" t="e">
        <f t="shared" si="28"/>
        <v>#DIV/0!</v>
      </c>
      <c r="DZ55" s="79"/>
    </row>
    <row r="56" spans="1:130" ht="12.75" x14ac:dyDescent="0.2">
      <c r="A56" s="102" t="s">
        <v>87</v>
      </c>
      <c r="B56" s="103">
        <f>'[1]Recettes intérieures'!B59</f>
        <v>0</v>
      </c>
      <c r="C56" s="103"/>
      <c r="D56" s="81">
        <f t="shared" si="216"/>
        <v>0</v>
      </c>
      <c r="E56" s="103">
        <f>'[1]Recettes intérieures'!C59</f>
        <v>0</v>
      </c>
      <c r="F56" s="103"/>
      <c r="G56" s="81">
        <f t="shared" si="217"/>
        <v>0</v>
      </c>
      <c r="H56" s="82">
        <f>'[1]Recettes intérieures'!D59</f>
        <v>0</v>
      </c>
      <c r="I56" s="83">
        <f>'[1]Recettes intérieures'!D59</f>
        <v>0</v>
      </c>
      <c r="J56" s="81">
        <f>'[1]Recettes intérieures'!G59</f>
        <v>0</v>
      </c>
      <c r="K56" s="81">
        <f>'[1]Recettes intérieures'!F59</f>
        <v>0</v>
      </c>
      <c r="L56" s="81">
        <f t="shared" si="218"/>
        <v>0</v>
      </c>
      <c r="M56" s="83">
        <f>'[1]Recettes intérieures'!H59</f>
        <v>0</v>
      </c>
      <c r="N56" s="81">
        <f>'[1]Recettes intérieures'!K59</f>
        <v>0</v>
      </c>
      <c r="O56" s="81">
        <f>'[1]Recettes intérieures'!J59</f>
        <v>0</v>
      </c>
      <c r="P56" s="81">
        <f t="shared" si="219"/>
        <v>0</v>
      </c>
      <c r="Q56" s="81">
        <f t="shared" si="244"/>
        <v>0</v>
      </c>
      <c r="R56" s="81">
        <f t="shared" si="244"/>
        <v>0</v>
      </c>
      <c r="S56" s="81">
        <f t="shared" si="245"/>
        <v>0</v>
      </c>
      <c r="T56" s="83">
        <f>'[1]Recettes intérieures'!L59</f>
        <v>0</v>
      </c>
      <c r="U56" s="81">
        <f>'[1]Recettes intérieures'!O59</f>
        <v>0</v>
      </c>
      <c r="V56" s="81">
        <f>'[1]Recettes intérieures'!N59</f>
        <v>0</v>
      </c>
      <c r="W56" s="81">
        <f t="shared" si="220"/>
        <v>0</v>
      </c>
      <c r="X56" s="82"/>
      <c r="Y56" s="84">
        <f t="shared" si="221"/>
        <v>0</v>
      </c>
      <c r="Z56" s="85">
        <f t="shared" si="246"/>
        <v>0</v>
      </c>
      <c r="AA56" s="85">
        <f t="shared" si="246"/>
        <v>0</v>
      </c>
      <c r="AB56" s="85">
        <f t="shared" si="246"/>
        <v>0</v>
      </c>
      <c r="AC56" s="66" t="e">
        <f t="shared" si="9"/>
        <v>#DIV/0!</v>
      </c>
      <c r="AD56" s="66" t="e">
        <f t="shared" si="10"/>
        <v>#DIV/0!</v>
      </c>
      <c r="AE56" s="66" t="e">
        <f t="shared" si="11"/>
        <v>#DIV/0!</v>
      </c>
      <c r="AF56" s="83">
        <f>'[1]Recettes intérieures'!P59</f>
        <v>0</v>
      </c>
      <c r="AG56" s="81">
        <f>'[1]Recettes intérieures'!S59</f>
        <v>0.112881524</v>
      </c>
      <c r="AH56" s="81">
        <f>'[1]Recettes intérieures'!R59</f>
        <v>0</v>
      </c>
      <c r="AI56" s="81">
        <f t="shared" si="222"/>
        <v>0.112881524</v>
      </c>
      <c r="AJ56" s="103">
        <f t="shared" si="247"/>
        <v>0.112881524</v>
      </c>
      <c r="AK56" s="103">
        <f t="shared" si="247"/>
        <v>0</v>
      </c>
      <c r="AL56" s="103">
        <f t="shared" si="247"/>
        <v>0.112881524</v>
      </c>
      <c r="AM56" s="66" t="e">
        <f t="shared" si="13"/>
        <v>#DIV/0!</v>
      </c>
      <c r="AN56" s="83">
        <f>'[1]Recettes intérieures'!T59</f>
        <v>0</v>
      </c>
      <c r="AO56" s="81">
        <f>'[1]Recettes intérieures'!W59</f>
        <v>0</v>
      </c>
      <c r="AP56" s="81">
        <f>'[1]Recettes intérieures'!V59</f>
        <v>0</v>
      </c>
      <c r="AQ56" s="81">
        <f t="shared" si="223"/>
        <v>0</v>
      </c>
      <c r="AR56" s="81">
        <f t="shared" si="248"/>
        <v>0.112881524</v>
      </c>
      <c r="AS56" s="81">
        <f t="shared" si="248"/>
        <v>0</v>
      </c>
      <c r="AT56" s="81">
        <f t="shared" si="249"/>
        <v>0.112881524</v>
      </c>
      <c r="AU56" s="83">
        <f>'[1]Recettes intérieures'!X59</f>
        <v>0</v>
      </c>
      <c r="AV56" s="81">
        <f>'[1]Recettes intérieures'!AA59</f>
        <v>0</v>
      </c>
      <c r="AW56" s="81">
        <f>'[1]Recettes intérieures'!Z59</f>
        <v>0</v>
      </c>
      <c r="AX56" s="81">
        <f t="shared" si="224"/>
        <v>0</v>
      </c>
      <c r="AY56" s="82"/>
      <c r="AZ56" s="84">
        <f t="shared" si="250"/>
        <v>0</v>
      </c>
      <c r="BA56" s="81">
        <f t="shared" si="251"/>
        <v>0.112881524</v>
      </c>
      <c r="BB56" s="81">
        <f t="shared" si="251"/>
        <v>0</v>
      </c>
      <c r="BC56" s="81">
        <f t="shared" si="252"/>
        <v>0.112881524</v>
      </c>
      <c r="BD56" s="82">
        <f t="shared" si="253"/>
        <v>0</v>
      </c>
      <c r="BE56" s="86">
        <f t="shared" si="253"/>
        <v>0</v>
      </c>
      <c r="BF56" s="85">
        <f t="shared" si="253"/>
        <v>0.112881524</v>
      </c>
      <c r="BG56" s="85">
        <f t="shared" si="253"/>
        <v>0</v>
      </c>
      <c r="BH56" s="85">
        <f t="shared" si="253"/>
        <v>0.112881524</v>
      </c>
      <c r="BI56" s="66" t="e">
        <f t="shared" si="15"/>
        <v>#DIV/0!</v>
      </c>
      <c r="BJ56" s="66" t="e">
        <f t="shared" si="16"/>
        <v>#DIV/0!</v>
      </c>
      <c r="BK56" s="66" t="e">
        <f t="shared" si="17"/>
        <v>#DIV/0!</v>
      </c>
      <c r="BL56" s="83">
        <f>'[1]Recettes intérieures'!AB59</f>
        <v>0</v>
      </c>
      <c r="BM56" s="81">
        <f>'[1]Recettes intérieures'!AE59</f>
        <v>0</v>
      </c>
      <c r="BN56" s="81">
        <f>'[1]Recettes intérieures'!AD59</f>
        <v>0</v>
      </c>
      <c r="BO56" s="81">
        <f t="shared" si="225"/>
        <v>0</v>
      </c>
      <c r="BP56" s="81">
        <f t="shared" si="254"/>
        <v>0.112881524</v>
      </c>
      <c r="BQ56" s="81">
        <f t="shared" si="254"/>
        <v>0</v>
      </c>
      <c r="BR56" s="81">
        <f t="shared" si="255"/>
        <v>0.112881524</v>
      </c>
      <c r="BS56" s="66" t="e">
        <f t="shared" si="19"/>
        <v>#DIV/0!</v>
      </c>
      <c r="BT56" s="83">
        <f>'[1]Recettes intérieures'!AF59</f>
        <v>0</v>
      </c>
      <c r="BU56" s="81">
        <f>'[1]Recettes intérieures'!AI59</f>
        <v>0</v>
      </c>
      <c r="BV56" s="81">
        <f>'[1]Recettes intérieures'!AH59</f>
        <v>0</v>
      </c>
      <c r="BW56" s="81">
        <f t="shared" si="226"/>
        <v>0</v>
      </c>
      <c r="BX56" s="81">
        <f t="shared" si="256"/>
        <v>0.112881524</v>
      </c>
      <c r="BY56" s="81">
        <f t="shared" si="256"/>
        <v>0</v>
      </c>
      <c r="BZ56" s="81">
        <f t="shared" si="257"/>
        <v>0.112881524</v>
      </c>
      <c r="CA56" s="66" t="e">
        <f t="shared" si="5"/>
        <v>#DIV/0!</v>
      </c>
      <c r="CB56" s="83">
        <f>'[1]Recettes intérieures'!AJ59</f>
        <v>0</v>
      </c>
      <c r="CC56" s="81">
        <f>'[1]Recettes intérieures'!AM59</f>
        <v>0</v>
      </c>
      <c r="CD56" s="81">
        <f>'[1]Recettes intérieures'!AL59</f>
        <v>0</v>
      </c>
      <c r="CE56" s="81">
        <f t="shared" si="227"/>
        <v>0</v>
      </c>
      <c r="CF56" s="82"/>
      <c r="CG56" s="84">
        <f t="shared" si="228"/>
        <v>0</v>
      </c>
      <c r="CH56" s="81">
        <f t="shared" si="229"/>
        <v>0</v>
      </c>
      <c r="CI56" s="81">
        <f t="shared" si="229"/>
        <v>0</v>
      </c>
      <c r="CJ56" s="81">
        <f t="shared" si="230"/>
        <v>0</v>
      </c>
      <c r="CK56" s="82"/>
      <c r="CL56" s="86">
        <f t="shared" si="231"/>
        <v>0</v>
      </c>
      <c r="CM56" s="81">
        <f t="shared" si="232"/>
        <v>0.112881524</v>
      </c>
      <c r="CN56" s="81">
        <f t="shared" si="232"/>
        <v>0</v>
      </c>
      <c r="CO56" s="81">
        <f t="shared" si="233"/>
        <v>0.112881524</v>
      </c>
      <c r="CP56" s="67" t="e">
        <f t="shared" si="22"/>
        <v>#DIV/0!</v>
      </c>
      <c r="CQ56" s="67" t="e">
        <f t="shared" si="23"/>
        <v>#DIV/0!</v>
      </c>
      <c r="CR56" s="67" t="e">
        <f t="shared" si="24"/>
        <v>#DIV/0!</v>
      </c>
      <c r="CS56" s="83">
        <f>'[1]Recettes intérieures'!AN59</f>
        <v>0</v>
      </c>
      <c r="CT56" s="81">
        <f>'[1]Recettes intérieures'!AQ59</f>
        <v>0</v>
      </c>
      <c r="CU56" s="81">
        <f>'[1]Recettes intérieures'!AP59</f>
        <v>0</v>
      </c>
      <c r="CV56" s="81">
        <f t="shared" si="234"/>
        <v>0</v>
      </c>
      <c r="CW56" s="81">
        <f t="shared" si="258"/>
        <v>0.112881524</v>
      </c>
      <c r="CX56" s="81">
        <f t="shared" si="258"/>
        <v>0</v>
      </c>
      <c r="CY56" s="81">
        <f t="shared" si="259"/>
        <v>0.112881524</v>
      </c>
      <c r="CZ56" s="83">
        <f>'[1]Recettes intérieures'!AR59</f>
        <v>0</v>
      </c>
      <c r="DA56" s="81">
        <f>'[1]Recettes intérieures'!AU59</f>
        <v>0</v>
      </c>
      <c r="DB56" s="81">
        <f>'[1]Recettes intérieures'!AT59</f>
        <v>0</v>
      </c>
      <c r="DC56" s="81">
        <f t="shared" si="235"/>
        <v>0</v>
      </c>
      <c r="DD56" s="81">
        <f t="shared" si="236"/>
        <v>0.112881524</v>
      </c>
      <c r="DE56" s="81">
        <f t="shared" si="236"/>
        <v>0</v>
      </c>
      <c r="DF56" s="81">
        <f t="shared" si="237"/>
        <v>0.112881524</v>
      </c>
      <c r="DG56" s="83">
        <f>'[1]Recettes intérieures'!AV59</f>
        <v>0</v>
      </c>
      <c r="DH56" s="81">
        <f>'[1]Recettes intérieures'!AY59</f>
        <v>0</v>
      </c>
      <c r="DI56" s="81">
        <f>'[1]Recettes intérieures'!AX59</f>
        <v>0</v>
      </c>
      <c r="DJ56" s="81">
        <f t="shared" si="238"/>
        <v>0</v>
      </c>
      <c r="DK56" s="82"/>
      <c r="DL56" s="84">
        <f t="shared" si="239"/>
        <v>0</v>
      </c>
      <c r="DM56" s="81">
        <f t="shared" si="239"/>
        <v>0</v>
      </c>
      <c r="DN56" s="81">
        <f t="shared" si="239"/>
        <v>0</v>
      </c>
      <c r="DO56" s="81">
        <f t="shared" si="240"/>
        <v>0</v>
      </c>
      <c r="DP56" s="82">
        <f t="shared" si="241"/>
        <v>0</v>
      </c>
      <c r="DQ56" s="86">
        <f t="shared" si="241"/>
        <v>0</v>
      </c>
      <c r="DR56" s="87">
        <f t="shared" si="242"/>
        <v>0.112881524</v>
      </c>
      <c r="DS56" s="87">
        <f t="shared" si="242"/>
        <v>0</v>
      </c>
      <c r="DT56" s="87">
        <f t="shared" si="243"/>
        <v>0.112881524</v>
      </c>
      <c r="DU56" s="67" t="e">
        <f t="shared" si="26"/>
        <v>#DIV/0!</v>
      </c>
      <c r="DV56" s="67" t="e">
        <f t="shared" si="27"/>
        <v>#DIV/0!</v>
      </c>
      <c r="DW56" s="67" t="e">
        <f t="shared" si="28"/>
        <v>#DIV/0!</v>
      </c>
      <c r="DZ56" s="79"/>
    </row>
    <row r="57" spans="1:130" ht="12.75" x14ac:dyDescent="0.2">
      <c r="A57" s="102" t="s">
        <v>88</v>
      </c>
      <c r="B57" s="103">
        <f>'[1]Recettes intérieures'!B60</f>
        <v>0.5202</v>
      </c>
      <c r="C57" s="103"/>
      <c r="D57" s="81">
        <f t="shared" si="216"/>
        <v>0.5202</v>
      </c>
      <c r="E57" s="103">
        <f>'[1]Recettes intérieures'!C60</f>
        <v>0.5202</v>
      </c>
      <c r="F57" s="103"/>
      <c r="G57" s="81">
        <f t="shared" si="217"/>
        <v>0.5202</v>
      </c>
      <c r="H57" s="82">
        <f>'[1]Recettes intérieures'!D60</f>
        <v>0</v>
      </c>
      <c r="I57" s="83">
        <f>'[1]Recettes intérieures'!D60</f>
        <v>0</v>
      </c>
      <c r="J57" s="81">
        <f>'[1]Recettes intérieures'!G60</f>
        <v>0</v>
      </c>
      <c r="K57" s="81">
        <f>'[1]Recettes intérieures'!F60</f>
        <v>0</v>
      </c>
      <c r="L57" s="81">
        <f t="shared" si="218"/>
        <v>0</v>
      </c>
      <c r="M57" s="83">
        <f>'[1]Recettes intérieures'!H60</f>
        <v>0</v>
      </c>
      <c r="N57" s="81">
        <f>'[1]Recettes intérieures'!K60</f>
        <v>0</v>
      </c>
      <c r="O57" s="81">
        <f>'[1]Recettes intérieures'!J60</f>
        <v>0</v>
      </c>
      <c r="P57" s="81">
        <f t="shared" si="219"/>
        <v>0</v>
      </c>
      <c r="Q57" s="81">
        <f t="shared" si="244"/>
        <v>0</v>
      </c>
      <c r="R57" s="81">
        <f t="shared" si="244"/>
        <v>0</v>
      </c>
      <c r="S57" s="81">
        <f t="shared" si="245"/>
        <v>0</v>
      </c>
      <c r="T57" s="83">
        <f>'[1]Recettes intérieures'!L60</f>
        <v>0</v>
      </c>
      <c r="U57" s="81">
        <f>'[1]Recettes intérieures'!O60</f>
        <v>0</v>
      </c>
      <c r="V57" s="81">
        <f>'[1]Recettes intérieures'!N60</f>
        <v>0</v>
      </c>
      <c r="W57" s="81">
        <f t="shared" si="220"/>
        <v>0</v>
      </c>
      <c r="X57" s="82"/>
      <c r="Y57" s="84">
        <f t="shared" si="221"/>
        <v>0</v>
      </c>
      <c r="Z57" s="85">
        <f t="shared" si="246"/>
        <v>0</v>
      </c>
      <c r="AA57" s="85">
        <f t="shared" si="246"/>
        <v>0</v>
      </c>
      <c r="AB57" s="85">
        <f t="shared" si="246"/>
        <v>0</v>
      </c>
      <c r="AC57" s="66">
        <f t="shared" si="9"/>
        <v>0</v>
      </c>
      <c r="AD57" s="66" t="e">
        <f t="shared" si="10"/>
        <v>#DIV/0!</v>
      </c>
      <c r="AE57" s="66" t="e">
        <f t="shared" si="11"/>
        <v>#DIV/0!</v>
      </c>
      <c r="AF57" s="83">
        <f>'[1]Recettes intérieures'!P60</f>
        <v>0</v>
      </c>
      <c r="AG57" s="81">
        <f>'[1]Recettes intérieures'!S60</f>
        <v>0</v>
      </c>
      <c r="AH57" s="81">
        <f>'[1]Recettes intérieures'!R60</f>
        <v>0</v>
      </c>
      <c r="AI57" s="81">
        <f t="shared" si="222"/>
        <v>0</v>
      </c>
      <c r="AJ57" s="103">
        <f t="shared" si="247"/>
        <v>0</v>
      </c>
      <c r="AK57" s="103">
        <f t="shared" si="247"/>
        <v>0</v>
      </c>
      <c r="AL57" s="103">
        <f t="shared" si="247"/>
        <v>0</v>
      </c>
      <c r="AM57" s="66">
        <f t="shared" si="13"/>
        <v>0</v>
      </c>
      <c r="AN57" s="83">
        <f>'[1]Recettes intérieures'!T60</f>
        <v>0</v>
      </c>
      <c r="AO57" s="81">
        <f>'[1]Recettes intérieures'!W60</f>
        <v>0</v>
      </c>
      <c r="AP57" s="81">
        <f>'[1]Recettes intérieures'!V60</f>
        <v>0</v>
      </c>
      <c r="AQ57" s="81">
        <f t="shared" si="223"/>
        <v>0</v>
      </c>
      <c r="AR57" s="81">
        <f t="shared" si="248"/>
        <v>0</v>
      </c>
      <c r="AS57" s="81">
        <f t="shared" si="248"/>
        <v>0</v>
      </c>
      <c r="AT57" s="81">
        <f t="shared" si="249"/>
        <v>0</v>
      </c>
      <c r="AU57" s="83">
        <f>'[1]Recettes intérieures'!X60</f>
        <v>0</v>
      </c>
      <c r="AV57" s="81">
        <f>'[1]Recettes intérieures'!AA60</f>
        <v>0</v>
      </c>
      <c r="AW57" s="81">
        <f>'[1]Recettes intérieures'!Z60</f>
        <v>0</v>
      </c>
      <c r="AX57" s="81">
        <f t="shared" si="224"/>
        <v>0</v>
      </c>
      <c r="AY57" s="82"/>
      <c r="AZ57" s="84">
        <f t="shared" si="250"/>
        <v>0</v>
      </c>
      <c r="BA57" s="81">
        <f t="shared" si="251"/>
        <v>0</v>
      </c>
      <c r="BB57" s="81">
        <f t="shared" si="251"/>
        <v>0</v>
      </c>
      <c r="BC57" s="81">
        <f t="shared" si="252"/>
        <v>0</v>
      </c>
      <c r="BD57" s="82">
        <f t="shared" si="253"/>
        <v>0</v>
      </c>
      <c r="BE57" s="86">
        <f t="shared" si="253"/>
        <v>0</v>
      </c>
      <c r="BF57" s="85">
        <f t="shared" si="253"/>
        <v>0</v>
      </c>
      <c r="BG57" s="85">
        <f t="shared" si="253"/>
        <v>0</v>
      </c>
      <c r="BH57" s="85">
        <f t="shared" si="253"/>
        <v>0</v>
      </c>
      <c r="BI57" s="66">
        <f t="shared" si="15"/>
        <v>0</v>
      </c>
      <c r="BJ57" s="66">
        <f t="shared" si="16"/>
        <v>0</v>
      </c>
      <c r="BK57" s="66" t="e">
        <f t="shared" si="17"/>
        <v>#DIV/0!</v>
      </c>
      <c r="BL57" s="83">
        <f>'[1]Recettes intérieures'!AB60</f>
        <v>0</v>
      </c>
      <c r="BM57" s="81">
        <f>'[1]Recettes intérieures'!AE60</f>
        <v>0</v>
      </c>
      <c r="BN57" s="81">
        <f>'[1]Recettes intérieures'!AD60</f>
        <v>0</v>
      </c>
      <c r="BO57" s="81">
        <f t="shared" si="225"/>
        <v>0</v>
      </c>
      <c r="BP57" s="81">
        <f t="shared" si="254"/>
        <v>0</v>
      </c>
      <c r="BQ57" s="81">
        <f t="shared" si="254"/>
        <v>0</v>
      </c>
      <c r="BR57" s="81">
        <f t="shared" si="255"/>
        <v>0</v>
      </c>
      <c r="BS57" s="66">
        <f t="shared" si="19"/>
        <v>0</v>
      </c>
      <c r="BT57" s="83">
        <f>'[1]Recettes intérieures'!AF60</f>
        <v>0</v>
      </c>
      <c r="BU57" s="81">
        <f>'[1]Recettes intérieures'!AI60</f>
        <v>0</v>
      </c>
      <c r="BV57" s="81">
        <f>'[1]Recettes intérieures'!AH60</f>
        <v>0</v>
      </c>
      <c r="BW57" s="81">
        <f t="shared" si="226"/>
        <v>0</v>
      </c>
      <c r="BX57" s="81">
        <f t="shared" si="256"/>
        <v>0</v>
      </c>
      <c r="BY57" s="81">
        <f t="shared" si="256"/>
        <v>0</v>
      </c>
      <c r="BZ57" s="81">
        <f t="shared" si="257"/>
        <v>0</v>
      </c>
      <c r="CA57" s="66">
        <f t="shared" si="5"/>
        <v>0</v>
      </c>
      <c r="CB57" s="83">
        <f>'[1]Recettes intérieures'!AJ60</f>
        <v>0</v>
      </c>
      <c r="CC57" s="81">
        <f>'[1]Recettes intérieures'!AM60</f>
        <v>0</v>
      </c>
      <c r="CD57" s="81">
        <f>'[1]Recettes intérieures'!AL60</f>
        <v>0</v>
      </c>
      <c r="CE57" s="81">
        <f t="shared" si="227"/>
        <v>0</v>
      </c>
      <c r="CF57" s="82"/>
      <c r="CG57" s="84">
        <f t="shared" si="228"/>
        <v>0</v>
      </c>
      <c r="CH57" s="81">
        <f t="shared" si="229"/>
        <v>0</v>
      </c>
      <c r="CI57" s="81">
        <f t="shared" si="229"/>
        <v>0</v>
      </c>
      <c r="CJ57" s="81">
        <f t="shared" si="230"/>
        <v>0</v>
      </c>
      <c r="CK57" s="82"/>
      <c r="CL57" s="86">
        <f t="shared" si="231"/>
        <v>0</v>
      </c>
      <c r="CM57" s="81">
        <f t="shared" si="232"/>
        <v>0</v>
      </c>
      <c r="CN57" s="81">
        <f t="shared" si="232"/>
        <v>0</v>
      </c>
      <c r="CO57" s="81">
        <f t="shared" si="233"/>
        <v>0</v>
      </c>
      <c r="CP57" s="67">
        <f t="shared" si="22"/>
        <v>0</v>
      </c>
      <c r="CQ57" s="67">
        <f t="shared" si="23"/>
        <v>0</v>
      </c>
      <c r="CR57" s="67" t="e">
        <f t="shared" si="24"/>
        <v>#DIV/0!</v>
      </c>
      <c r="CS57" s="83">
        <f>'[1]Recettes intérieures'!AN60</f>
        <v>0</v>
      </c>
      <c r="CT57" s="81">
        <f>'[1]Recettes intérieures'!AQ60</f>
        <v>0</v>
      </c>
      <c r="CU57" s="81">
        <f>'[1]Recettes intérieures'!AP60</f>
        <v>0</v>
      </c>
      <c r="CV57" s="81">
        <f t="shared" si="234"/>
        <v>0</v>
      </c>
      <c r="CW57" s="81">
        <f t="shared" si="258"/>
        <v>0</v>
      </c>
      <c r="CX57" s="81">
        <f t="shared" si="258"/>
        <v>0</v>
      </c>
      <c r="CY57" s="81">
        <f t="shared" si="259"/>
        <v>0</v>
      </c>
      <c r="CZ57" s="83">
        <f>'[1]Recettes intérieures'!AR60</f>
        <v>0</v>
      </c>
      <c r="DA57" s="81">
        <f>'[1]Recettes intérieures'!AU60</f>
        <v>0</v>
      </c>
      <c r="DB57" s="81">
        <f>'[1]Recettes intérieures'!AT60</f>
        <v>0</v>
      </c>
      <c r="DC57" s="81">
        <f t="shared" si="235"/>
        <v>0</v>
      </c>
      <c r="DD57" s="81">
        <f t="shared" si="236"/>
        <v>0</v>
      </c>
      <c r="DE57" s="81">
        <f t="shared" si="236"/>
        <v>0</v>
      </c>
      <c r="DF57" s="81">
        <f t="shared" si="237"/>
        <v>0</v>
      </c>
      <c r="DG57" s="83">
        <f>'[1]Recettes intérieures'!AV60</f>
        <v>0</v>
      </c>
      <c r="DH57" s="81">
        <f>'[1]Recettes intérieures'!AY60</f>
        <v>0</v>
      </c>
      <c r="DI57" s="81">
        <f>'[1]Recettes intérieures'!AX60</f>
        <v>0</v>
      </c>
      <c r="DJ57" s="81">
        <f t="shared" si="238"/>
        <v>0</v>
      </c>
      <c r="DK57" s="82"/>
      <c r="DL57" s="84">
        <f t="shared" si="239"/>
        <v>0</v>
      </c>
      <c r="DM57" s="81">
        <f t="shared" si="239"/>
        <v>0</v>
      </c>
      <c r="DN57" s="81">
        <f t="shared" si="239"/>
        <v>0</v>
      </c>
      <c r="DO57" s="81">
        <f t="shared" si="240"/>
        <v>0</v>
      </c>
      <c r="DP57" s="82">
        <f t="shared" si="241"/>
        <v>0</v>
      </c>
      <c r="DQ57" s="86">
        <f t="shared" si="241"/>
        <v>0</v>
      </c>
      <c r="DR57" s="87">
        <f t="shared" si="242"/>
        <v>0</v>
      </c>
      <c r="DS57" s="87">
        <f t="shared" si="242"/>
        <v>0</v>
      </c>
      <c r="DT57" s="87">
        <f t="shared" si="243"/>
        <v>0</v>
      </c>
      <c r="DU57" s="67">
        <f t="shared" si="26"/>
        <v>0</v>
      </c>
      <c r="DV57" s="67">
        <f t="shared" si="27"/>
        <v>0</v>
      </c>
      <c r="DW57" s="67" t="e">
        <f t="shared" si="28"/>
        <v>#DIV/0!</v>
      </c>
      <c r="DZ57" s="79"/>
    </row>
    <row r="58" spans="1:130" s="101" customFormat="1" ht="12.75" x14ac:dyDescent="0.2">
      <c r="A58" s="93" t="s">
        <v>89</v>
      </c>
      <c r="B58" s="94">
        <f>'[1]Recettes intérieures'!B61</f>
        <v>8.7559747599999991</v>
      </c>
      <c r="C58" s="94"/>
      <c r="D58" s="95">
        <f t="shared" si="216"/>
        <v>8.7559747599999991</v>
      </c>
      <c r="E58" s="94">
        <f>'[1]Recettes intérieures'!C61</f>
        <v>8.7559747599999991</v>
      </c>
      <c r="F58" s="94"/>
      <c r="G58" s="95">
        <f t="shared" si="217"/>
        <v>8.7559747599999991</v>
      </c>
      <c r="H58" s="96">
        <f>'[1]Recettes intérieures'!D61</f>
        <v>0</v>
      </c>
      <c r="I58" s="97">
        <f>'[1]Recettes intérieures'!D61</f>
        <v>0</v>
      </c>
      <c r="J58" s="95">
        <f>'[1]Recettes intérieures'!G61</f>
        <v>0.40179057900000004</v>
      </c>
      <c r="K58" s="95">
        <f>'[1]Recettes intérieures'!F61</f>
        <v>0</v>
      </c>
      <c r="L58" s="95">
        <f t="shared" si="218"/>
        <v>0.40179057900000004</v>
      </c>
      <c r="M58" s="97">
        <f>'[1]Recettes intérieures'!H56</f>
        <v>0</v>
      </c>
      <c r="N58" s="95">
        <f>'[1]Recettes intérieures'!K61</f>
        <v>0.49889201599999999</v>
      </c>
      <c r="O58" s="95">
        <f>'[1]Recettes intérieures'!J56</f>
        <v>0</v>
      </c>
      <c r="P58" s="95">
        <f t="shared" si="219"/>
        <v>0.49889201599999999</v>
      </c>
      <c r="Q58" s="95">
        <f t="shared" si="244"/>
        <v>0.90068259500000003</v>
      </c>
      <c r="R58" s="95">
        <f t="shared" si="244"/>
        <v>0</v>
      </c>
      <c r="S58" s="95">
        <f t="shared" si="245"/>
        <v>0.90068259500000003</v>
      </c>
      <c r="T58" s="97">
        <f>'[1]Recettes intérieures'!L61</f>
        <v>0</v>
      </c>
      <c r="U58" s="95">
        <f>'[1]Recettes intérieures'!O61</f>
        <v>0.61130374799999998</v>
      </c>
      <c r="V58" s="95">
        <f>'[1]Recettes intérieures'!N61</f>
        <v>0</v>
      </c>
      <c r="W58" s="95">
        <f t="shared" si="220"/>
        <v>0.61130374799999998</v>
      </c>
      <c r="X58" s="96"/>
      <c r="Y58" s="98">
        <f t="shared" si="221"/>
        <v>0</v>
      </c>
      <c r="Z58" s="73">
        <f t="shared" si="246"/>
        <v>1.511986343</v>
      </c>
      <c r="AA58" s="73">
        <f t="shared" si="246"/>
        <v>0</v>
      </c>
      <c r="AB58" s="73">
        <f t="shared" si="246"/>
        <v>1.511986343</v>
      </c>
      <c r="AC58" s="66">
        <f t="shared" si="9"/>
        <v>0.17268052780453655</v>
      </c>
      <c r="AD58" s="66" t="e">
        <f t="shared" si="10"/>
        <v>#DIV/0!</v>
      </c>
      <c r="AE58" s="66" t="e">
        <f t="shared" si="11"/>
        <v>#DIV/0!</v>
      </c>
      <c r="AF58" s="97">
        <f>'[1]Recettes intérieures'!P61</f>
        <v>0</v>
      </c>
      <c r="AG58" s="95">
        <f>'[1]Recettes intérieures'!S61</f>
        <v>1.0939455170000001</v>
      </c>
      <c r="AH58" s="95">
        <f>'[1]Recettes intérieures'!R61</f>
        <v>0</v>
      </c>
      <c r="AI58" s="95">
        <f t="shared" si="222"/>
        <v>1.0939455170000001</v>
      </c>
      <c r="AJ58" s="94">
        <f t="shared" si="247"/>
        <v>2.6059318600000001</v>
      </c>
      <c r="AK58" s="94">
        <f t="shared" si="247"/>
        <v>0</v>
      </c>
      <c r="AL58" s="94">
        <f t="shared" si="247"/>
        <v>2.6059318600000001</v>
      </c>
      <c r="AM58" s="66">
        <f t="shared" si="13"/>
        <v>0.29761756188525151</v>
      </c>
      <c r="AN58" s="97">
        <f>'[1]Recettes intérieures'!T61</f>
        <v>0</v>
      </c>
      <c r="AO58" s="95">
        <f>'[1]Recettes intérieures'!W61</f>
        <v>1.415149971</v>
      </c>
      <c r="AP58" s="95">
        <f>'[1]Recettes intérieures'!V61</f>
        <v>0</v>
      </c>
      <c r="AQ58" s="95">
        <f t="shared" si="223"/>
        <v>1.415149971</v>
      </c>
      <c r="AR58" s="95">
        <f t="shared" si="248"/>
        <v>4.0210818310000001</v>
      </c>
      <c r="AS58" s="95">
        <f t="shared" si="248"/>
        <v>0</v>
      </c>
      <c r="AT58" s="95">
        <f t="shared" si="249"/>
        <v>4.0210818310000001</v>
      </c>
      <c r="AU58" s="97">
        <f>'[1]Recettes intérieures'!X61</f>
        <v>0</v>
      </c>
      <c r="AV58" s="95">
        <f>'[1]Recettes intérieures'!AA61</f>
        <v>0.68840322899999995</v>
      </c>
      <c r="AW58" s="95">
        <f>'[1]Recettes intérieures'!Z61</f>
        <v>0</v>
      </c>
      <c r="AX58" s="95">
        <f t="shared" si="224"/>
        <v>0.68840322899999995</v>
      </c>
      <c r="AY58" s="96"/>
      <c r="AZ58" s="98">
        <f t="shared" si="250"/>
        <v>0</v>
      </c>
      <c r="BA58" s="95">
        <f t="shared" si="251"/>
        <v>3.1974987170000002</v>
      </c>
      <c r="BB58" s="95">
        <f t="shared" si="251"/>
        <v>0</v>
      </c>
      <c r="BC58" s="95">
        <f t="shared" si="252"/>
        <v>3.1974987170000002</v>
      </c>
      <c r="BD58" s="96">
        <f t="shared" si="253"/>
        <v>0</v>
      </c>
      <c r="BE58" s="99">
        <f t="shared" si="253"/>
        <v>0</v>
      </c>
      <c r="BF58" s="73">
        <f t="shared" si="253"/>
        <v>4.7094850600000004</v>
      </c>
      <c r="BG58" s="73">
        <f t="shared" si="253"/>
        <v>0</v>
      </c>
      <c r="BH58" s="73">
        <f t="shared" si="253"/>
        <v>4.7094850600000004</v>
      </c>
      <c r="BI58" s="66">
        <f t="shared" si="15"/>
        <v>0.53785959748472378</v>
      </c>
      <c r="BJ58" s="66">
        <f t="shared" si="16"/>
        <v>0.53785959748472378</v>
      </c>
      <c r="BK58" s="66" t="e">
        <f t="shared" si="17"/>
        <v>#DIV/0!</v>
      </c>
      <c r="BL58" s="97">
        <f>'[1]Recettes intérieures'!AB61</f>
        <v>0</v>
      </c>
      <c r="BM58" s="95">
        <f>'[1]Recettes intérieures'!AE61</f>
        <v>0</v>
      </c>
      <c r="BN58" s="95">
        <f>'[1]Recettes intérieures'!AD61</f>
        <v>0</v>
      </c>
      <c r="BO58" s="95">
        <f t="shared" si="225"/>
        <v>0</v>
      </c>
      <c r="BP58" s="95">
        <f t="shared" si="254"/>
        <v>4.7094850600000004</v>
      </c>
      <c r="BQ58" s="95">
        <f t="shared" si="254"/>
        <v>0</v>
      </c>
      <c r="BR58" s="95">
        <f t="shared" si="255"/>
        <v>4.7094850600000004</v>
      </c>
      <c r="BS58" s="66">
        <f t="shared" si="19"/>
        <v>0.53785959748472378</v>
      </c>
      <c r="BT58" s="97">
        <f>'[1]Recettes intérieures'!AF61</f>
        <v>0</v>
      </c>
      <c r="BU58" s="95">
        <f>'[1]Recettes intérieures'!AI61</f>
        <v>0</v>
      </c>
      <c r="BV58" s="95">
        <f>'[1]Recettes intérieures'!AH61</f>
        <v>0</v>
      </c>
      <c r="BW58" s="95">
        <f t="shared" si="226"/>
        <v>0</v>
      </c>
      <c r="BX58" s="95">
        <f t="shared" si="256"/>
        <v>4.7094850600000004</v>
      </c>
      <c r="BY58" s="95">
        <f t="shared" si="256"/>
        <v>0</v>
      </c>
      <c r="BZ58" s="95">
        <f t="shared" si="257"/>
        <v>4.7094850600000004</v>
      </c>
      <c r="CA58" s="66">
        <f t="shared" si="5"/>
        <v>0.53785959748472378</v>
      </c>
      <c r="CB58" s="97">
        <f>'[1]Recettes intérieures'!AJ61</f>
        <v>0</v>
      </c>
      <c r="CC58" s="95">
        <f>'[1]Recettes intérieures'!AM61</f>
        <v>0</v>
      </c>
      <c r="CD58" s="95">
        <f>'[1]Recettes intérieures'!AL61</f>
        <v>0</v>
      </c>
      <c r="CE58" s="95">
        <f t="shared" si="227"/>
        <v>0</v>
      </c>
      <c r="CF58" s="96"/>
      <c r="CG58" s="98">
        <f t="shared" si="228"/>
        <v>0</v>
      </c>
      <c r="CH58" s="95">
        <f t="shared" si="229"/>
        <v>0</v>
      </c>
      <c r="CI58" s="95">
        <f t="shared" si="229"/>
        <v>0</v>
      </c>
      <c r="CJ58" s="95">
        <f t="shared" si="230"/>
        <v>0</v>
      </c>
      <c r="CK58" s="96"/>
      <c r="CL58" s="99">
        <f t="shared" si="231"/>
        <v>0</v>
      </c>
      <c r="CM58" s="95">
        <f t="shared" si="232"/>
        <v>4.7094850600000004</v>
      </c>
      <c r="CN58" s="95">
        <f t="shared" si="232"/>
        <v>0</v>
      </c>
      <c r="CO58" s="95">
        <f t="shared" si="233"/>
        <v>4.7094850600000004</v>
      </c>
      <c r="CP58" s="67">
        <f t="shared" si="22"/>
        <v>0.53785959748472378</v>
      </c>
      <c r="CQ58" s="67">
        <f t="shared" si="23"/>
        <v>0.53785959748472378</v>
      </c>
      <c r="CR58" s="67" t="e">
        <f t="shared" si="24"/>
        <v>#DIV/0!</v>
      </c>
      <c r="CS58" s="97">
        <f>'[1]Recettes intérieures'!AN61</f>
        <v>0</v>
      </c>
      <c r="CT58" s="95">
        <f>'[1]Recettes intérieures'!AQ61</f>
        <v>0</v>
      </c>
      <c r="CU58" s="95">
        <f>'[1]Recettes intérieures'!AP61</f>
        <v>0</v>
      </c>
      <c r="CV58" s="95">
        <f t="shared" si="234"/>
        <v>0</v>
      </c>
      <c r="CW58" s="95">
        <f t="shared" si="258"/>
        <v>4.7094850600000004</v>
      </c>
      <c r="CX58" s="95">
        <f t="shared" si="258"/>
        <v>0</v>
      </c>
      <c r="CY58" s="95">
        <f t="shared" si="259"/>
        <v>4.7094850600000004</v>
      </c>
      <c r="CZ58" s="97">
        <f>'[1]Recettes intérieures'!AR61</f>
        <v>0</v>
      </c>
      <c r="DA58" s="95">
        <f>'[1]Recettes intérieures'!AU61</f>
        <v>0</v>
      </c>
      <c r="DB58" s="95">
        <f>'[1]Recettes intérieures'!AT61</f>
        <v>0</v>
      </c>
      <c r="DC58" s="95">
        <f t="shared" si="235"/>
        <v>0</v>
      </c>
      <c r="DD58" s="95">
        <f t="shared" si="236"/>
        <v>4.7094850600000004</v>
      </c>
      <c r="DE58" s="95">
        <f t="shared" si="236"/>
        <v>0</v>
      </c>
      <c r="DF58" s="95">
        <f t="shared" si="237"/>
        <v>4.7094850600000004</v>
      </c>
      <c r="DG58" s="97">
        <f>'[1]Recettes intérieures'!AV61</f>
        <v>0</v>
      </c>
      <c r="DH58" s="95">
        <f>'[1]Recettes intérieures'!AY61</f>
        <v>0</v>
      </c>
      <c r="DI58" s="95">
        <f>'[1]Recettes intérieures'!AX61</f>
        <v>0</v>
      </c>
      <c r="DJ58" s="95">
        <f t="shared" si="238"/>
        <v>0</v>
      </c>
      <c r="DK58" s="96"/>
      <c r="DL58" s="98">
        <f t="shared" si="239"/>
        <v>0</v>
      </c>
      <c r="DM58" s="95">
        <f t="shared" si="239"/>
        <v>0</v>
      </c>
      <c r="DN58" s="95">
        <f t="shared" si="239"/>
        <v>0</v>
      </c>
      <c r="DO58" s="95">
        <f t="shared" si="240"/>
        <v>0</v>
      </c>
      <c r="DP58" s="96">
        <f t="shared" si="241"/>
        <v>0</v>
      </c>
      <c r="DQ58" s="99">
        <f t="shared" si="241"/>
        <v>0</v>
      </c>
      <c r="DR58" s="100">
        <f t="shared" si="242"/>
        <v>4.7094850600000004</v>
      </c>
      <c r="DS58" s="100">
        <f t="shared" si="242"/>
        <v>0</v>
      </c>
      <c r="DT58" s="100">
        <f t="shared" si="243"/>
        <v>4.7094850600000004</v>
      </c>
      <c r="DU58" s="67">
        <f t="shared" si="26"/>
        <v>0.53785959748472378</v>
      </c>
      <c r="DV58" s="67">
        <f t="shared" si="27"/>
        <v>0.53785959748472378</v>
      </c>
      <c r="DW58" s="67" t="e">
        <f t="shared" si="28"/>
        <v>#DIV/0!</v>
      </c>
      <c r="DZ58" s="79"/>
    </row>
    <row r="59" spans="1:130" s="101" customFormat="1" ht="12.75" x14ac:dyDescent="0.2">
      <c r="A59" s="93" t="s">
        <v>90</v>
      </c>
      <c r="B59" s="94">
        <f>'[1]Recettes intérieures'!B62</f>
        <v>8.4611780000000003</v>
      </c>
      <c r="C59" s="94"/>
      <c r="D59" s="95">
        <f t="shared" si="216"/>
        <v>8.4611780000000003</v>
      </c>
      <c r="E59" s="94">
        <f>'[1]Recettes intérieures'!C62</f>
        <v>8.4611780000000003</v>
      </c>
      <c r="F59" s="94"/>
      <c r="G59" s="95">
        <f t="shared" si="217"/>
        <v>8.4611780000000003</v>
      </c>
      <c r="H59" s="89">
        <f>[1]Togo_Fisc!AY18-H58-H60-H62-H50-H45</f>
        <v>83.947278856468401</v>
      </c>
      <c r="I59" s="97">
        <f>'[1]Recettes intérieures'!D62</f>
        <v>0</v>
      </c>
      <c r="J59" s="95">
        <f>'[1]Recettes intérieures'!G62</f>
        <v>0.13431495099999999</v>
      </c>
      <c r="K59" s="95">
        <f>'[1]Recettes intérieures'!F62</f>
        <v>0</v>
      </c>
      <c r="L59" s="95">
        <f t="shared" si="218"/>
        <v>0.13431495099999999</v>
      </c>
      <c r="M59" s="97">
        <f>'[1]Recettes intérieures'!H62</f>
        <v>0</v>
      </c>
      <c r="N59" s="95">
        <f>'[1]Recettes intérieures'!K62</f>
        <v>0.64366663999999996</v>
      </c>
      <c r="O59" s="95">
        <f>'[1]Recettes intérieures'!J62</f>
        <v>0</v>
      </c>
      <c r="P59" s="95">
        <f t="shared" si="219"/>
        <v>0.64366663999999996</v>
      </c>
      <c r="Q59" s="95">
        <f t="shared" si="244"/>
        <v>0.77798159099999997</v>
      </c>
      <c r="R59" s="95">
        <f t="shared" si="244"/>
        <v>0</v>
      </c>
      <c r="S59" s="95">
        <f t="shared" si="245"/>
        <v>0.77798159099999997</v>
      </c>
      <c r="T59" s="97">
        <f>'[1]Recettes intérieures'!L62</f>
        <v>0</v>
      </c>
      <c r="U59" s="95">
        <f>'[1]Recettes intérieures'!O62</f>
        <v>0.98649071799999999</v>
      </c>
      <c r="V59" s="95">
        <f>'[1]Recettes intérieures'!N62</f>
        <v>0</v>
      </c>
      <c r="W59" s="95">
        <f t="shared" si="220"/>
        <v>0.98649071799999999</v>
      </c>
      <c r="X59" s="96"/>
      <c r="Y59" s="98">
        <f>I59+M59+T59</f>
        <v>0</v>
      </c>
      <c r="Z59" s="73">
        <f t="shared" si="246"/>
        <v>1.7644723089999998</v>
      </c>
      <c r="AA59" s="73">
        <f t="shared" si="246"/>
        <v>0</v>
      </c>
      <c r="AB59" s="73">
        <f t="shared" si="246"/>
        <v>1.7644723089999998</v>
      </c>
      <c r="AC59" s="66">
        <f t="shared" si="9"/>
        <v>0.20853742930357921</v>
      </c>
      <c r="AD59" s="66" t="e">
        <f t="shared" si="10"/>
        <v>#DIV/0!</v>
      </c>
      <c r="AE59" s="66">
        <f t="shared" si="11"/>
        <v>2.1018814820869463E-2</v>
      </c>
      <c r="AF59" s="97">
        <f>'[1]Recettes intérieures'!P62</f>
        <v>0</v>
      </c>
      <c r="AG59" s="95">
        <f>'[1]Recettes intérieures'!S62</f>
        <v>0.61031818400000004</v>
      </c>
      <c r="AH59" s="95">
        <f>'[1]Recettes intérieures'!R62</f>
        <v>0</v>
      </c>
      <c r="AI59" s="95">
        <f t="shared" si="222"/>
        <v>0.61031818400000004</v>
      </c>
      <c r="AJ59" s="94">
        <f t="shared" si="247"/>
        <v>2.3747904929999999</v>
      </c>
      <c r="AK59" s="94">
        <f t="shared" si="247"/>
        <v>0</v>
      </c>
      <c r="AL59" s="94">
        <f t="shared" si="247"/>
        <v>2.3747904929999999</v>
      </c>
      <c r="AM59" s="66">
        <f t="shared" si="13"/>
        <v>0.28066901476366529</v>
      </c>
      <c r="AN59" s="97">
        <f>'[1]Recettes intérieures'!T62</f>
        <v>0</v>
      </c>
      <c r="AO59" s="95">
        <f>'[1]Recettes intérieures'!W62</f>
        <v>2.7676291210000001</v>
      </c>
      <c r="AP59" s="95">
        <f>'[1]Recettes intérieures'!V62</f>
        <v>0</v>
      </c>
      <c r="AQ59" s="95">
        <f t="shared" si="223"/>
        <v>2.7676291210000001</v>
      </c>
      <c r="AR59" s="95">
        <f t="shared" si="248"/>
        <v>5.1424196139999996</v>
      </c>
      <c r="AS59" s="95">
        <f t="shared" si="248"/>
        <v>0</v>
      </c>
      <c r="AT59" s="95">
        <f t="shared" si="249"/>
        <v>5.1424196139999996</v>
      </c>
      <c r="AU59" s="97">
        <f>'[1]Recettes intérieures'!X62</f>
        <v>0</v>
      </c>
      <c r="AV59" s="95">
        <f>'[1]Recettes intérieures'!AA62</f>
        <v>1.2763035440000001</v>
      </c>
      <c r="AW59" s="95">
        <f>'[1]Recettes intérieures'!Z62</f>
        <v>0</v>
      </c>
      <c r="AX59" s="95">
        <f t="shared" si="224"/>
        <v>1.2763035440000001</v>
      </c>
      <c r="AY59" s="96"/>
      <c r="AZ59" s="98">
        <f t="shared" si="250"/>
        <v>0</v>
      </c>
      <c r="BA59" s="95">
        <f t="shared" si="251"/>
        <v>4.6542508490000003</v>
      </c>
      <c r="BB59" s="95">
        <f t="shared" si="251"/>
        <v>0</v>
      </c>
      <c r="BC59" s="95">
        <f t="shared" si="252"/>
        <v>4.6542508490000003</v>
      </c>
      <c r="BD59" s="96">
        <f t="shared" si="253"/>
        <v>0</v>
      </c>
      <c r="BE59" s="99">
        <f t="shared" si="253"/>
        <v>0</v>
      </c>
      <c r="BF59" s="73">
        <f t="shared" si="253"/>
        <v>6.4187231580000006</v>
      </c>
      <c r="BG59" s="73">
        <f t="shared" si="253"/>
        <v>0</v>
      </c>
      <c r="BH59" s="73">
        <f t="shared" si="253"/>
        <v>6.4187231580000006</v>
      </c>
      <c r="BI59" s="66">
        <f t="shared" si="15"/>
        <v>0.75860868994837372</v>
      </c>
      <c r="BJ59" s="66">
        <f t="shared" si="16"/>
        <v>0.75860868994837372</v>
      </c>
      <c r="BK59" s="66" t="e">
        <f t="shared" si="17"/>
        <v>#DIV/0!</v>
      </c>
      <c r="BL59" s="97">
        <f>'[1]Recettes intérieures'!AB62</f>
        <v>0</v>
      </c>
      <c r="BM59" s="95">
        <f>'[1]Recettes intérieures'!AE62</f>
        <v>0</v>
      </c>
      <c r="BN59" s="95">
        <f>'[1]Recettes intérieures'!AD62</f>
        <v>0</v>
      </c>
      <c r="BO59" s="95">
        <f t="shared" si="225"/>
        <v>0</v>
      </c>
      <c r="BP59" s="95">
        <f t="shared" si="254"/>
        <v>6.4187231580000006</v>
      </c>
      <c r="BQ59" s="95">
        <f t="shared" si="254"/>
        <v>0</v>
      </c>
      <c r="BR59" s="95">
        <f t="shared" si="255"/>
        <v>6.4187231580000006</v>
      </c>
      <c r="BS59" s="66">
        <f t="shared" si="19"/>
        <v>0.75860868994837372</v>
      </c>
      <c r="BT59" s="97">
        <f>'[1]Recettes intérieures'!AF62</f>
        <v>0</v>
      </c>
      <c r="BU59" s="95">
        <f>'[1]Recettes intérieures'!AI62</f>
        <v>0</v>
      </c>
      <c r="BV59" s="95">
        <f>'[1]Recettes intérieures'!AH62</f>
        <v>0</v>
      </c>
      <c r="BW59" s="95">
        <f t="shared" si="226"/>
        <v>0</v>
      </c>
      <c r="BX59" s="95">
        <f t="shared" si="256"/>
        <v>6.4187231580000006</v>
      </c>
      <c r="BY59" s="95">
        <f t="shared" si="256"/>
        <v>0</v>
      </c>
      <c r="BZ59" s="95">
        <f t="shared" si="257"/>
        <v>6.4187231580000006</v>
      </c>
      <c r="CA59" s="66">
        <f t="shared" si="5"/>
        <v>0.75860868994837372</v>
      </c>
      <c r="CB59" s="97">
        <f>'[1]Recettes intérieures'!AJ62</f>
        <v>0</v>
      </c>
      <c r="CC59" s="95">
        <f>'[1]Recettes intérieures'!AM62</f>
        <v>0</v>
      </c>
      <c r="CD59" s="95">
        <f>'[1]Recettes intérieures'!AL62</f>
        <v>0</v>
      </c>
      <c r="CE59" s="95">
        <f t="shared" si="227"/>
        <v>0</v>
      </c>
      <c r="CF59" s="96"/>
      <c r="CG59" s="98">
        <f t="shared" si="228"/>
        <v>0</v>
      </c>
      <c r="CH59" s="95">
        <f t="shared" si="229"/>
        <v>0</v>
      </c>
      <c r="CI59" s="95">
        <f t="shared" si="229"/>
        <v>0</v>
      </c>
      <c r="CJ59" s="95">
        <f t="shared" si="230"/>
        <v>0</v>
      </c>
      <c r="CK59" s="96"/>
      <c r="CL59" s="99">
        <f t="shared" si="231"/>
        <v>0</v>
      </c>
      <c r="CM59" s="95">
        <f t="shared" si="232"/>
        <v>6.4187231580000006</v>
      </c>
      <c r="CN59" s="95">
        <f t="shared" si="232"/>
        <v>0</v>
      </c>
      <c r="CO59" s="95">
        <f t="shared" si="233"/>
        <v>6.4187231580000006</v>
      </c>
      <c r="CP59" s="67">
        <f t="shared" si="22"/>
        <v>0.75860868994837372</v>
      </c>
      <c r="CQ59" s="67">
        <f t="shared" si="23"/>
        <v>0.75860868994837372</v>
      </c>
      <c r="CR59" s="67" t="e">
        <f t="shared" si="24"/>
        <v>#DIV/0!</v>
      </c>
      <c r="CS59" s="97">
        <f>'[1]Recettes intérieures'!AN62</f>
        <v>0</v>
      </c>
      <c r="CT59" s="95">
        <f>'[1]Recettes intérieures'!AQ62</f>
        <v>0</v>
      </c>
      <c r="CU59" s="95">
        <f>'[1]Recettes intérieures'!AP62</f>
        <v>0</v>
      </c>
      <c r="CV59" s="95">
        <f t="shared" si="234"/>
        <v>0</v>
      </c>
      <c r="CW59" s="95">
        <f t="shared" si="258"/>
        <v>6.4187231580000006</v>
      </c>
      <c r="CX59" s="95">
        <f t="shared" si="258"/>
        <v>0</v>
      </c>
      <c r="CY59" s="95">
        <f t="shared" si="259"/>
        <v>6.4187231580000006</v>
      </c>
      <c r="CZ59" s="97">
        <f>'[1]Recettes intérieures'!AR62</f>
        <v>0</v>
      </c>
      <c r="DA59" s="95">
        <f>'[1]Recettes intérieures'!AU62</f>
        <v>0</v>
      </c>
      <c r="DB59" s="95">
        <f>'[1]Recettes intérieures'!AT62</f>
        <v>0</v>
      </c>
      <c r="DC59" s="95">
        <f t="shared" si="235"/>
        <v>0</v>
      </c>
      <c r="DD59" s="95">
        <f t="shared" si="236"/>
        <v>6.4187231580000006</v>
      </c>
      <c r="DE59" s="95">
        <f t="shared" si="236"/>
        <v>0</v>
      </c>
      <c r="DF59" s="95">
        <f t="shared" si="237"/>
        <v>6.4187231580000006</v>
      </c>
      <c r="DG59" s="97">
        <f>'[1]Recettes intérieures'!AV62</f>
        <v>0</v>
      </c>
      <c r="DH59" s="95">
        <f>'[1]Recettes intérieures'!AY62</f>
        <v>0</v>
      </c>
      <c r="DI59" s="95">
        <f>'[1]Recettes intérieures'!AX62</f>
        <v>0</v>
      </c>
      <c r="DJ59" s="95">
        <f t="shared" si="238"/>
        <v>0</v>
      </c>
      <c r="DK59" s="96"/>
      <c r="DL59" s="98">
        <f t="shared" si="239"/>
        <v>0</v>
      </c>
      <c r="DM59" s="95">
        <f t="shared" si="239"/>
        <v>0</v>
      </c>
      <c r="DN59" s="95">
        <f t="shared" si="239"/>
        <v>0</v>
      </c>
      <c r="DO59" s="95">
        <f t="shared" si="240"/>
        <v>0</v>
      </c>
      <c r="DP59" s="96">
        <f t="shared" si="241"/>
        <v>0</v>
      </c>
      <c r="DQ59" s="99">
        <f t="shared" si="241"/>
        <v>0</v>
      </c>
      <c r="DR59" s="100">
        <f t="shared" si="242"/>
        <v>6.4187231580000006</v>
      </c>
      <c r="DS59" s="100">
        <f t="shared" si="242"/>
        <v>0</v>
      </c>
      <c r="DT59" s="100">
        <f t="shared" si="243"/>
        <v>6.4187231580000006</v>
      </c>
      <c r="DU59" s="67">
        <f t="shared" si="26"/>
        <v>0.75860868994837372</v>
      </c>
      <c r="DV59" s="67">
        <f t="shared" si="27"/>
        <v>0.75860868994837372</v>
      </c>
      <c r="DW59" s="67">
        <f t="shared" si="28"/>
        <v>7.6461360575780207E-2</v>
      </c>
      <c r="DZ59" s="79"/>
    </row>
    <row r="60" spans="1:130" s="101" customFormat="1" ht="12.75" x14ac:dyDescent="0.2">
      <c r="A60" s="93" t="s">
        <v>91</v>
      </c>
      <c r="B60" s="94">
        <f>'[1]Recettes intérieures'!B63</f>
        <v>0</v>
      </c>
      <c r="C60" s="94"/>
      <c r="D60" s="95">
        <f>B60-C60</f>
        <v>0</v>
      </c>
      <c r="E60" s="94">
        <f>'[1]Recettes intérieures'!C63</f>
        <v>0</v>
      </c>
      <c r="F60" s="94"/>
      <c r="G60" s="95">
        <f>E60-F60</f>
        <v>0</v>
      </c>
      <c r="H60" s="89">
        <f>'[1]Recettes intérieures'!D63</f>
        <v>0</v>
      </c>
      <c r="I60" s="97">
        <f>'[1]Recettes intérieures'!D63</f>
        <v>0</v>
      </c>
      <c r="J60" s="95">
        <f>'[1]Recettes intérieures'!G63</f>
        <v>0</v>
      </c>
      <c r="K60" s="95">
        <f>'[1]Recettes intérieures'!F63</f>
        <v>0</v>
      </c>
      <c r="L60" s="95">
        <f>J60-K60</f>
        <v>0</v>
      </c>
      <c r="M60" s="97">
        <f>'[1]Recettes intérieures'!H63</f>
        <v>0</v>
      </c>
      <c r="N60" s="95">
        <f>'[1]Recettes intérieures'!K63</f>
        <v>5.7025000000000001E-4</v>
      </c>
      <c r="O60" s="95">
        <f>'[1]Recettes intérieures'!J63</f>
        <v>0</v>
      </c>
      <c r="P60" s="95">
        <f>N60-O60</f>
        <v>5.7025000000000001E-4</v>
      </c>
      <c r="Q60" s="95">
        <f>J60+N60</f>
        <v>5.7025000000000001E-4</v>
      </c>
      <c r="R60" s="95">
        <f>K60+O60</f>
        <v>0</v>
      </c>
      <c r="S60" s="95">
        <f>Q60-R60</f>
        <v>5.7025000000000001E-4</v>
      </c>
      <c r="T60" s="97">
        <f>'[1]Recettes intérieures'!L63</f>
        <v>0</v>
      </c>
      <c r="U60" s="95">
        <f>'[1]Recettes intérieures'!O63</f>
        <v>0</v>
      </c>
      <c r="V60" s="95">
        <f>'[1]Recettes intérieures'!N63</f>
        <v>0</v>
      </c>
      <c r="W60" s="95">
        <f>U60-V60</f>
        <v>0</v>
      </c>
      <c r="X60" s="96"/>
      <c r="Y60" s="98">
        <f t="shared" si="221"/>
        <v>0</v>
      </c>
      <c r="Z60" s="73">
        <f>Q60+U60</f>
        <v>5.7025000000000001E-4</v>
      </c>
      <c r="AA60" s="73">
        <f>R60+V60</f>
        <v>0</v>
      </c>
      <c r="AB60" s="73">
        <f>S60+W60</f>
        <v>5.7025000000000001E-4</v>
      </c>
      <c r="AC60" s="66" t="e">
        <f t="shared" si="9"/>
        <v>#DIV/0!</v>
      </c>
      <c r="AD60" s="66" t="e">
        <f t="shared" si="10"/>
        <v>#DIV/0!</v>
      </c>
      <c r="AE60" s="66" t="e">
        <f t="shared" si="11"/>
        <v>#DIV/0!</v>
      </c>
      <c r="AF60" s="97">
        <f>'[1]Recettes intérieures'!P63</f>
        <v>0</v>
      </c>
      <c r="AG60" s="95">
        <f>'[1]Recettes intérieures'!S63</f>
        <v>0</v>
      </c>
      <c r="AH60" s="95">
        <f>'[1]Recettes intérieures'!R63</f>
        <v>0</v>
      </c>
      <c r="AI60" s="95">
        <f>AG60-AH60</f>
        <v>0</v>
      </c>
      <c r="AJ60" s="94">
        <f t="shared" si="247"/>
        <v>5.7025000000000001E-4</v>
      </c>
      <c r="AK60" s="94">
        <f t="shared" si="247"/>
        <v>0</v>
      </c>
      <c r="AL60" s="94">
        <f t="shared" si="247"/>
        <v>5.7025000000000001E-4</v>
      </c>
      <c r="AM60" s="66" t="e">
        <f t="shared" si="13"/>
        <v>#DIV/0!</v>
      </c>
      <c r="AN60" s="97">
        <f>'[1]Recettes intérieures'!T63</f>
        <v>0</v>
      </c>
      <c r="AO60" s="95">
        <f>'[1]Recettes intérieures'!W63</f>
        <v>0</v>
      </c>
      <c r="AP60" s="95">
        <f>'[1]Recettes intérieures'!V63</f>
        <v>0</v>
      </c>
      <c r="AQ60" s="95">
        <f>AO60-AP60</f>
        <v>0</v>
      </c>
      <c r="AR60" s="95">
        <f t="shared" si="248"/>
        <v>5.7025000000000001E-4</v>
      </c>
      <c r="AS60" s="95">
        <f t="shared" si="248"/>
        <v>0</v>
      </c>
      <c r="AT60" s="95">
        <f t="shared" si="249"/>
        <v>5.7025000000000001E-4</v>
      </c>
      <c r="AU60" s="97">
        <f>'[1]Recettes intérieures'!X63</f>
        <v>0</v>
      </c>
      <c r="AV60" s="95">
        <f>'[1]Recettes intérieures'!AA63</f>
        <v>0</v>
      </c>
      <c r="AW60" s="95">
        <f>'[1]Recettes intérieures'!Z63</f>
        <v>0</v>
      </c>
      <c r="AX60" s="95">
        <f>AV60-AW60</f>
        <v>0</v>
      </c>
      <c r="AY60" s="96"/>
      <c r="AZ60" s="98">
        <f t="shared" si="250"/>
        <v>0</v>
      </c>
      <c r="BA60" s="95">
        <f t="shared" si="251"/>
        <v>0</v>
      </c>
      <c r="BB60" s="95">
        <f t="shared" si="251"/>
        <v>0</v>
      </c>
      <c r="BC60" s="95">
        <f t="shared" si="252"/>
        <v>0</v>
      </c>
      <c r="BD60" s="96">
        <f t="shared" si="253"/>
        <v>0</v>
      </c>
      <c r="BE60" s="99">
        <f t="shared" si="253"/>
        <v>0</v>
      </c>
      <c r="BF60" s="73">
        <f t="shared" si="253"/>
        <v>5.7025000000000001E-4</v>
      </c>
      <c r="BG60" s="73">
        <f t="shared" si="253"/>
        <v>0</v>
      </c>
      <c r="BH60" s="73">
        <f t="shared" si="253"/>
        <v>5.7025000000000001E-4</v>
      </c>
      <c r="BI60" s="66" t="e">
        <f t="shared" si="15"/>
        <v>#DIV/0!</v>
      </c>
      <c r="BJ60" s="66" t="e">
        <f t="shared" si="16"/>
        <v>#DIV/0!</v>
      </c>
      <c r="BK60" s="66" t="e">
        <f t="shared" si="17"/>
        <v>#DIV/0!</v>
      </c>
      <c r="BL60" s="97">
        <f>'[1]Recettes intérieures'!AB63</f>
        <v>0</v>
      </c>
      <c r="BM60" s="95">
        <f>'[1]Recettes intérieures'!AE63</f>
        <v>0</v>
      </c>
      <c r="BN60" s="95">
        <f>'[1]Recettes intérieures'!AD63</f>
        <v>0</v>
      </c>
      <c r="BO60" s="95">
        <f>BM60-BN60</f>
        <v>0</v>
      </c>
      <c r="BP60" s="95">
        <f t="shared" si="254"/>
        <v>5.7025000000000001E-4</v>
      </c>
      <c r="BQ60" s="95">
        <f t="shared" si="254"/>
        <v>0</v>
      </c>
      <c r="BR60" s="95">
        <f t="shared" si="255"/>
        <v>5.7025000000000001E-4</v>
      </c>
      <c r="BS60" s="66" t="e">
        <f t="shared" si="19"/>
        <v>#DIV/0!</v>
      </c>
      <c r="BT60" s="97">
        <f>'[1]Recettes intérieures'!AF63</f>
        <v>0</v>
      </c>
      <c r="BU60" s="95">
        <f>'[1]Recettes intérieures'!AI63</f>
        <v>0</v>
      </c>
      <c r="BV60" s="95">
        <f>'[1]Recettes intérieures'!AH63</f>
        <v>0</v>
      </c>
      <c r="BW60" s="95">
        <f>BU60-BV60</f>
        <v>0</v>
      </c>
      <c r="BX60" s="95">
        <f t="shared" si="256"/>
        <v>5.7025000000000001E-4</v>
      </c>
      <c r="BY60" s="95">
        <f t="shared" si="256"/>
        <v>0</v>
      </c>
      <c r="BZ60" s="95">
        <f t="shared" si="257"/>
        <v>5.7025000000000001E-4</v>
      </c>
      <c r="CA60" s="66" t="e">
        <f t="shared" si="5"/>
        <v>#DIV/0!</v>
      </c>
      <c r="CB60" s="97">
        <f>'[1]Recettes intérieures'!AJ63</f>
        <v>0</v>
      </c>
      <c r="CC60" s="95">
        <f>'[1]Recettes intérieures'!AM63</f>
        <v>0</v>
      </c>
      <c r="CD60" s="95">
        <f>'[1]Recettes intérieures'!AL63</f>
        <v>0</v>
      </c>
      <c r="CE60" s="95">
        <f>CC60-CD60</f>
        <v>0</v>
      </c>
      <c r="CF60" s="96"/>
      <c r="CG60" s="98">
        <f t="shared" si="228"/>
        <v>0</v>
      </c>
      <c r="CH60" s="95">
        <f t="shared" si="229"/>
        <v>0</v>
      </c>
      <c r="CI60" s="95">
        <f t="shared" si="229"/>
        <v>0</v>
      </c>
      <c r="CJ60" s="95">
        <f t="shared" si="230"/>
        <v>0</v>
      </c>
      <c r="CK60" s="96"/>
      <c r="CL60" s="99">
        <f t="shared" si="231"/>
        <v>0</v>
      </c>
      <c r="CM60" s="95">
        <f t="shared" si="232"/>
        <v>5.7025000000000001E-4</v>
      </c>
      <c r="CN60" s="95">
        <f t="shared" si="232"/>
        <v>0</v>
      </c>
      <c r="CO60" s="95">
        <f t="shared" si="233"/>
        <v>5.7025000000000001E-4</v>
      </c>
      <c r="CP60" s="67" t="e">
        <f t="shared" si="22"/>
        <v>#DIV/0!</v>
      </c>
      <c r="CQ60" s="67" t="e">
        <f t="shared" si="23"/>
        <v>#DIV/0!</v>
      </c>
      <c r="CR60" s="67" t="e">
        <f t="shared" si="24"/>
        <v>#DIV/0!</v>
      </c>
      <c r="CS60" s="97">
        <f>'[1]Recettes intérieures'!AN63</f>
        <v>0</v>
      </c>
      <c r="CT60" s="95">
        <f>'[1]Recettes intérieures'!AQ63</f>
        <v>0</v>
      </c>
      <c r="CU60" s="95">
        <f>'[1]Recettes intérieures'!AP63</f>
        <v>0</v>
      </c>
      <c r="CV60" s="95">
        <f>CT60-CU60</f>
        <v>0</v>
      </c>
      <c r="CW60" s="95">
        <f t="shared" si="258"/>
        <v>5.7025000000000001E-4</v>
      </c>
      <c r="CX60" s="95">
        <f t="shared" si="258"/>
        <v>0</v>
      </c>
      <c r="CY60" s="95">
        <f t="shared" si="259"/>
        <v>5.7025000000000001E-4</v>
      </c>
      <c r="CZ60" s="97">
        <f>'[1]Recettes intérieures'!AR63</f>
        <v>0</v>
      </c>
      <c r="DA60" s="95">
        <f>'[1]Recettes intérieures'!AU63</f>
        <v>0</v>
      </c>
      <c r="DB60" s="95">
        <f>'[1]Recettes intérieures'!AT63</f>
        <v>0</v>
      </c>
      <c r="DC60" s="95">
        <f>DA60-DB60</f>
        <v>0</v>
      </c>
      <c r="DD60" s="95">
        <f t="shared" si="236"/>
        <v>5.7025000000000001E-4</v>
      </c>
      <c r="DE60" s="95">
        <f t="shared" si="236"/>
        <v>0</v>
      </c>
      <c r="DF60" s="95">
        <f t="shared" si="237"/>
        <v>5.7025000000000001E-4</v>
      </c>
      <c r="DG60" s="97">
        <f>'[1]Recettes intérieures'!AV63</f>
        <v>0</v>
      </c>
      <c r="DH60" s="95">
        <f>'[1]Recettes intérieures'!AY63</f>
        <v>0</v>
      </c>
      <c r="DI60" s="95">
        <f>'[1]Recettes intérieures'!AX63</f>
        <v>0</v>
      </c>
      <c r="DJ60" s="95">
        <f>DH60-DI60</f>
        <v>0</v>
      </c>
      <c r="DK60" s="96"/>
      <c r="DL60" s="98">
        <f t="shared" si="239"/>
        <v>0</v>
      </c>
      <c r="DM60" s="95">
        <f t="shared" si="239"/>
        <v>0</v>
      </c>
      <c r="DN60" s="95">
        <f t="shared" si="239"/>
        <v>0</v>
      </c>
      <c r="DO60" s="95">
        <f t="shared" si="240"/>
        <v>0</v>
      </c>
      <c r="DP60" s="96">
        <f t="shared" si="241"/>
        <v>0</v>
      </c>
      <c r="DQ60" s="99">
        <f t="shared" si="241"/>
        <v>0</v>
      </c>
      <c r="DR60" s="100">
        <f t="shared" si="242"/>
        <v>5.7025000000000001E-4</v>
      </c>
      <c r="DS60" s="100">
        <f t="shared" si="242"/>
        <v>0</v>
      </c>
      <c r="DT60" s="100">
        <f t="shared" si="243"/>
        <v>5.7025000000000001E-4</v>
      </c>
      <c r="DU60" s="67" t="e">
        <f t="shared" si="26"/>
        <v>#DIV/0!</v>
      </c>
      <c r="DV60" s="67" t="e">
        <f t="shared" si="27"/>
        <v>#DIV/0!</v>
      </c>
      <c r="DW60" s="67" t="e">
        <f t="shared" si="28"/>
        <v>#DIV/0!</v>
      </c>
      <c r="DZ60" s="79"/>
    </row>
    <row r="61" spans="1:130" s="36" customFormat="1" ht="12.75" x14ac:dyDescent="0.2">
      <c r="A61" s="104"/>
      <c r="B61" s="77"/>
      <c r="C61" s="77"/>
      <c r="D61" s="77"/>
      <c r="E61" s="77"/>
      <c r="F61" s="77"/>
      <c r="G61" s="77"/>
      <c r="H61" s="77"/>
      <c r="I61" s="7"/>
      <c r="J61" s="77"/>
      <c r="K61" s="77"/>
      <c r="L61" s="77"/>
      <c r="M61" s="7"/>
      <c r="N61" s="77"/>
      <c r="O61" s="77"/>
      <c r="P61" s="77"/>
      <c r="Q61" s="77"/>
      <c r="R61" s="77"/>
      <c r="S61" s="77"/>
      <c r="T61" s="7"/>
      <c r="U61" s="77"/>
      <c r="V61" s="77"/>
      <c r="W61" s="77"/>
      <c r="X61" s="77"/>
      <c r="Y61" s="77"/>
      <c r="Z61" s="73"/>
      <c r="AA61" s="73"/>
      <c r="AB61" s="73"/>
      <c r="AC61" s="105"/>
      <c r="AD61" s="105"/>
      <c r="AE61" s="105"/>
      <c r="AF61" s="7"/>
      <c r="AG61" s="77"/>
      <c r="AH61" s="77"/>
      <c r="AI61" s="77"/>
      <c r="AJ61" s="77"/>
      <c r="AK61" s="77"/>
      <c r="AL61" s="77"/>
      <c r="AM61" s="105"/>
      <c r="AN61" s="7"/>
      <c r="AO61" s="77"/>
      <c r="AP61" s="77"/>
      <c r="AQ61" s="77"/>
      <c r="AR61" s="77"/>
      <c r="AS61" s="77"/>
      <c r="AT61" s="77"/>
      <c r="AU61" s="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3"/>
      <c r="BG61" s="73"/>
      <c r="BH61" s="73"/>
      <c r="BI61" s="105"/>
      <c r="BJ61" s="105"/>
      <c r="BK61" s="105"/>
      <c r="BL61" s="7"/>
      <c r="BM61" s="77"/>
      <c r="BN61" s="77"/>
      <c r="BO61" s="77"/>
      <c r="BP61" s="77"/>
      <c r="BQ61" s="77"/>
      <c r="BR61" s="77"/>
      <c r="BS61" s="105"/>
      <c r="BT61" s="7"/>
      <c r="BU61" s="77"/>
      <c r="BV61" s="77"/>
      <c r="BW61" s="77"/>
      <c r="BX61" s="77"/>
      <c r="BY61" s="77"/>
      <c r="BZ61" s="77"/>
      <c r="CA61" s="105"/>
      <c r="CB61" s="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105"/>
      <c r="CQ61" s="105"/>
      <c r="CR61" s="105"/>
      <c r="CS61" s="7"/>
      <c r="CT61" s="77"/>
      <c r="CU61" s="77"/>
      <c r="CV61" s="77"/>
      <c r="CW61" s="77"/>
      <c r="CX61" s="77"/>
      <c r="CY61" s="77"/>
      <c r="CZ61" s="7"/>
      <c r="DA61" s="77"/>
      <c r="DB61" s="77"/>
      <c r="DC61" s="77"/>
      <c r="DD61" s="77"/>
      <c r="DE61" s="77"/>
      <c r="DF61" s="77"/>
      <c r="DG61" s="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Z61" s="79"/>
    </row>
    <row r="62" spans="1:130" s="70" customFormat="1" ht="12.75" x14ac:dyDescent="0.2">
      <c r="A62" s="90" t="s">
        <v>92</v>
      </c>
      <c r="B62" s="91">
        <f>SUM(B63:B67)</f>
        <v>1.6597668239999999</v>
      </c>
      <c r="C62" s="91">
        <f t="shared" ref="C62:AX62" si="260">SUM(C63:C67)</f>
        <v>0</v>
      </c>
      <c r="D62" s="91">
        <f t="shared" si="260"/>
        <v>1.6597668239999999</v>
      </c>
      <c r="E62" s="91">
        <f t="shared" si="260"/>
        <v>1.6597668239999999</v>
      </c>
      <c r="F62" s="91">
        <f t="shared" si="260"/>
        <v>0</v>
      </c>
      <c r="G62" s="91">
        <f t="shared" si="260"/>
        <v>1.6597668239999999</v>
      </c>
      <c r="H62" s="91">
        <f t="shared" si="260"/>
        <v>1.6597668239999999</v>
      </c>
      <c r="I62" s="91">
        <f t="shared" si="260"/>
        <v>0</v>
      </c>
      <c r="J62" s="91">
        <f t="shared" si="260"/>
        <v>0</v>
      </c>
      <c r="K62" s="91">
        <f t="shared" si="260"/>
        <v>0</v>
      </c>
      <c r="L62" s="91">
        <f t="shared" si="260"/>
        <v>0</v>
      </c>
      <c r="M62" s="91">
        <f t="shared" si="260"/>
        <v>0</v>
      </c>
      <c r="N62" s="91">
        <f t="shared" si="260"/>
        <v>0</v>
      </c>
      <c r="O62" s="91">
        <f t="shared" si="260"/>
        <v>0</v>
      </c>
      <c r="P62" s="91">
        <f t="shared" si="260"/>
        <v>0</v>
      </c>
      <c r="Q62" s="91">
        <f t="shared" si="260"/>
        <v>0</v>
      </c>
      <c r="R62" s="91">
        <f t="shared" si="260"/>
        <v>0</v>
      </c>
      <c r="S62" s="91">
        <f t="shared" si="260"/>
        <v>0</v>
      </c>
      <c r="T62" s="91">
        <f t="shared" si="260"/>
        <v>0</v>
      </c>
      <c r="U62" s="91">
        <f t="shared" si="260"/>
        <v>4.7525405E-2</v>
      </c>
      <c r="V62" s="91">
        <f t="shared" si="260"/>
        <v>0</v>
      </c>
      <c r="W62" s="91">
        <f t="shared" si="260"/>
        <v>4.7525405E-2</v>
      </c>
      <c r="X62" s="91">
        <f t="shared" si="260"/>
        <v>0</v>
      </c>
      <c r="Y62" s="91">
        <f t="shared" si="260"/>
        <v>0</v>
      </c>
      <c r="Z62" s="92">
        <f t="shared" si="260"/>
        <v>4.7525405E-2</v>
      </c>
      <c r="AA62" s="92">
        <f t="shared" si="260"/>
        <v>0</v>
      </c>
      <c r="AB62" s="92">
        <f t="shared" si="260"/>
        <v>4.7525405E-2</v>
      </c>
      <c r="AC62" s="66">
        <f t="shared" si="9"/>
        <v>2.8633784163407283E-2</v>
      </c>
      <c r="AD62" s="66" t="e">
        <f t="shared" ref="AD62:AD74" si="261">Z62/Y62</f>
        <v>#DIV/0!</v>
      </c>
      <c r="AE62" s="66">
        <f t="shared" ref="AE62:AE74" si="262">AB62/H62</f>
        <v>2.8633784163407283E-2</v>
      </c>
      <c r="AF62" s="91">
        <f t="shared" si="260"/>
        <v>0</v>
      </c>
      <c r="AG62" s="91">
        <f t="shared" si="260"/>
        <v>0.369136927</v>
      </c>
      <c r="AH62" s="91">
        <f t="shared" si="260"/>
        <v>0</v>
      </c>
      <c r="AI62" s="91">
        <f t="shared" si="260"/>
        <v>0.369136927</v>
      </c>
      <c r="AJ62" s="91">
        <f t="shared" si="260"/>
        <v>0.41666233200000002</v>
      </c>
      <c r="AK62" s="91">
        <f t="shared" si="260"/>
        <v>0</v>
      </c>
      <c r="AL62" s="91">
        <f t="shared" si="260"/>
        <v>0.41666233200000002</v>
      </c>
      <c r="AM62" s="66" t="e">
        <f t="shared" si="260"/>
        <v>#DIV/0!</v>
      </c>
      <c r="AN62" s="91">
        <f t="shared" si="260"/>
        <v>0</v>
      </c>
      <c r="AO62" s="91">
        <f>SUM(AO63:AO67)</f>
        <v>0.22819603000000002</v>
      </c>
      <c r="AP62" s="91">
        <f t="shared" si="260"/>
        <v>0</v>
      </c>
      <c r="AQ62" s="91">
        <f t="shared" si="260"/>
        <v>0.22819603000000002</v>
      </c>
      <c r="AR62" s="91">
        <f t="shared" si="260"/>
        <v>0.64485836200000002</v>
      </c>
      <c r="AS62" s="91">
        <f t="shared" si="260"/>
        <v>0</v>
      </c>
      <c r="AT62" s="91">
        <f t="shared" si="260"/>
        <v>0.64485836200000002</v>
      </c>
      <c r="AU62" s="91">
        <f t="shared" si="260"/>
        <v>0</v>
      </c>
      <c r="AV62" s="91">
        <f t="shared" si="260"/>
        <v>2.7703953999999999E-2</v>
      </c>
      <c r="AW62" s="91">
        <f t="shared" si="260"/>
        <v>0</v>
      </c>
      <c r="AX62" s="91">
        <f t="shared" si="260"/>
        <v>2.7703953999999999E-2</v>
      </c>
      <c r="AY62" s="91">
        <f>SUM(AY63:AY67)</f>
        <v>0</v>
      </c>
      <c r="AZ62" s="91">
        <f t="shared" ref="AZ62:DK62" si="263">SUM(AZ63:AZ67)</f>
        <v>0</v>
      </c>
      <c r="BA62" s="91">
        <f t="shared" si="263"/>
        <v>0.62503691100000003</v>
      </c>
      <c r="BB62" s="91">
        <f t="shared" si="263"/>
        <v>0</v>
      </c>
      <c r="BC62" s="91">
        <f t="shared" si="263"/>
        <v>0.62503691100000003</v>
      </c>
      <c r="BD62" s="91">
        <f t="shared" si="263"/>
        <v>0</v>
      </c>
      <c r="BE62" s="91">
        <f t="shared" si="263"/>
        <v>0</v>
      </c>
      <c r="BF62" s="92">
        <f t="shared" si="263"/>
        <v>0.67256231600000005</v>
      </c>
      <c r="BG62" s="92">
        <f t="shared" si="263"/>
        <v>0</v>
      </c>
      <c r="BH62" s="92">
        <f t="shared" si="263"/>
        <v>0.67256231600000005</v>
      </c>
      <c r="BI62" s="66">
        <f t="shared" si="15"/>
        <v>0.40521494120429541</v>
      </c>
      <c r="BJ62" s="66">
        <f>BF62/E62</f>
        <v>0.40521494120429541</v>
      </c>
      <c r="BK62" s="66" t="e">
        <f>BH62/BD62</f>
        <v>#DIV/0!</v>
      </c>
      <c r="BL62" s="91">
        <f t="shared" si="263"/>
        <v>0</v>
      </c>
      <c r="BM62" s="91">
        <f t="shared" si="263"/>
        <v>0</v>
      </c>
      <c r="BN62" s="91">
        <f t="shared" si="263"/>
        <v>0</v>
      </c>
      <c r="BO62" s="91">
        <f t="shared" si="263"/>
        <v>0</v>
      </c>
      <c r="BP62" s="91">
        <f t="shared" si="263"/>
        <v>0.67256231600000005</v>
      </c>
      <c r="BQ62" s="91">
        <f t="shared" si="263"/>
        <v>0</v>
      </c>
      <c r="BR62" s="91">
        <f t="shared" si="263"/>
        <v>0.67256231600000005</v>
      </c>
      <c r="BS62" s="66">
        <f t="shared" ref="BS62:BS67" si="264">BR62/B62</f>
        <v>0.40521494120429541</v>
      </c>
      <c r="BT62" s="91">
        <f t="shared" si="263"/>
        <v>0</v>
      </c>
      <c r="BU62" s="91">
        <f t="shared" si="263"/>
        <v>0</v>
      </c>
      <c r="BV62" s="91">
        <f t="shared" si="263"/>
        <v>0</v>
      </c>
      <c r="BW62" s="91">
        <f t="shared" si="263"/>
        <v>0</v>
      </c>
      <c r="BX62" s="91">
        <f t="shared" si="263"/>
        <v>0.67256231600000005</v>
      </c>
      <c r="BY62" s="91">
        <f t="shared" si="263"/>
        <v>0</v>
      </c>
      <c r="BZ62" s="91">
        <f t="shared" si="263"/>
        <v>0.67256231600000005</v>
      </c>
      <c r="CA62" s="66" t="e">
        <f t="shared" si="263"/>
        <v>#DIV/0!</v>
      </c>
      <c r="CB62" s="91">
        <f t="shared" si="263"/>
        <v>0</v>
      </c>
      <c r="CC62" s="91">
        <f t="shared" si="263"/>
        <v>0</v>
      </c>
      <c r="CD62" s="91">
        <f t="shared" si="263"/>
        <v>0</v>
      </c>
      <c r="CE62" s="91">
        <f t="shared" si="263"/>
        <v>0</v>
      </c>
      <c r="CF62" s="91">
        <f t="shared" si="263"/>
        <v>0</v>
      </c>
      <c r="CG62" s="91">
        <f t="shared" si="263"/>
        <v>0</v>
      </c>
      <c r="CH62" s="91">
        <f t="shared" si="263"/>
        <v>0</v>
      </c>
      <c r="CI62" s="91">
        <f t="shared" si="263"/>
        <v>0</v>
      </c>
      <c r="CJ62" s="91">
        <f t="shared" si="263"/>
        <v>0</v>
      </c>
      <c r="CK62" s="91">
        <f t="shared" si="263"/>
        <v>0</v>
      </c>
      <c r="CL62" s="91">
        <f t="shared" si="263"/>
        <v>0</v>
      </c>
      <c r="CM62" s="91">
        <f t="shared" si="263"/>
        <v>0.67256231600000005</v>
      </c>
      <c r="CN62" s="91">
        <f t="shared" si="263"/>
        <v>0</v>
      </c>
      <c r="CO62" s="91">
        <f t="shared" si="263"/>
        <v>0.67256231600000005</v>
      </c>
      <c r="CP62" s="67">
        <f t="shared" ref="CP62:CP67" si="265">CO62/D62</f>
        <v>0.40521494120429541</v>
      </c>
      <c r="CQ62" s="67">
        <f t="shared" ref="CQ62:CQ67" si="266">CO62/G62</f>
        <v>0.40521494120429541</v>
      </c>
      <c r="CR62" s="67" t="e">
        <f t="shared" si="263"/>
        <v>#DIV/0!</v>
      </c>
      <c r="CS62" s="91">
        <f t="shared" si="263"/>
        <v>0</v>
      </c>
      <c r="CT62" s="91">
        <f t="shared" si="263"/>
        <v>0</v>
      </c>
      <c r="CU62" s="91">
        <f t="shared" si="263"/>
        <v>0</v>
      </c>
      <c r="CV62" s="91">
        <f t="shared" si="263"/>
        <v>0</v>
      </c>
      <c r="CW62" s="91">
        <f t="shared" si="263"/>
        <v>0.67256231600000005</v>
      </c>
      <c r="CX62" s="91">
        <f t="shared" si="263"/>
        <v>0</v>
      </c>
      <c r="CY62" s="91">
        <f t="shared" si="263"/>
        <v>0.67256231600000005</v>
      </c>
      <c r="CZ62" s="91">
        <f t="shared" si="263"/>
        <v>0</v>
      </c>
      <c r="DA62" s="91">
        <f t="shared" si="263"/>
        <v>0</v>
      </c>
      <c r="DB62" s="91">
        <f t="shared" si="263"/>
        <v>0</v>
      </c>
      <c r="DC62" s="91">
        <f t="shared" si="263"/>
        <v>0</v>
      </c>
      <c r="DD62" s="91">
        <f t="shared" si="263"/>
        <v>0.67256231600000005</v>
      </c>
      <c r="DE62" s="91">
        <f t="shared" si="263"/>
        <v>0</v>
      </c>
      <c r="DF62" s="91">
        <f t="shared" si="263"/>
        <v>0.67256231600000005</v>
      </c>
      <c r="DG62" s="91">
        <f t="shared" si="263"/>
        <v>0</v>
      </c>
      <c r="DH62" s="91">
        <f t="shared" si="263"/>
        <v>0</v>
      </c>
      <c r="DI62" s="91">
        <f t="shared" si="263"/>
        <v>0</v>
      </c>
      <c r="DJ62" s="91">
        <f t="shared" si="263"/>
        <v>0</v>
      </c>
      <c r="DK62" s="91">
        <f t="shared" si="263"/>
        <v>0</v>
      </c>
      <c r="DL62" s="91">
        <f t="shared" ref="DL62:EF62" si="267">SUM(DL63:DL67)</f>
        <v>0</v>
      </c>
      <c r="DM62" s="91">
        <f t="shared" si="267"/>
        <v>0</v>
      </c>
      <c r="DN62" s="91">
        <f t="shared" si="267"/>
        <v>0</v>
      </c>
      <c r="DO62" s="91">
        <f t="shared" si="267"/>
        <v>0</v>
      </c>
      <c r="DP62" s="91">
        <f t="shared" si="267"/>
        <v>0</v>
      </c>
      <c r="DQ62" s="91">
        <f t="shared" si="267"/>
        <v>0</v>
      </c>
      <c r="DR62" s="91">
        <f t="shared" si="267"/>
        <v>0.67256231600000005</v>
      </c>
      <c r="DS62" s="91">
        <f t="shared" si="267"/>
        <v>0</v>
      </c>
      <c r="DT62" s="91">
        <f t="shared" si="267"/>
        <v>0.67256231600000005</v>
      </c>
      <c r="DU62" s="67">
        <f t="shared" ref="DU62:DU67" si="268">DR62/B62</f>
        <v>0.40521494120429541</v>
      </c>
      <c r="DV62" s="67">
        <f t="shared" ref="DV62:DV67" si="269">DR62/E62</f>
        <v>0.40521494120429541</v>
      </c>
      <c r="DW62" s="67">
        <f t="shared" ref="DW62:DW67" si="270">DT62/H62</f>
        <v>0.40521494120429541</v>
      </c>
      <c r="DZ62" s="69"/>
    </row>
    <row r="63" spans="1:130" ht="12.75" x14ac:dyDescent="0.2">
      <c r="A63" s="80" t="s">
        <v>93</v>
      </c>
      <c r="B63" s="81">
        <f>'[1]RECAP DETAILLE'!C632/1000000</f>
        <v>0.60288333100000002</v>
      </c>
      <c r="C63" s="81"/>
      <c r="D63" s="81">
        <f>B63-C63</f>
        <v>0.60288333100000002</v>
      </c>
      <c r="E63" s="81">
        <f>B63</f>
        <v>0.60288333100000002</v>
      </c>
      <c r="F63" s="81"/>
      <c r="G63" s="81">
        <f>E63-F63</f>
        <v>0.60288333100000002</v>
      </c>
      <c r="H63" s="106">
        <f>D63</f>
        <v>0.60288333100000002</v>
      </c>
      <c r="I63" s="83"/>
      <c r="J63" s="81">
        <f>'[1]DONNEES BGCT'!I169</f>
        <v>0</v>
      </c>
      <c r="K63" s="81"/>
      <c r="L63" s="81">
        <f>J63-K63</f>
        <v>0</v>
      </c>
      <c r="M63" s="83"/>
      <c r="N63" s="81">
        <f>'[1]DONNEES BGCT'!L169</f>
        <v>0</v>
      </c>
      <c r="O63" s="81"/>
      <c r="P63" s="81">
        <f>N63-O63</f>
        <v>0</v>
      </c>
      <c r="Q63" s="81">
        <f t="shared" ref="Q63:S67" si="271">J63+N63</f>
        <v>0</v>
      </c>
      <c r="R63" s="81">
        <f t="shared" si="271"/>
        <v>0</v>
      </c>
      <c r="S63" s="81">
        <f t="shared" si="271"/>
        <v>0</v>
      </c>
      <c r="T63" s="83"/>
      <c r="U63" s="81">
        <f>'[1]DONNEES BGCT'!O169</f>
        <v>0</v>
      </c>
      <c r="V63" s="81"/>
      <c r="W63" s="81">
        <f>U63-V63</f>
        <v>0</v>
      </c>
      <c r="X63" s="82"/>
      <c r="Y63" s="84"/>
      <c r="Z63" s="85">
        <f t="shared" ref="Z63:AB67" si="272">Q63+U63</f>
        <v>0</v>
      </c>
      <c r="AA63" s="85">
        <f t="shared" si="272"/>
        <v>0</v>
      </c>
      <c r="AB63" s="85">
        <f t="shared" si="272"/>
        <v>0</v>
      </c>
      <c r="AC63" s="66">
        <f t="shared" si="9"/>
        <v>0</v>
      </c>
      <c r="AD63" s="66" t="e">
        <f t="shared" si="261"/>
        <v>#DIV/0!</v>
      </c>
      <c r="AE63" s="66">
        <f t="shared" si="262"/>
        <v>0</v>
      </c>
      <c r="AF63" s="83"/>
      <c r="AG63" s="81">
        <f>'[1]DONNEES BGCT'!S169</f>
        <v>0</v>
      </c>
      <c r="AH63" s="81"/>
      <c r="AI63" s="81">
        <f>AG63-AH63</f>
        <v>0</v>
      </c>
      <c r="AJ63" s="81">
        <f t="shared" ref="AJ63:AL67" si="273">+Z63+AG63</f>
        <v>0</v>
      </c>
      <c r="AK63" s="81">
        <f t="shared" si="273"/>
        <v>0</v>
      </c>
      <c r="AL63" s="81">
        <f t="shared" si="273"/>
        <v>0</v>
      </c>
      <c r="AM63" s="66">
        <f>AJ63/B63</f>
        <v>0</v>
      </c>
      <c r="AN63" s="83"/>
      <c r="AO63" s="81">
        <f>'[1]DONNEES BGCT'!V169</f>
        <v>0</v>
      </c>
      <c r="AP63" s="81"/>
      <c r="AQ63" s="81">
        <f>AO63-AP63</f>
        <v>0</v>
      </c>
      <c r="AR63" s="81">
        <f t="shared" ref="AR63:AT67" si="274">AJ63+AO63</f>
        <v>0</v>
      </c>
      <c r="AS63" s="81">
        <f t="shared" si="274"/>
        <v>0</v>
      </c>
      <c r="AT63" s="81">
        <f t="shared" si="274"/>
        <v>0</v>
      </c>
      <c r="AU63" s="83"/>
      <c r="AV63" s="81">
        <f>'[1]DONNEES BGCT'!Y169</f>
        <v>0</v>
      </c>
      <c r="AW63" s="81"/>
      <c r="AX63" s="81">
        <f>AV63-AW63</f>
        <v>0</v>
      </c>
      <c r="AY63" s="82"/>
      <c r="AZ63" s="84">
        <f>AF63+AN63+AU63</f>
        <v>0</v>
      </c>
      <c r="BA63" s="81">
        <f t="shared" ref="BA63:BC67" si="275">AV63+AO63+AG63</f>
        <v>0</v>
      </c>
      <c r="BB63" s="81">
        <f t="shared" si="275"/>
        <v>0</v>
      </c>
      <c r="BC63" s="81">
        <f t="shared" si="275"/>
        <v>0</v>
      </c>
      <c r="BD63" s="82"/>
      <c r="BE63" s="86">
        <f t="shared" ref="BE63:BH67" si="276">AZ63+Y63</f>
        <v>0</v>
      </c>
      <c r="BF63" s="85">
        <f t="shared" si="276"/>
        <v>0</v>
      </c>
      <c r="BG63" s="85">
        <f t="shared" si="276"/>
        <v>0</v>
      </c>
      <c r="BH63" s="85">
        <f t="shared" si="276"/>
        <v>0</v>
      </c>
      <c r="BI63" s="66">
        <f t="shared" si="15"/>
        <v>0</v>
      </c>
      <c r="BJ63" s="66">
        <f>BF63/E63</f>
        <v>0</v>
      </c>
      <c r="BK63" s="66" t="e">
        <f>BH63/BD63</f>
        <v>#DIV/0!</v>
      </c>
      <c r="BL63" s="83"/>
      <c r="BM63" s="81">
        <f>'[1]DONNEES BGCT'!AC169</f>
        <v>0</v>
      </c>
      <c r="BN63" s="81"/>
      <c r="BO63" s="81">
        <f>BM63-BN63</f>
        <v>0</v>
      </c>
      <c r="BP63" s="81">
        <f t="shared" ref="BP63:BR67" si="277">BF63+BM63</f>
        <v>0</v>
      </c>
      <c r="BQ63" s="81">
        <f t="shared" si="277"/>
        <v>0</v>
      </c>
      <c r="BR63" s="81">
        <f t="shared" si="277"/>
        <v>0</v>
      </c>
      <c r="BS63" s="66">
        <f t="shared" si="264"/>
        <v>0</v>
      </c>
      <c r="BT63" s="83"/>
      <c r="BU63" s="81">
        <f>'[1]DONNEES BGCT'!AF169</f>
        <v>0</v>
      </c>
      <c r="BV63" s="81"/>
      <c r="BW63" s="81">
        <f>BU63-BV63</f>
        <v>0</v>
      </c>
      <c r="BX63" s="81">
        <f t="shared" ref="BX63:BZ67" si="278">BP63+BU63</f>
        <v>0</v>
      </c>
      <c r="BY63" s="81">
        <f t="shared" si="278"/>
        <v>0</v>
      </c>
      <c r="BZ63" s="81">
        <f t="shared" si="278"/>
        <v>0</v>
      </c>
      <c r="CA63" s="66">
        <f>BX63/B63</f>
        <v>0</v>
      </c>
      <c r="CB63" s="83"/>
      <c r="CC63" s="81">
        <f>'[1]DONNEES BGCT'!AI169</f>
        <v>0</v>
      </c>
      <c r="CD63" s="81"/>
      <c r="CE63" s="81">
        <f>CC63-CD63</f>
        <v>0</v>
      </c>
      <c r="CF63" s="82"/>
      <c r="CG63" s="84">
        <f>CB63+BT63+BL63</f>
        <v>0</v>
      </c>
      <c r="CH63" s="81">
        <f t="shared" ref="CH63:CJ67" si="279">BM63+BU63+CC63</f>
        <v>0</v>
      </c>
      <c r="CI63" s="81">
        <f t="shared" si="279"/>
        <v>0</v>
      </c>
      <c r="CJ63" s="81">
        <f t="shared" si="279"/>
        <v>0</v>
      </c>
      <c r="CK63" s="82"/>
      <c r="CL63" s="86">
        <f>CG63+BE63</f>
        <v>0</v>
      </c>
      <c r="CM63" s="81">
        <f t="shared" ref="CM63:CO67" si="280">BX63+CC63</f>
        <v>0</v>
      </c>
      <c r="CN63" s="81">
        <f t="shared" si="280"/>
        <v>0</v>
      </c>
      <c r="CO63" s="81">
        <f t="shared" si="280"/>
        <v>0</v>
      </c>
      <c r="CP63" s="67">
        <f t="shared" si="265"/>
        <v>0</v>
      </c>
      <c r="CQ63" s="67">
        <f t="shared" si="266"/>
        <v>0</v>
      </c>
      <c r="CR63" s="67" t="e">
        <f>CO63/CK63</f>
        <v>#DIV/0!</v>
      </c>
      <c r="CS63" s="83"/>
      <c r="CT63" s="81">
        <f>'[1]DONNEES BGCT'!AM169</f>
        <v>0</v>
      </c>
      <c r="CU63" s="81"/>
      <c r="CV63" s="81">
        <f>CT63-CU63</f>
        <v>0</v>
      </c>
      <c r="CW63" s="81">
        <f t="shared" ref="CW63:CY67" si="281">CM63+CT63</f>
        <v>0</v>
      </c>
      <c r="CX63" s="81">
        <f t="shared" si="281"/>
        <v>0</v>
      </c>
      <c r="CY63" s="81">
        <f t="shared" si="281"/>
        <v>0</v>
      </c>
      <c r="CZ63" s="83"/>
      <c r="DA63" s="81">
        <f>'[1]DONNEES BGCT'!AP169</f>
        <v>0</v>
      </c>
      <c r="DB63" s="81"/>
      <c r="DC63" s="81">
        <f>DA63-DB63</f>
        <v>0</v>
      </c>
      <c r="DD63" s="81">
        <f t="shared" ref="DD63:DF67" si="282">CW63+DA63</f>
        <v>0</v>
      </c>
      <c r="DE63" s="81">
        <f t="shared" si="282"/>
        <v>0</v>
      </c>
      <c r="DF63" s="81">
        <f t="shared" si="282"/>
        <v>0</v>
      </c>
      <c r="DG63" s="83"/>
      <c r="DH63" s="81">
        <f>'[1]DONNEES BGCT'!AS169</f>
        <v>0</v>
      </c>
      <c r="DI63" s="81"/>
      <c r="DJ63" s="81">
        <f>DH63-DI63</f>
        <v>0</v>
      </c>
      <c r="DK63" s="82"/>
      <c r="DL63" s="84">
        <f t="shared" ref="DL63:DO67" si="283">DG63+CZ63+CS63</f>
        <v>0</v>
      </c>
      <c r="DM63" s="81">
        <f t="shared" si="283"/>
        <v>0</v>
      </c>
      <c r="DN63" s="81">
        <f t="shared" si="283"/>
        <v>0</v>
      </c>
      <c r="DO63" s="81">
        <f t="shared" si="283"/>
        <v>0</v>
      </c>
      <c r="DP63" s="82"/>
      <c r="DQ63" s="86">
        <f>DL63+CL63</f>
        <v>0</v>
      </c>
      <c r="DR63" s="107">
        <f t="shared" ref="DR63:DT67" si="284">DD63+DH63</f>
        <v>0</v>
      </c>
      <c r="DS63" s="87">
        <f t="shared" si="284"/>
        <v>0</v>
      </c>
      <c r="DT63" s="87">
        <f t="shared" si="284"/>
        <v>0</v>
      </c>
      <c r="DU63" s="67">
        <f t="shared" si="268"/>
        <v>0</v>
      </c>
      <c r="DV63" s="67">
        <f t="shared" si="269"/>
        <v>0</v>
      </c>
      <c r="DW63" s="67">
        <f t="shared" si="270"/>
        <v>0</v>
      </c>
      <c r="DZ63" s="79"/>
    </row>
    <row r="64" spans="1:130" ht="12.75" x14ac:dyDescent="0.2">
      <c r="A64" s="80" t="s">
        <v>94</v>
      </c>
      <c r="B64" s="81">
        <f>'[1]RECAP DETAILLE'!C633/1000000</f>
        <v>0.35688333299999997</v>
      </c>
      <c r="C64" s="81"/>
      <c r="D64" s="81">
        <f>B64-C64</f>
        <v>0.35688333299999997</v>
      </c>
      <c r="E64" s="81">
        <f>B64</f>
        <v>0.35688333299999997</v>
      </c>
      <c r="F64" s="81"/>
      <c r="G64" s="81">
        <f>E64-F64</f>
        <v>0.35688333299999997</v>
      </c>
      <c r="H64" s="106">
        <f>D64</f>
        <v>0.35688333299999997</v>
      </c>
      <c r="I64" s="83"/>
      <c r="J64" s="81">
        <f>'[1]DONNEES BGCT'!I170</f>
        <v>0</v>
      </c>
      <c r="K64" s="81"/>
      <c r="L64" s="81">
        <f>J64-K64</f>
        <v>0</v>
      </c>
      <c r="M64" s="83"/>
      <c r="N64" s="81">
        <f>'[1]DONNEES BGCT'!L170</f>
        <v>0</v>
      </c>
      <c r="O64" s="81"/>
      <c r="P64" s="81">
        <f>N64-O64</f>
        <v>0</v>
      </c>
      <c r="Q64" s="81">
        <f t="shared" si="271"/>
        <v>0</v>
      </c>
      <c r="R64" s="81">
        <f t="shared" si="271"/>
        <v>0</v>
      </c>
      <c r="S64" s="81">
        <f t="shared" si="271"/>
        <v>0</v>
      </c>
      <c r="T64" s="83"/>
      <c r="U64" s="81">
        <f>'[1]DONNEES BGCT'!O170</f>
        <v>0</v>
      </c>
      <c r="V64" s="81"/>
      <c r="W64" s="81">
        <f>U64-V64</f>
        <v>0</v>
      </c>
      <c r="X64" s="82"/>
      <c r="Y64" s="84"/>
      <c r="Z64" s="85">
        <f t="shared" si="272"/>
        <v>0</v>
      </c>
      <c r="AA64" s="85">
        <f t="shared" si="272"/>
        <v>0</v>
      </c>
      <c r="AB64" s="85">
        <f t="shared" si="272"/>
        <v>0</v>
      </c>
      <c r="AC64" s="66">
        <f t="shared" si="9"/>
        <v>0</v>
      </c>
      <c r="AD64" s="66" t="e">
        <f t="shared" si="261"/>
        <v>#DIV/0!</v>
      </c>
      <c r="AE64" s="66">
        <f t="shared" si="262"/>
        <v>0</v>
      </c>
      <c r="AF64" s="83"/>
      <c r="AG64" s="81">
        <f>'[1]DONNEES BGCT'!S170</f>
        <v>0</v>
      </c>
      <c r="AH64" s="81"/>
      <c r="AI64" s="81">
        <f>AG64-AH64</f>
        <v>0</v>
      </c>
      <c r="AJ64" s="81">
        <f t="shared" si="273"/>
        <v>0</v>
      </c>
      <c r="AK64" s="81">
        <f t="shared" si="273"/>
        <v>0</v>
      </c>
      <c r="AL64" s="81">
        <f t="shared" si="273"/>
        <v>0</v>
      </c>
      <c r="AM64" s="66">
        <f>AJ64/B64</f>
        <v>0</v>
      </c>
      <c r="AN64" s="83"/>
      <c r="AO64" s="81">
        <f>'[1]DONNEES BGCT'!V170</f>
        <v>0</v>
      </c>
      <c r="AP64" s="81"/>
      <c r="AQ64" s="81">
        <f>AO64-AP64</f>
        <v>0</v>
      </c>
      <c r="AR64" s="81">
        <f t="shared" si="274"/>
        <v>0</v>
      </c>
      <c r="AS64" s="81">
        <f t="shared" si="274"/>
        <v>0</v>
      </c>
      <c r="AT64" s="81">
        <f t="shared" si="274"/>
        <v>0</v>
      </c>
      <c r="AU64" s="83"/>
      <c r="AV64" s="81">
        <f>'[1]DONNEES BGCT'!Y170</f>
        <v>0</v>
      </c>
      <c r="AW64" s="81"/>
      <c r="AX64" s="81">
        <f>AV64-AW64</f>
        <v>0</v>
      </c>
      <c r="AY64" s="82"/>
      <c r="AZ64" s="84">
        <f>AF64+AN64+AU64</f>
        <v>0</v>
      </c>
      <c r="BA64" s="81">
        <f t="shared" si="275"/>
        <v>0</v>
      </c>
      <c r="BB64" s="81">
        <f t="shared" si="275"/>
        <v>0</v>
      </c>
      <c r="BC64" s="81">
        <f t="shared" si="275"/>
        <v>0</v>
      </c>
      <c r="BD64" s="82"/>
      <c r="BE64" s="86">
        <f t="shared" si="276"/>
        <v>0</v>
      </c>
      <c r="BF64" s="85">
        <f t="shared" si="276"/>
        <v>0</v>
      </c>
      <c r="BG64" s="85">
        <f t="shared" si="276"/>
        <v>0</v>
      </c>
      <c r="BH64" s="85">
        <f t="shared" si="276"/>
        <v>0</v>
      </c>
      <c r="BI64" s="66">
        <f t="shared" si="15"/>
        <v>0</v>
      </c>
      <c r="BJ64" s="66">
        <f>BF64/E64</f>
        <v>0</v>
      </c>
      <c r="BK64" s="66" t="e">
        <f>BH64/BD64</f>
        <v>#DIV/0!</v>
      </c>
      <c r="BL64" s="83"/>
      <c r="BM64" s="81">
        <f>'[1]DONNEES BGCT'!AC170</f>
        <v>0</v>
      </c>
      <c r="BN64" s="81"/>
      <c r="BO64" s="81">
        <f>BM64-BN64</f>
        <v>0</v>
      </c>
      <c r="BP64" s="81">
        <f t="shared" si="277"/>
        <v>0</v>
      </c>
      <c r="BQ64" s="81">
        <f t="shared" si="277"/>
        <v>0</v>
      </c>
      <c r="BR64" s="81">
        <f t="shared" si="277"/>
        <v>0</v>
      </c>
      <c r="BS64" s="66">
        <f t="shared" si="264"/>
        <v>0</v>
      </c>
      <c r="BT64" s="83"/>
      <c r="BU64" s="81">
        <f>'[1]DONNEES BGCT'!AF170</f>
        <v>0</v>
      </c>
      <c r="BV64" s="81"/>
      <c r="BW64" s="81">
        <f>BU64-BV64</f>
        <v>0</v>
      </c>
      <c r="BX64" s="81">
        <f t="shared" si="278"/>
        <v>0</v>
      </c>
      <c r="BY64" s="81">
        <f t="shared" si="278"/>
        <v>0</v>
      </c>
      <c r="BZ64" s="81">
        <f t="shared" si="278"/>
        <v>0</v>
      </c>
      <c r="CA64" s="66">
        <f>BX64/B64</f>
        <v>0</v>
      </c>
      <c r="CB64" s="83"/>
      <c r="CC64" s="81">
        <f>'[1]DONNEES BGCT'!AI170</f>
        <v>0</v>
      </c>
      <c r="CD64" s="81"/>
      <c r="CE64" s="81">
        <f>CC64-CD64</f>
        <v>0</v>
      </c>
      <c r="CF64" s="82"/>
      <c r="CG64" s="84">
        <f>CB64+BT64+BL64</f>
        <v>0</v>
      </c>
      <c r="CH64" s="81">
        <f t="shared" si="279"/>
        <v>0</v>
      </c>
      <c r="CI64" s="81">
        <f t="shared" si="279"/>
        <v>0</v>
      </c>
      <c r="CJ64" s="81">
        <f t="shared" si="279"/>
        <v>0</v>
      </c>
      <c r="CK64" s="82"/>
      <c r="CL64" s="86">
        <f>CG64+BE64</f>
        <v>0</v>
      </c>
      <c r="CM64" s="81">
        <f t="shared" si="280"/>
        <v>0</v>
      </c>
      <c r="CN64" s="81">
        <f t="shared" si="280"/>
        <v>0</v>
      </c>
      <c r="CO64" s="81">
        <f t="shared" si="280"/>
        <v>0</v>
      </c>
      <c r="CP64" s="67">
        <f t="shared" si="265"/>
        <v>0</v>
      </c>
      <c r="CQ64" s="67">
        <f t="shared" si="266"/>
        <v>0</v>
      </c>
      <c r="CR64" s="67" t="e">
        <f>CO64/CK64</f>
        <v>#DIV/0!</v>
      </c>
      <c r="CS64" s="83"/>
      <c r="CT64" s="81">
        <f>'[1]DONNEES BGCT'!AM170</f>
        <v>0</v>
      </c>
      <c r="CU64" s="81"/>
      <c r="CV64" s="81">
        <f>CT64-CU64</f>
        <v>0</v>
      </c>
      <c r="CW64" s="81">
        <f t="shared" si="281"/>
        <v>0</v>
      </c>
      <c r="CX64" s="81">
        <f t="shared" si="281"/>
        <v>0</v>
      </c>
      <c r="CY64" s="81">
        <f t="shared" si="281"/>
        <v>0</v>
      </c>
      <c r="CZ64" s="83"/>
      <c r="DA64" s="81">
        <f>'[1]DONNEES BGCT'!AP170</f>
        <v>0</v>
      </c>
      <c r="DB64" s="81"/>
      <c r="DC64" s="81">
        <f>DA64-DB64</f>
        <v>0</v>
      </c>
      <c r="DD64" s="81">
        <f t="shared" si="282"/>
        <v>0</v>
      </c>
      <c r="DE64" s="81">
        <f t="shared" si="282"/>
        <v>0</v>
      </c>
      <c r="DF64" s="81">
        <f t="shared" si="282"/>
        <v>0</v>
      </c>
      <c r="DG64" s="83"/>
      <c r="DH64" s="81">
        <f>'[1]DONNEES BGCT'!AS170</f>
        <v>0</v>
      </c>
      <c r="DI64" s="81"/>
      <c r="DJ64" s="81">
        <f>DH64-DI64</f>
        <v>0</v>
      </c>
      <c r="DK64" s="82"/>
      <c r="DL64" s="84">
        <f t="shared" si="283"/>
        <v>0</v>
      </c>
      <c r="DM64" s="81">
        <f t="shared" si="283"/>
        <v>0</v>
      </c>
      <c r="DN64" s="81">
        <f t="shared" si="283"/>
        <v>0</v>
      </c>
      <c r="DO64" s="81">
        <f t="shared" si="283"/>
        <v>0</v>
      </c>
      <c r="DP64" s="82"/>
      <c r="DQ64" s="86">
        <f>DL64+CL64</f>
        <v>0</v>
      </c>
      <c r="DR64" s="107">
        <f t="shared" si="284"/>
        <v>0</v>
      </c>
      <c r="DS64" s="87">
        <f t="shared" si="284"/>
        <v>0</v>
      </c>
      <c r="DT64" s="87">
        <f t="shared" si="284"/>
        <v>0</v>
      </c>
      <c r="DU64" s="67">
        <f t="shared" si="268"/>
        <v>0</v>
      </c>
      <c r="DV64" s="67">
        <f t="shared" si="269"/>
        <v>0</v>
      </c>
      <c r="DW64" s="67">
        <f t="shared" si="270"/>
        <v>0</v>
      </c>
      <c r="DZ64" s="79"/>
    </row>
    <row r="65" spans="1:132" ht="12.75" x14ac:dyDescent="0.2">
      <c r="A65" s="80" t="s">
        <v>95</v>
      </c>
      <c r="B65" s="81">
        <f>'[1]RECAP DETAILLE'!C634/1000000</f>
        <v>0.25000016000000003</v>
      </c>
      <c r="C65" s="81"/>
      <c r="D65" s="81">
        <f>B65-C65</f>
        <v>0.25000016000000003</v>
      </c>
      <c r="E65" s="81">
        <f>B65</f>
        <v>0.25000016000000003</v>
      </c>
      <c r="F65" s="81"/>
      <c r="G65" s="81">
        <f>E65-F65</f>
        <v>0.25000016000000003</v>
      </c>
      <c r="H65" s="106">
        <f>D65</f>
        <v>0.25000016000000003</v>
      </c>
      <c r="I65" s="83"/>
      <c r="J65" s="81">
        <f>'[1]DONNEES BGCT'!I171</f>
        <v>0</v>
      </c>
      <c r="K65" s="81"/>
      <c r="L65" s="81">
        <f>J65-K65</f>
        <v>0</v>
      </c>
      <c r="M65" s="83"/>
      <c r="N65" s="81">
        <f>'[1]DONNEES BGCT'!L171</f>
        <v>0</v>
      </c>
      <c r="O65" s="81"/>
      <c r="P65" s="81">
        <f>N65-O65</f>
        <v>0</v>
      </c>
      <c r="Q65" s="81">
        <f t="shared" si="271"/>
        <v>0</v>
      </c>
      <c r="R65" s="81">
        <f t="shared" si="271"/>
        <v>0</v>
      </c>
      <c r="S65" s="81">
        <f t="shared" si="271"/>
        <v>0</v>
      </c>
      <c r="T65" s="83"/>
      <c r="U65" s="81">
        <f>'[1]DONNEES BGCT'!O171</f>
        <v>0</v>
      </c>
      <c r="V65" s="81"/>
      <c r="W65" s="81">
        <f>U65-V65</f>
        <v>0</v>
      </c>
      <c r="X65" s="82"/>
      <c r="Y65" s="84"/>
      <c r="Z65" s="85">
        <f t="shared" si="272"/>
        <v>0</v>
      </c>
      <c r="AA65" s="85">
        <f t="shared" si="272"/>
        <v>0</v>
      </c>
      <c r="AB65" s="85">
        <f t="shared" si="272"/>
        <v>0</v>
      </c>
      <c r="AC65" s="66">
        <f t="shared" si="9"/>
        <v>0</v>
      </c>
      <c r="AD65" s="66" t="e">
        <f t="shared" si="261"/>
        <v>#DIV/0!</v>
      </c>
      <c r="AE65" s="66">
        <f t="shared" si="262"/>
        <v>0</v>
      </c>
      <c r="AF65" s="83"/>
      <c r="AG65" s="81">
        <f>'[1]DONNEES BGCT'!S171</f>
        <v>0</v>
      </c>
      <c r="AH65" s="81"/>
      <c r="AI65" s="81">
        <f>AG65-AH65</f>
        <v>0</v>
      </c>
      <c r="AJ65" s="81">
        <f t="shared" si="273"/>
        <v>0</v>
      </c>
      <c r="AK65" s="81">
        <f t="shared" si="273"/>
        <v>0</v>
      </c>
      <c r="AL65" s="81">
        <f t="shared" si="273"/>
        <v>0</v>
      </c>
      <c r="AM65" s="66">
        <f>AJ65/B65</f>
        <v>0</v>
      </c>
      <c r="AN65" s="83"/>
      <c r="AO65" s="81">
        <f>'[1]DONNEES BGCT'!V171</f>
        <v>0</v>
      </c>
      <c r="AP65" s="81"/>
      <c r="AQ65" s="81">
        <f>AO65-AP65</f>
        <v>0</v>
      </c>
      <c r="AR65" s="81">
        <f t="shared" si="274"/>
        <v>0</v>
      </c>
      <c r="AS65" s="81">
        <f t="shared" si="274"/>
        <v>0</v>
      </c>
      <c r="AT65" s="81">
        <f t="shared" si="274"/>
        <v>0</v>
      </c>
      <c r="AU65" s="83"/>
      <c r="AV65" s="81">
        <f>'[1]DONNEES BGCT'!Y171</f>
        <v>0</v>
      </c>
      <c r="AW65" s="81"/>
      <c r="AX65" s="81">
        <f>AV65-AW65</f>
        <v>0</v>
      </c>
      <c r="AY65" s="82"/>
      <c r="AZ65" s="84">
        <f>AF65+AN65+AU65</f>
        <v>0</v>
      </c>
      <c r="BA65" s="81">
        <f t="shared" si="275"/>
        <v>0</v>
      </c>
      <c r="BB65" s="81">
        <f t="shared" si="275"/>
        <v>0</v>
      </c>
      <c r="BC65" s="81">
        <f t="shared" si="275"/>
        <v>0</v>
      </c>
      <c r="BD65" s="82"/>
      <c r="BE65" s="86">
        <f t="shared" si="276"/>
        <v>0</v>
      </c>
      <c r="BF65" s="85">
        <f t="shared" si="276"/>
        <v>0</v>
      </c>
      <c r="BG65" s="85">
        <f t="shared" si="276"/>
        <v>0</v>
      </c>
      <c r="BH65" s="85">
        <f t="shared" si="276"/>
        <v>0</v>
      </c>
      <c r="BI65" s="66">
        <f t="shared" si="15"/>
        <v>0</v>
      </c>
      <c r="BJ65" s="66">
        <f>BF65/E65</f>
        <v>0</v>
      </c>
      <c r="BK65" s="66" t="e">
        <f>BH65/BD65</f>
        <v>#DIV/0!</v>
      </c>
      <c r="BL65" s="83"/>
      <c r="BM65" s="81">
        <f>'[1]DONNEES BGCT'!AC171</f>
        <v>0</v>
      </c>
      <c r="BN65" s="81"/>
      <c r="BO65" s="81">
        <f>BM65-BN65</f>
        <v>0</v>
      </c>
      <c r="BP65" s="81">
        <f t="shared" si="277"/>
        <v>0</v>
      </c>
      <c r="BQ65" s="81">
        <f t="shared" si="277"/>
        <v>0</v>
      </c>
      <c r="BR65" s="81">
        <f t="shared" si="277"/>
        <v>0</v>
      </c>
      <c r="BS65" s="66">
        <f t="shared" si="264"/>
        <v>0</v>
      </c>
      <c r="BT65" s="83"/>
      <c r="BU65" s="81">
        <f>'[1]DONNEES BGCT'!AF171</f>
        <v>0</v>
      </c>
      <c r="BV65" s="81"/>
      <c r="BW65" s="81">
        <f>BU65-BV65</f>
        <v>0</v>
      </c>
      <c r="BX65" s="81">
        <f t="shared" si="278"/>
        <v>0</v>
      </c>
      <c r="BY65" s="81">
        <f t="shared" si="278"/>
        <v>0</v>
      </c>
      <c r="BZ65" s="81">
        <f t="shared" si="278"/>
        <v>0</v>
      </c>
      <c r="CA65" s="66">
        <f>BX65/B65</f>
        <v>0</v>
      </c>
      <c r="CB65" s="83"/>
      <c r="CC65" s="81">
        <f>'[1]DONNEES BGCT'!AI171</f>
        <v>0</v>
      </c>
      <c r="CD65" s="81"/>
      <c r="CE65" s="81">
        <f>CC65-CD65</f>
        <v>0</v>
      </c>
      <c r="CF65" s="82"/>
      <c r="CG65" s="84">
        <f>CB65+BT65+BL65</f>
        <v>0</v>
      </c>
      <c r="CH65" s="81">
        <f t="shared" si="279"/>
        <v>0</v>
      </c>
      <c r="CI65" s="81">
        <f t="shared" si="279"/>
        <v>0</v>
      </c>
      <c r="CJ65" s="81">
        <f t="shared" si="279"/>
        <v>0</v>
      </c>
      <c r="CK65" s="82"/>
      <c r="CL65" s="86">
        <f>CG65+BE65</f>
        <v>0</v>
      </c>
      <c r="CM65" s="81">
        <f t="shared" si="280"/>
        <v>0</v>
      </c>
      <c r="CN65" s="81">
        <f t="shared" si="280"/>
        <v>0</v>
      </c>
      <c r="CO65" s="81">
        <f t="shared" si="280"/>
        <v>0</v>
      </c>
      <c r="CP65" s="67">
        <f t="shared" si="265"/>
        <v>0</v>
      </c>
      <c r="CQ65" s="67">
        <f t="shared" si="266"/>
        <v>0</v>
      </c>
      <c r="CR65" s="67" t="e">
        <f>CO65/CK65</f>
        <v>#DIV/0!</v>
      </c>
      <c r="CS65" s="83"/>
      <c r="CT65" s="81">
        <f>'[1]DONNEES BGCT'!AM171</f>
        <v>0</v>
      </c>
      <c r="CU65" s="81"/>
      <c r="CV65" s="81">
        <f>CT65-CU65</f>
        <v>0</v>
      </c>
      <c r="CW65" s="81">
        <f t="shared" si="281"/>
        <v>0</v>
      </c>
      <c r="CX65" s="81">
        <f t="shared" si="281"/>
        <v>0</v>
      </c>
      <c r="CY65" s="81">
        <f t="shared" si="281"/>
        <v>0</v>
      </c>
      <c r="CZ65" s="83"/>
      <c r="DA65" s="81">
        <f>'[1]DONNEES BGCT'!AP171</f>
        <v>0</v>
      </c>
      <c r="DB65" s="81"/>
      <c r="DC65" s="81">
        <f>DA65-DB65</f>
        <v>0</v>
      </c>
      <c r="DD65" s="81">
        <f t="shared" si="282"/>
        <v>0</v>
      </c>
      <c r="DE65" s="81">
        <f t="shared" si="282"/>
        <v>0</v>
      </c>
      <c r="DF65" s="81">
        <f t="shared" si="282"/>
        <v>0</v>
      </c>
      <c r="DG65" s="83"/>
      <c r="DH65" s="81">
        <f>'[1]DONNEES BGCT'!AS171</f>
        <v>0</v>
      </c>
      <c r="DI65" s="81"/>
      <c r="DJ65" s="81">
        <f>DH65-DI65</f>
        <v>0</v>
      </c>
      <c r="DK65" s="82"/>
      <c r="DL65" s="84">
        <f t="shared" si="283"/>
        <v>0</v>
      </c>
      <c r="DM65" s="81">
        <f t="shared" si="283"/>
        <v>0</v>
      </c>
      <c r="DN65" s="81">
        <f t="shared" si="283"/>
        <v>0</v>
      </c>
      <c r="DO65" s="81">
        <f t="shared" si="283"/>
        <v>0</v>
      </c>
      <c r="DP65" s="82"/>
      <c r="DQ65" s="86">
        <f>DL65+CL65</f>
        <v>0</v>
      </c>
      <c r="DR65" s="107">
        <f t="shared" si="284"/>
        <v>0</v>
      </c>
      <c r="DS65" s="87">
        <f t="shared" si="284"/>
        <v>0</v>
      </c>
      <c r="DT65" s="87">
        <f t="shared" si="284"/>
        <v>0</v>
      </c>
      <c r="DU65" s="67">
        <f t="shared" si="268"/>
        <v>0</v>
      </c>
      <c r="DV65" s="67">
        <f t="shared" si="269"/>
        <v>0</v>
      </c>
      <c r="DW65" s="67">
        <f t="shared" si="270"/>
        <v>0</v>
      </c>
      <c r="DZ65" s="79"/>
    </row>
    <row r="66" spans="1:132" ht="15.75" customHeight="1" x14ac:dyDescent="0.2">
      <c r="A66" s="80" t="s">
        <v>96</v>
      </c>
      <c r="B66" s="81">
        <f>'[1]RECAP DETAILLE'!C635/1000000</f>
        <v>0.45</v>
      </c>
      <c r="C66" s="81"/>
      <c r="D66" s="81">
        <f>B66-C66</f>
        <v>0.45</v>
      </c>
      <c r="E66" s="81">
        <f>B66</f>
        <v>0.45</v>
      </c>
      <c r="F66" s="81"/>
      <c r="G66" s="81">
        <f>E66-F66</f>
        <v>0.45</v>
      </c>
      <c r="H66" s="106">
        <f>D66</f>
        <v>0.45</v>
      </c>
      <c r="I66" s="83"/>
      <c r="J66" s="81">
        <f>'[1]DONNEES BGCT'!I172</f>
        <v>0</v>
      </c>
      <c r="K66" s="81"/>
      <c r="L66" s="81">
        <f>J66-K66</f>
        <v>0</v>
      </c>
      <c r="M66" s="83"/>
      <c r="N66" s="81">
        <f>'[1]DONNEES BGCT'!L172</f>
        <v>0</v>
      </c>
      <c r="O66" s="81"/>
      <c r="P66" s="81">
        <f>N66-O66</f>
        <v>0</v>
      </c>
      <c r="Q66" s="81">
        <f t="shared" si="271"/>
        <v>0</v>
      </c>
      <c r="R66" s="81">
        <f t="shared" si="271"/>
        <v>0</v>
      </c>
      <c r="S66" s="81">
        <f t="shared" si="271"/>
        <v>0</v>
      </c>
      <c r="T66" s="83"/>
      <c r="U66" s="81">
        <f>'[1]DONNEES BGCT'!O172</f>
        <v>0</v>
      </c>
      <c r="V66" s="81"/>
      <c r="W66" s="81">
        <f>U66-V66</f>
        <v>0</v>
      </c>
      <c r="X66" s="82"/>
      <c r="Y66" s="84"/>
      <c r="Z66" s="85">
        <f t="shared" si="272"/>
        <v>0</v>
      </c>
      <c r="AA66" s="85">
        <f t="shared" si="272"/>
        <v>0</v>
      </c>
      <c r="AB66" s="85">
        <f t="shared" si="272"/>
        <v>0</v>
      </c>
      <c r="AC66" s="66">
        <f t="shared" si="9"/>
        <v>0</v>
      </c>
      <c r="AD66" s="66" t="e">
        <f t="shared" si="261"/>
        <v>#DIV/0!</v>
      </c>
      <c r="AE66" s="66">
        <f t="shared" si="262"/>
        <v>0</v>
      </c>
      <c r="AF66" s="83"/>
      <c r="AG66" s="81">
        <f>'[1]DONNEES BGCT'!S172</f>
        <v>0</v>
      </c>
      <c r="AH66" s="81"/>
      <c r="AI66" s="81">
        <f>AG66-AH66</f>
        <v>0</v>
      </c>
      <c r="AJ66" s="81">
        <f t="shared" si="273"/>
        <v>0</v>
      </c>
      <c r="AK66" s="81">
        <f t="shared" si="273"/>
        <v>0</v>
      </c>
      <c r="AL66" s="81">
        <f t="shared" si="273"/>
        <v>0</v>
      </c>
      <c r="AM66" s="66">
        <f>AJ66/B66</f>
        <v>0</v>
      </c>
      <c r="AN66" s="83"/>
      <c r="AO66" s="81">
        <f>'[1]DONNEES BGCT'!V172</f>
        <v>0</v>
      </c>
      <c r="AP66" s="81"/>
      <c r="AQ66" s="81">
        <f>AO66-AP66</f>
        <v>0</v>
      </c>
      <c r="AR66" s="81">
        <f t="shared" si="274"/>
        <v>0</v>
      </c>
      <c r="AS66" s="81">
        <f t="shared" si="274"/>
        <v>0</v>
      </c>
      <c r="AT66" s="81">
        <f t="shared" si="274"/>
        <v>0</v>
      </c>
      <c r="AU66" s="83"/>
      <c r="AV66" s="81">
        <f>'[1]DONNEES BGCT'!Y172</f>
        <v>0</v>
      </c>
      <c r="AW66" s="81"/>
      <c r="AX66" s="81">
        <f>AV66-AW66</f>
        <v>0</v>
      </c>
      <c r="AY66" s="82"/>
      <c r="AZ66" s="84">
        <f>AF66+AN66+AU66</f>
        <v>0</v>
      </c>
      <c r="BA66" s="81">
        <f t="shared" si="275"/>
        <v>0</v>
      </c>
      <c r="BB66" s="81">
        <f t="shared" si="275"/>
        <v>0</v>
      </c>
      <c r="BC66" s="81">
        <f t="shared" si="275"/>
        <v>0</v>
      </c>
      <c r="BD66" s="82"/>
      <c r="BE66" s="86">
        <f t="shared" si="276"/>
        <v>0</v>
      </c>
      <c r="BF66" s="85">
        <f t="shared" si="276"/>
        <v>0</v>
      </c>
      <c r="BG66" s="85">
        <f t="shared" si="276"/>
        <v>0</v>
      </c>
      <c r="BH66" s="85">
        <f t="shared" si="276"/>
        <v>0</v>
      </c>
      <c r="BI66" s="66">
        <f t="shared" si="15"/>
        <v>0</v>
      </c>
      <c r="BJ66" s="66">
        <f>BF66/E66</f>
        <v>0</v>
      </c>
      <c r="BK66" s="66" t="e">
        <f>BH66/BD66</f>
        <v>#DIV/0!</v>
      </c>
      <c r="BL66" s="83"/>
      <c r="BM66" s="81">
        <f>'[1]DONNEES BGCT'!AC172</f>
        <v>0</v>
      </c>
      <c r="BN66" s="81"/>
      <c r="BO66" s="81">
        <f>BM66-BN66</f>
        <v>0</v>
      </c>
      <c r="BP66" s="81">
        <f t="shared" si="277"/>
        <v>0</v>
      </c>
      <c r="BQ66" s="81">
        <f t="shared" si="277"/>
        <v>0</v>
      </c>
      <c r="BR66" s="81">
        <f t="shared" si="277"/>
        <v>0</v>
      </c>
      <c r="BS66" s="66">
        <f t="shared" si="264"/>
        <v>0</v>
      </c>
      <c r="BT66" s="83"/>
      <c r="BU66" s="81">
        <f>'[1]DONNEES BGCT'!AF172</f>
        <v>0</v>
      </c>
      <c r="BV66" s="81"/>
      <c r="BW66" s="81">
        <f>BU66-BV66</f>
        <v>0</v>
      </c>
      <c r="BX66" s="81">
        <f t="shared" si="278"/>
        <v>0</v>
      </c>
      <c r="BY66" s="81">
        <f t="shared" si="278"/>
        <v>0</v>
      </c>
      <c r="BZ66" s="81">
        <f t="shared" si="278"/>
        <v>0</v>
      </c>
      <c r="CA66" s="66">
        <f>BX66/B66</f>
        <v>0</v>
      </c>
      <c r="CB66" s="83"/>
      <c r="CC66" s="81">
        <f>'[1]DONNEES BGCT'!AI172</f>
        <v>0</v>
      </c>
      <c r="CD66" s="81"/>
      <c r="CE66" s="81">
        <f>CC66-CD66</f>
        <v>0</v>
      </c>
      <c r="CF66" s="82"/>
      <c r="CG66" s="84">
        <f>CB66+BT66+BL66</f>
        <v>0</v>
      </c>
      <c r="CH66" s="81">
        <f t="shared" si="279"/>
        <v>0</v>
      </c>
      <c r="CI66" s="81">
        <f t="shared" si="279"/>
        <v>0</v>
      </c>
      <c r="CJ66" s="81">
        <f t="shared" si="279"/>
        <v>0</v>
      </c>
      <c r="CK66" s="82"/>
      <c r="CL66" s="86">
        <f>CG66+BE66</f>
        <v>0</v>
      </c>
      <c r="CM66" s="81">
        <f t="shared" si="280"/>
        <v>0</v>
      </c>
      <c r="CN66" s="81">
        <f t="shared" si="280"/>
        <v>0</v>
      </c>
      <c r="CO66" s="81">
        <f t="shared" si="280"/>
        <v>0</v>
      </c>
      <c r="CP66" s="67">
        <f t="shared" si="265"/>
        <v>0</v>
      </c>
      <c r="CQ66" s="67">
        <f t="shared" si="266"/>
        <v>0</v>
      </c>
      <c r="CR66" s="67" t="e">
        <f>CO66/CK66</f>
        <v>#DIV/0!</v>
      </c>
      <c r="CS66" s="83"/>
      <c r="CT66" s="81">
        <f>'[1]DONNEES BGCT'!AM172</f>
        <v>0</v>
      </c>
      <c r="CU66" s="81"/>
      <c r="CV66" s="81">
        <f>CT66-CU66</f>
        <v>0</v>
      </c>
      <c r="CW66" s="81">
        <f t="shared" si="281"/>
        <v>0</v>
      </c>
      <c r="CX66" s="81">
        <f t="shared" si="281"/>
        <v>0</v>
      </c>
      <c r="CY66" s="81">
        <f t="shared" si="281"/>
        <v>0</v>
      </c>
      <c r="CZ66" s="83"/>
      <c r="DA66" s="81">
        <f>'[1]DONNEES BGCT'!AP172</f>
        <v>0</v>
      </c>
      <c r="DB66" s="81"/>
      <c r="DC66" s="81">
        <f>DA66-DB66</f>
        <v>0</v>
      </c>
      <c r="DD66" s="81">
        <f t="shared" si="282"/>
        <v>0</v>
      </c>
      <c r="DE66" s="81">
        <f t="shared" si="282"/>
        <v>0</v>
      </c>
      <c r="DF66" s="81">
        <f t="shared" si="282"/>
        <v>0</v>
      </c>
      <c r="DG66" s="83"/>
      <c r="DH66" s="81">
        <f>'[1]DONNEES BGCT'!AS172</f>
        <v>0</v>
      </c>
      <c r="DI66" s="81"/>
      <c r="DJ66" s="81">
        <f>DH66-DI66</f>
        <v>0</v>
      </c>
      <c r="DK66" s="82"/>
      <c r="DL66" s="84">
        <f t="shared" si="283"/>
        <v>0</v>
      </c>
      <c r="DM66" s="81">
        <f t="shared" si="283"/>
        <v>0</v>
      </c>
      <c r="DN66" s="81">
        <f t="shared" si="283"/>
        <v>0</v>
      </c>
      <c r="DO66" s="81">
        <f t="shared" si="283"/>
        <v>0</v>
      </c>
      <c r="DP66" s="82"/>
      <c r="DQ66" s="86">
        <f>DL66+CL66</f>
        <v>0</v>
      </c>
      <c r="DR66" s="107">
        <f t="shared" si="284"/>
        <v>0</v>
      </c>
      <c r="DS66" s="87">
        <f t="shared" si="284"/>
        <v>0</v>
      </c>
      <c r="DT66" s="87">
        <f t="shared" si="284"/>
        <v>0</v>
      </c>
      <c r="DU66" s="67">
        <f t="shared" si="268"/>
        <v>0</v>
      </c>
      <c r="DV66" s="67">
        <f t="shared" si="269"/>
        <v>0</v>
      </c>
      <c r="DW66" s="67">
        <f t="shared" si="270"/>
        <v>0</v>
      </c>
      <c r="DZ66" s="79"/>
    </row>
    <row r="67" spans="1:132" s="119" customFormat="1" ht="12.75" x14ac:dyDescent="0.2">
      <c r="A67" s="108" t="s">
        <v>97</v>
      </c>
      <c r="B67" s="109"/>
      <c r="C67" s="109"/>
      <c r="D67" s="109">
        <f>B67-C67</f>
        <v>0</v>
      </c>
      <c r="E67" s="109"/>
      <c r="F67" s="109"/>
      <c r="G67" s="109">
        <f>E67-F67</f>
        <v>0</v>
      </c>
      <c r="H67" s="109"/>
      <c r="I67" s="110"/>
      <c r="J67" s="109">
        <f>SUM('[1]DONNEES BGCT'!I165:I168)</f>
        <v>0</v>
      </c>
      <c r="K67" s="109"/>
      <c r="L67" s="109">
        <f>J67-K67</f>
        <v>0</v>
      </c>
      <c r="M67" s="110"/>
      <c r="N67" s="109">
        <f>SUM('[1]DONNEES BGCT'!L165:L168)</f>
        <v>0</v>
      </c>
      <c r="O67" s="109"/>
      <c r="P67" s="109">
        <f>N67-O67</f>
        <v>0</v>
      </c>
      <c r="Q67" s="109">
        <f t="shared" si="271"/>
        <v>0</v>
      </c>
      <c r="R67" s="109">
        <f t="shared" si="271"/>
        <v>0</v>
      </c>
      <c r="S67" s="109">
        <f t="shared" si="271"/>
        <v>0</v>
      </c>
      <c r="T67" s="110"/>
      <c r="U67" s="109">
        <f>SUM('[1]DONNEES BGCT'!O165:O168)</f>
        <v>4.7525405E-2</v>
      </c>
      <c r="V67" s="109"/>
      <c r="W67" s="109">
        <f>U67-V67</f>
        <v>4.7525405E-2</v>
      </c>
      <c r="X67" s="111"/>
      <c r="Y67" s="112">
        <f>I67+M67+T67</f>
        <v>0</v>
      </c>
      <c r="Z67" s="113">
        <f t="shared" si="272"/>
        <v>4.7525405E-2</v>
      </c>
      <c r="AA67" s="113">
        <f t="shared" si="272"/>
        <v>0</v>
      </c>
      <c r="AB67" s="113">
        <f t="shared" si="272"/>
        <v>4.7525405E-2</v>
      </c>
      <c r="AC67" s="66" t="e">
        <f t="shared" si="9"/>
        <v>#DIV/0!</v>
      </c>
      <c r="AD67" s="66" t="e">
        <f t="shared" si="261"/>
        <v>#DIV/0!</v>
      </c>
      <c r="AE67" s="66" t="e">
        <f t="shared" si="262"/>
        <v>#DIV/0!</v>
      </c>
      <c r="AF67" s="110"/>
      <c r="AG67" s="109">
        <f>SUM('[1]DONNEES BGCT'!S165:S168)</f>
        <v>0.369136927</v>
      </c>
      <c r="AH67" s="109"/>
      <c r="AI67" s="109">
        <f>AG67-AH67</f>
        <v>0.369136927</v>
      </c>
      <c r="AJ67" s="109">
        <f t="shared" si="273"/>
        <v>0.41666233200000002</v>
      </c>
      <c r="AK67" s="109">
        <f t="shared" si="273"/>
        <v>0</v>
      </c>
      <c r="AL67" s="109">
        <f t="shared" si="273"/>
        <v>0.41666233200000002</v>
      </c>
      <c r="AM67" s="114" t="e">
        <f>AJ67/B67</f>
        <v>#DIV/0!</v>
      </c>
      <c r="AN67" s="110"/>
      <c r="AO67" s="109">
        <f>SUM('[1]DONNEES BGCT'!V165:V168)</f>
        <v>0.22819603000000002</v>
      </c>
      <c r="AP67" s="109"/>
      <c r="AQ67" s="109">
        <f>AO67-AP67</f>
        <v>0.22819603000000002</v>
      </c>
      <c r="AR67" s="109">
        <f t="shared" si="274"/>
        <v>0.64485836200000002</v>
      </c>
      <c r="AS67" s="109">
        <f t="shared" si="274"/>
        <v>0</v>
      </c>
      <c r="AT67" s="109">
        <f t="shared" si="274"/>
        <v>0.64485836200000002</v>
      </c>
      <c r="AU67" s="110"/>
      <c r="AV67" s="109">
        <f>SUM('[1]DONNEES BGCT'!Y165:Y168)</f>
        <v>2.7703953999999999E-2</v>
      </c>
      <c r="AW67" s="109"/>
      <c r="AX67" s="109">
        <f>AV67-AW67</f>
        <v>2.7703953999999999E-2</v>
      </c>
      <c r="AY67" s="111"/>
      <c r="AZ67" s="112">
        <f>AF67+AN67+AU67</f>
        <v>0</v>
      </c>
      <c r="BA67" s="109">
        <f t="shared" si="275"/>
        <v>0.62503691100000003</v>
      </c>
      <c r="BB67" s="109">
        <f t="shared" si="275"/>
        <v>0</v>
      </c>
      <c r="BC67" s="109">
        <f t="shared" si="275"/>
        <v>0.62503691100000003</v>
      </c>
      <c r="BD67" s="111"/>
      <c r="BE67" s="115">
        <f t="shared" si="276"/>
        <v>0</v>
      </c>
      <c r="BF67" s="113">
        <f t="shared" si="276"/>
        <v>0.67256231600000005</v>
      </c>
      <c r="BG67" s="113">
        <f t="shared" si="276"/>
        <v>0</v>
      </c>
      <c r="BH67" s="113">
        <f t="shared" si="276"/>
        <v>0.67256231600000005</v>
      </c>
      <c r="BI67" s="114"/>
      <c r="BJ67" s="114"/>
      <c r="BK67" s="114"/>
      <c r="BL67" s="110"/>
      <c r="BM67" s="109">
        <f>SUM('[1]DONNEES BGCT'!AC165:AC168)</f>
        <v>0</v>
      </c>
      <c r="BN67" s="109"/>
      <c r="BO67" s="109">
        <f>BM67-BN67</f>
        <v>0</v>
      </c>
      <c r="BP67" s="109">
        <f t="shared" si="277"/>
        <v>0.67256231600000005</v>
      </c>
      <c r="BQ67" s="109">
        <f t="shared" si="277"/>
        <v>0</v>
      </c>
      <c r="BR67" s="109">
        <f t="shared" si="277"/>
        <v>0.67256231600000005</v>
      </c>
      <c r="BS67" s="66" t="e">
        <f t="shared" si="264"/>
        <v>#DIV/0!</v>
      </c>
      <c r="BT67" s="110"/>
      <c r="BU67" s="109">
        <f>SUM('[1]DONNEES BGCT'!AF165:AF168)</f>
        <v>0</v>
      </c>
      <c r="BV67" s="109"/>
      <c r="BW67" s="109">
        <f>BU67-BV67</f>
        <v>0</v>
      </c>
      <c r="BX67" s="109">
        <f t="shared" si="278"/>
        <v>0.67256231600000005</v>
      </c>
      <c r="BY67" s="109">
        <f t="shared" si="278"/>
        <v>0</v>
      </c>
      <c r="BZ67" s="109">
        <f t="shared" si="278"/>
        <v>0.67256231600000005</v>
      </c>
      <c r="CA67" s="114" t="e">
        <f>BX67/B67</f>
        <v>#DIV/0!</v>
      </c>
      <c r="CB67" s="110"/>
      <c r="CC67" s="109">
        <f>SUM('[1]DONNEES BGCT'!AI165:AI168)</f>
        <v>0</v>
      </c>
      <c r="CD67" s="109"/>
      <c r="CE67" s="109">
        <f>CC67-CD67</f>
        <v>0</v>
      </c>
      <c r="CF67" s="111"/>
      <c r="CG67" s="112"/>
      <c r="CH67" s="109">
        <f t="shared" si="279"/>
        <v>0</v>
      </c>
      <c r="CI67" s="109">
        <f t="shared" si="279"/>
        <v>0</v>
      </c>
      <c r="CJ67" s="109">
        <f t="shared" si="279"/>
        <v>0</v>
      </c>
      <c r="CK67" s="111"/>
      <c r="CL67" s="115">
        <f>CG67+BE67</f>
        <v>0</v>
      </c>
      <c r="CM67" s="109">
        <f t="shared" si="280"/>
        <v>0.67256231600000005</v>
      </c>
      <c r="CN67" s="109">
        <f t="shared" si="280"/>
        <v>0</v>
      </c>
      <c r="CO67" s="109">
        <f t="shared" si="280"/>
        <v>0.67256231600000005</v>
      </c>
      <c r="CP67" s="67" t="e">
        <f t="shared" si="265"/>
        <v>#DIV/0!</v>
      </c>
      <c r="CQ67" s="67" t="e">
        <f t="shared" si="266"/>
        <v>#DIV/0!</v>
      </c>
      <c r="CR67" s="116" t="e">
        <f>CO67/CK67</f>
        <v>#DIV/0!</v>
      </c>
      <c r="CS67" s="110"/>
      <c r="CT67" s="109">
        <f>SUM('[1]DONNEES BGCT'!AM165:AM168)</f>
        <v>0</v>
      </c>
      <c r="CU67" s="109"/>
      <c r="CV67" s="109">
        <f>CT67-CU67</f>
        <v>0</v>
      </c>
      <c r="CW67" s="109">
        <f t="shared" si="281"/>
        <v>0.67256231600000005</v>
      </c>
      <c r="CX67" s="109">
        <f t="shared" si="281"/>
        <v>0</v>
      </c>
      <c r="CY67" s="109">
        <f t="shared" si="281"/>
        <v>0.67256231600000005</v>
      </c>
      <c r="CZ67" s="110"/>
      <c r="DA67" s="109">
        <f>SUM('[1]DONNEES BGCT'!AP165:AP168)</f>
        <v>0</v>
      </c>
      <c r="DB67" s="109"/>
      <c r="DC67" s="109">
        <f>DA67-DB67</f>
        <v>0</v>
      </c>
      <c r="DD67" s="109">
        <f t="shared" si="282"/>
        <v>0.67256231600000005</v>
      </c>
      <c r="DE67" s="109">
        <f t="shared" si="282"/>
        <v>0</v>
      </c>
      <c r="DF67" s="109">
        <f t="shared" si="282"/>
        <v>0.67256231600000005</v>
      </c>
      <c r="DG67" s="110"/>
      <c r="DH67" s="109">
        <f>SUM('[1]DONNEES BGCT'!AS165:AS168)</f>
        <v>0</v>
      </c>
      <c r="DI67" s="109"/>
      <c r="DJ67" s="109">
        <f>DH67-DI67</f>
        <v>0</v>
      </c>
      <c r="DK67" s="111"/>
      <c r="DL67" s="112">
        <f t="shared" si="283"/>
        <v>0</v>
      </c>
      <c r="DM67" s="109">
        <f t="shared" si="283"/>
        <v>0</v>
      </c>
      <c r="DN67" s="109">
        <f t="shared" si="283"/>
        <v>0</v>
      </c>
      <c r="DO67" s="109">
        <f t="shared" si="283"/>
        <v>0</v>
      </c>
      <c r="DP67" s="111"/>
      <c r="DQ67" s="115">
        <f>DL67+CL67</f>
        <v>0</v>
      </c>
      <c r="DR67" s="117">
        <f t="shared" si="284"/>
        <v>0.67256231600000005</v>
      </c>
      <c r="DS67" s="118">
        <f t="shared" si="284"/>
        <v>0</v>
      </c>
      <c r="DT67" s="118">
        <f t="shared" si="284"/>
        <v>0.67256231600000005</v>
      </c>
      <c r="DU67" s="67" t="e">
        <f t="shared" si="268"/>
        <v>#DIV/0!</v>
      </c>
      <c r="DV67" s="67" t="e">
        <f t="shared" si="269"/>
        <v>#DIV/0!</v>
      </c>
      <c r="DW67" s="67" t="e">
        <f t="shared" si="270"/>
        <v>#DIV/0!</v>
      </c>
      <c r="DZ67" s="79"/>
    </row>
    <row r="68" spans="1:132" s="36" customFormat="1" ht="12.75" x14ac:dyDescent="0.2">
      <c r="A68" s="120"/>
      <c r="B68" s="77"/>
      <c r="C68" s="77"/>
      <c r="D68" s="77"/>
      <c r="E68" s="77"/>
      <c r="F68" s="77"/>
      <c r="G68" s="77"/>
      <c r="H68" s="121"/>
      <c r="I68" s="7"/>
      <c r="J68" s="77"/>
      <c r="K68" s="77"/>
      <c r="L68" s="77"/>
      <c r="M68" s="7"/>
      <c r="N68" s="77"/>
      <c r="O68" s="77"/>
      <c r="P68" s="77"/>
      <c r="Q68" s="77"/>
      <c r="R68" s="77"/>
      <c r="S68" s="77"/>
      <c r="T68" s="7"/>
      <c r="U68" s="77"/>
      <c r="V68" s="77"/>
      <c r="W68" s="77"/>
      <c r="X68" s="77"/>
      <c r="Y68" s="77"/>
      <c r="Z68" s="73"/>
      <c r="AA68" s="73"/>
      <c r="AB68" s="73"/>
      <c r="AC68" s="105"/>
      <c r="AD68" s="105"/>
      <c r="AE68" s="105"/>
      <c r="AF68" s="7"/>
      <c r="AG68" s="77"/>
      <c r="AH68" s="77"/>
      <c r="AI68" s="77"/>
      <c r="AJ68" s="77"/>
      <c r="AK68" s="77"/>
      <c r="AL68" s="77"/>
      <c r="AM68" s="105"/>
      <c r="AN68" s="7"/>
      <c r="AO68" s="77"/>
      <c r="AP68" s="77"/>
      <c r="AQ68" s="77"/>
      <c r="AR68" s="77"/>
      <c r="AS68" s="77"/>
      <c r="AT68" s="77"/>
      <c r="AU68" s="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3"/>
      <c r="BG68" s="73"/>
      <c r="BH68" s="73"/>
      <c r="BI68" s="105"/>
      <c r="BJ68" s="105"/>
      <c r="BK68" s="105"/>
      <c r="BL68" s="7"/>
      <c r="BM68" s="77"/>
      <c r="BN68" s="77"/>
      <c r="BO68" s="77"/>
      <c r="BP68" s="77"/>
      <c r="BQ68" s="77"/>
      <c r="BR68" s="77"/>
      <c r="BS68" s="105"/>
      <c r="BT68" s="7"/>
      <c r="BU68" s="77"/>
      <c r="BV68" s="77"/>
      <c r="BW68" s="77"/>
      <c r="BX68" s="77"/>
      <c r="BY68" s="77"/>
      <c r="BZ68" s="77"/>
      <c r="CA68" s="105"/>
      <c r="CB68" s="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105"/>
      <c r="CQ68" s="105"/>
      <c r="CR68" s="105"/>
      <c r="CS68" s="7"/>
      <c r="CT68" s="77"/>
      <c r="CU68" s="77"/>
      <c r="CV68" s="77"/>
      <c r="CW68" s="77"/>
      <c r="CX68" s="77"/>
      <c r="CY68" s="77"/>
      <c r="CZ68" s="7"/>
      <c r="DA68" s="77"/>
      <c r="DB68" s="77"/>
      <c r="DC68" s="77"/>
      <c r="DD68" s="77"/>
      <c r="DE68" s="77"/>
      <c r="DF68" s="77"/>
      <c r="DG68" s="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105"/>
      <c r="DV68" s="105"/>
      <c r="DW68" s="105"/>
      <c r="DZ68" s="79"/>
    </row>
    <row r="69" spans="1:132" s="70" customFormat="1" ht="12.75" x14ac:dyDescent="0.2">
      <c r="A69" s="90" t="s">
        <v>98</v>
      </c>
      <c r="B69" s="91">
        <f>'[1]Recettes intérieures'!B65</f>
        <v>0</v>
      </c>
      <c r="C69" s="91"/>
      <c r="D69" s="91">
        <f>B69-C69</f>
        <v>0</v>
      </c>
      <c r="E69" s="91">
        <f>'[1]Recettes intérieures'!C65</f>
        <v>0</v>
      </c>
      <c r="F69" s="91"/>
      <c r="G69" s="91">
        <f>E69-F69</f>
        <v>0</v>
      </c>
      <c r="H69" s="91">
        <f>'[1]Recettes intérieures'!D65</f>
        <v>0</v>
      </c>
      <c r="I69" s="91">
        <f>'[1]Recettes intérieures'!D65</f>
        <v>0</v>
      </c>
      <c r="J69" s="122">
        <f>'[1]Appuis budg'!D126</f>
        <v>9.5975769999999995E-3</v>
      </c>
      <c r="K69" s="91">
        <f>'[1]Recettes intérieures'!F65</f>
        <v>0</v>
      </c>
      <c r="L69" s="91">
        <f>J69-K69</f>
        <v>9.5975769999999995E-3</v>
      </c>
      <c r="M69" s="91">
        <f>'[1]Recettes intérieures'!H65</f>
        <v>0</v>
      </c>
      <c r="N69" s="122">
        <f>'[1]Appuis budg'!E126</f>
        <v>5.7516900000000003E-3</v>
      </c>
      <c r="O69" s="91">
        <f>'[1]Recettes intérieures'!J65</f>
        <v>0</v>
      </c>
      <c r="P69" s="91">
        <f>N69-O69</f>
        <v>5.7516900000000003E-3</v>
      </c>
      <c r="Q69" s="91">
        <f>J69+N69</f>
        <v>1.5349267E-2</v>
      </c>
      <c r="R69" s="91">
        <f>K69+O69</f>
        <v>0</v>
      </c>
      <c r="S69" s="91">
        <f>Q69-R69</f>
        <v>1.5349267E-2</v>
      </c>
      <c r="T69" s="91">
        <f>'[1]Recettes intérieures'!L65</f>
        <v>0</v>
      </c>
      <c r="U69" s="122">
        <f>'[1]Appuis budg'!F126</f>
        <v>8.4869950000000006E-3</v>
      </c>
      <c r="V69" s="91">
        <f>'[1]Recettes intérieures'!N65</f>
        <v>0</v>
      </c>
      <c r="W69" s="91">
        <f>U69-V69</f>
        <v>8.4869950000000006E-3</v>
      </c>
      <c r="X69" s="91"/>
      <c r="Y69" s="91">
        <f>I69+M69+T69</f>
        <v>0</v>
      </c>
      <c r="Z69" s="92">
        <f>Q69+U69</f>
        <v>2.3836262E-2</v>
      </c>
      <c r="AA69" s="92">
        <f>R69+V69</f>
        <v>0</v>
      </c>
      <c r="AB69" s="92">
        <f>S69+W69</f>
        <v>2.3836262E-2</v>
      </c>
      <c r="AC69" s="66" t="e">
        <f>AB69/D69</f>
        <v>#DIV/0!</v>
      </c>
      <c r="AD69" s="66" t="e">
        <f t="shared" si="261"/>
        <v>#DIV/0!</v>
      </c>
      <c r="AE69" s="66" t="e">
        <f t="shared" si="262"/>
        <v>#DIV/0!</v>
      </c>
      <c r="AF69" s="91">
        <f>'[1]Recettes intérieures'!P65</f>
        <v>0</v>
      </c>
      <c r="AG69" s="91">
        <f>'[1]Recettes intérieures'!S65</f>
        <v>0</v>
      </c>
      <c r="AH69" s="91">
        <f>'[1]Recettes intérieures'!R65</f>
        <v>0</v>
      </c>
      <c r="AI69" s="91">
        <f>AG69-AH69</f>
        <v>0</v>
      </c>
      <c r="AJ69" s="91">
        <f>+Z69+AG69</f>
        <v>2.3836262E-2</v>
      </c>
      <c r="AK69" s="91">
        <f>+AA69+AH69</f>
        <v>0</v>
      </c>
      <c r="AL69" s="91">
        <f>+AB69+AI69</f>
        <v>2.3836262E-2</v>
      </c>
      <c r="AM69" s="66" t="e">
        <f>AJ69/B69</f>
        <v>#DIV/0!</v>
      </c>
      <c r="AN69" s="91">
        <f>'[1]Recettes intérieures'!T65</f>
        <v>0</v>
      </c>
      <c r="AO69" s="122">
        <f>'[1]Appuis budg'!H126</f>
        <v>7.62322E-3</v>
      </c>
      <c r="AP69" s="91">
        <f>'[1]Recettes intérieures'!V65</f>
        <v>0</v>
      </c>
      <c r="AQ69" s="91">
        <f>AO69-AP69</f>
        <v>7.62322E-3</v>
      </c>
      <c r="AR69" s="91">
        <f>AJ69+AO69</f>
        <v>3.1459481999999997E-2</v>
      </c>
      <c r="AS69" s="91">
        <f>AK69+AP69</f>
        <v>0</v>
      </c>
      <c r="AT69" s="91">
        <f>AR69-AS69</f>
        <v>3.1459481999999997E-2</v>
      </c>
      <c r="AU69" s="91">
        <f>'[1]Recettes intérieures'!X65</f>
        <v>0</v>
      </c>
      <c r="AV69" s="122">
        <f>'[1]Appuis budg'!I126</f>
        <v>2.4837140000000001E-2</v>
      </c>
      <c r="AW69" s="91">
        <f>'[1]Recettes intérieures'!Z65</f>
        <v>0</v>
      </c>
      <c r="AX69" s="91">
        <f>AV69-AW69</f>
        <v>2.4837140000000001E-2</v>
      </c>
      <c r="AY69" s="91"/>
      <c r="AZ69" s="91">
        <f>AF69+AN69+AU69</f>
        <v>0</v>
      </c>
      <c r="BA69" s="91">
        <f>AV69+AO69+AG69</f>
        <v>3.2460360000000001E-2</v>
      </c>
      <c r="BB69" s="91">
        <f>AW69+AP69+AH69</f>
        <v>0</v>
      </c>
      <c r="BC69" s="91">
        <f>BA69-BB69</f>
        <v>3.2460360000000001E-2</v>
      </c>
      <c r="BD69" s="91">
        <f>AY69+X69</f>
        <v>0</v>
      </c>
      <c r="BE69" s="91">
        <f>AZ69+Y69</f>
        <v>0</v>
      </c>
      <c r="BF69" s="92">
        <f>BA69+Z69</f>
        <v>5.6296622000000004E-2</v>
      </c>
      <c r="BG69" s="92">
        <f>BB69+AA69</f>
        <v>0</v>
      </c>
      <c r="BH69" s="92">
        <f>BC69+AB69</f>
        <v>5.6296622000000004E-2</v>
      </c>
      <c r="BI69" s="66" t="e">
        <f t="shared" ref="BI69:BI76" si="285">BH69/D69</f>
        <v>#DIV/0!</v>
      </c>
      <c r="BJ69" s="66" t="e">
        <f>BF69/E69</f>
        <v>#DIV/0!</v>
      </c>
      <c r="BK69" s="66" t="e">
        <f>BH69/BD69</f>
        <v>#DIV/0!</v>
      </c>
      <c r="BL69" s="91">
        <f>'[1]Recettes intérieures'!AB65</f>
        <v>0</v>
      </c>
      <c r="BM69" s="91">
        <f>'[1]Recettes intérieures'!AE65</f>
        <v>0</v>
      </c>
      <c r="BN69" s="91">
        <f>'[1]Recettes intérieures'!AD65</f>
        <v>0</v>
      </c>
      <c r="BO69" s="91">
        <f>BM69-BN69</f>
        <v>0</v>
      </c>
      <c r="BP69" s="91">
        <f>BF69+BM69</f>
        <v>5.6296622000000004E-2</v>
      </c>
      <c r="BQ69" s="91">
        <f>BG69+BN69</f>
        <v>0</v>
      </c>
      <c r="BR69" s="91">
        <f>BP69-BQ69</f>
        <v>5.6296622000000004E-2</v>
      </c>
      <c r="BS69" s="66" t="e">
        <f>BP69/B69</f>
        <v>#DIV/0!</v>
      </c>
      <c r="BT69" s="91">
        <f>'[1]Recettes intérieures'!AF65</f>
        <v>0</v>
      </c>
      <c r="BU69" s="91">
        <f>'[1]Recettes intérieures'!AI65</f>
        <v>0</v>
      </c>
      <c r="BV69" s="91">
        <f>'[1]Recettes intérieures'!AH65</f>
        <v>0</v>
      </c>
      <c r="BW69" s="91">
        <f>BU69-BV69</f>
        <v>0</v>
      </c>
      <c r="BX69" s="91">
        <f>BP69+BU69</f>
        <v>5.6296622000000004E-2</v>
      </c>
      <c r="BY69" s="91">
        <f>BQ69+BV69</f>
        <v>0</v>
      </c>
      <c r="BZ69" s="91">
        <f>BX69-BY69</f>
        <v>5.6296622000000004E-2</v>
      </c>
      <c r="CA69" s="66" t="e">
        <f>BX69/B69</f>
        <v>#DIV/0!</v>
      </c>
      <c r="CB69" s="91">
        <f>'[1]Recettes intérieures'!AJ65</f>
        <v>0</v>
      </c>
      <c r="CC69" s="91">
        <f>'[1]Recettes intérieures'!AM65</f>
        <v>0</v>
      </c>
      <c r="CD69" s="91">
        <f>'[1]Recettes intérieures'!AL65</f>
        <v>0</v>
      </c>
      <c r="CE69" s="91">
        <f>CC69-CD69</f>
        <v>0</v>
      </c>
      <c r="CF69" s="91"/>
      <c r="CG69" s="91">
        <f>CB69+BT69+BL69</f>
        <v>0</v>
      </c>
      <c r="CH69" s="91">
        <f>BM69+BU69+CC69</f>
        <v>0</v>
      </c>
      <c r="CI69" s="91">
        <f>BN69+BV69+CD69</f>
        <v>0</v>
      </c>
      <c r="CJ69" s="91">
        <f>CH69-CI69</f>
        <v>0</v>
      </c>
      <c r="CK69" s="91"/>
      <c r="CL69" s="91">
        <f>CG69+BE69</f>
        <v>0</v>
      </c>
      <c r="CM69" s="91">
        <f>BX69+CC69</f>
        <v>5.6296622000000004E-2</v>
      </c>
      <c r="CN69" s="91">
        <f>BY69+CD69</f>
        <v>0</v>
      </c>
      <c r="CO69" s="91">
        <f>CM69-CN69</f>
        <v>5.6296622000000004E-2</v>
      </c>
      <c r="CP69" s="67" t="e">
        <f>CM69/B69</f>
        <v>#DIV/0!</v>
      </c>
      <c r="CQ69" s="67" t="e">
        <f>CM69/E69</f>
        <v>#DIV/0!</v>
      </c>
      <c r="CR69" s="67" t="e">
        <f>CO69/CK69</f>
        <v>#DIV/0!</v>
      </c>
      <c r="CS69" s="91">
        <f>'[1]Recettes intérieures'!AN65</f>
        <v>0</v>
      </c>
      <c r="CT69" s="91">
        <f>'[1]Recettes intérieures'!AQ65</f>
        <v>0</v>
      </c>
      <c r="CU69" s="91">
        <f>'[1]Recettes intérieures'!AP65</f>
        <v>0</v>
      </c>
      <c r="CV69" s="91">
        <f>CT69-CU69</f>
        <v>0</v>
      </c>
      <c r="CW69" s="91">
        <f>CM69+CT69</f>
        <v>5.6296622000000004E-2</v>
      </c>
      <c r="CX69" s="91">
        <f>CN69+CU69</f>
        <v>0</v>
      </c>
      <c r="CY69" s="91">
        <f>CW69-CX69</f>
        <v>5.6296622000000004E-2</v>
      </c>
      <c r="CZ69" s="91">
        <f>'[1]Recettes intérieures'!AR65</f>
        <v>0</v>
      </c>
      <c r="DA69" s="91">
        <f>'[1]Recettes intérieures'!AU65</f>
        <v>0</v>
      </c>
      <c r="DB69" s="91">
        <f>'[1]Recettes intérieures'!AT65</f>
        <v>0</v>
      </c>
      <c r="DC69" s="91">
        <f>DA69-DB69</f>
        <v>0</v>
      </c>
      <c r="DD69" s="91">
        <f>CW69+DA69</f>
        <v>5.6296622000000004E-2</v>
      </c>
      <c r="DE69" s="91">
        <f>CX69+DB69</f>
        <v>0</v>
      </c>
      <c r="DF69" s="91">
        <f>DD69-DE69</f>
        <v>5.6296622000000004E-2</v>
      </c>
      <c r="DG69" s="91">
        <f>'[1]Recettes intérieures'!AV65</f>
        <v>0</v>
      </c>
      <c r="DH69" s="91">
        <f>'[1]Recettes intérieures'!AY65</f>
        <v>0</v>
      </c>
      <c r="DI69" s="91">
        <f>'[1]Recettes intérieures'!AX65</f>
        <v>0</v>
      </c>
      <c r="DJ69" s="91">
        <f>DH69-DI69</f>
        <v>0</v>
      </c>
      <c r="DK69" s="91"/>
      <c r="DL69" s="91">
        <f>DG69+CZ69+CS69</f>
        <v>0</v>
      </c>
      <c r="DM69" s="91">
        <f>DH69+DA69+CT69</f>
        <v>0</v>
      </c>
      <c r="DN69" s="91">
        <f>DI69+DB69+CU69</f>
        <v>0</v>
      </c>
      <c r="DO69" s="91">
        <f>DM69-DN69</f>
        <v>0</v>
      </c>
      <c r="DP69" s="91">
        <f>DK69+CK69</f>
        <v>0</v>
      </c>
      <c r="DQ69" s="91">
        <f>DL69+CL69</f>
        <v>0</v>
      </c>
      <c r="DR69" s="91">
        <f>DD69+DH69</f>
        <v>5.6296622000000004E-2</v>
      </c>
      <c r="DS69" s="91">
        <f>DE69+DI69</f>
        <v>0</v>
      </c>
      <c r="DT69" s="91">
        <f>DR69-DS69</f>
        <v>5.6296622000000004E-2</v>
      </c>
      <c r="DU69" s="67" t="e">
        <f>DR69/B69</f>
        <v>#DIV/0!</v>
      </c>
      <c r="DV69" s="67" t="e">
        <f>DR69/E69</f>
        <v>#DIV/0!</v>
      </c>
      <c r="DW69" s="67" t="e">
        <f>DT69/H69</f>
        <v>#DIV/0!</v>
      </c>
      <c r="DZ69" s="69"/>
    </row>
    <row r="70" spans="1:132" s="36" customFormat="1" ht="12.75" x14ac:dyDescent="0.2">
      <c r="A70" s="120"/>
      <c r="B70" s="77"/>
      <c r="C70" s="77"/>
      <c r="D70" s="77"/>
      <c r="E70" s="77"/>
      <c r="F70" s="77"/>
      <c r="G70" s="77"/>
      <c r="H70" s="121"/>
      <c r="I70" s="7"/>
      <c r="J70" s="77"/>
      <c r="K70" s="77"/>
      <c r="L70" s="77"/>
      <c r="M70" s="7"/>
      <c r="N70" s="77"/>
      <c r="O70" s="77"/>
      <c r="P70" s="77"/>
      <c r="Q70" s="77"/>
      <c r="R70" s="77"/>
      <c r="S70" s="77"/>
      <c r="T70" s="7"/>
      <c r="U70" s="77"/>
      <c r="V70" s="77"/>
      <c r="W70" s="77"/>
      <c r="X70" s="77"/>
      <c r="Y70" s="77"/>
      <c r="Z70" s="73"/>
      <c r="AA70" s="73"/>
      <c r="AB70" s="73"/>
      <c r="AC70" s="105"/>
      <c r="AD70" s="105"/>
      <c r="AE70" s="105"/>
      <c r="AF70" s="7"/>
      <c r="AG70" s="77"/>
      <c r="AH70" s="77"/>
      <c r="AI70" s="77"/>
      <c r="AJ70" s="77"/>
      <c r="AK70" s="77"/>
      <c r="AL70" s="77"/>
      <c r="AM70" s="105"/>
      <c r="AN70" s="7"/>
      <c r="AO70" s="77"/>
      <c r="AP70" s="77"/>
      <c r="AQ70" s="77"/>
      <c r="AR70" s="77"/>
      <c r="AS70" s="77"/>
      <c r="AT70" s="77"/>
      <c r="AU70" s="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3"/>
      <c r="BG70" s="73"/>
      <c r="BH70" s="73"/>
      <c r="BI70" s="105"/>
      <c r="BJ70" s="105"/>
      <c r="BK70" s="105"/>
      <c r="BL70" s="7"/>
      <c r="BM70" s="77"/>
      <c r="BN70" s="77"/>
      <c r="BO70" s="77"/>
      <c r="BP70" s="77"/>
      <c r="BQ70" s="77"/>
      <c r="BR70" s="77"/>
      <c r="BS70" s="105"/>
      <c r="BT70" s="7"/>
      <c r="BU70" s="77"/>
      <c r="BV70" s="77"/>
      <c r="BW70" s="77"/>
      <c r="BX70" s="77"/>
      <c r="BY70" s="77"/>
      <c r="BZ70" s="77"/>
      <c r="CA70" s="105"/>
      <c r="CB70" s="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105"/>
      <c r="CQ70" s="105"/>
      <c r="CR70" s="105"/>
      <c r="CS70" s="7"/>
      <c r="CT70" s="77"/>
      <c r="CU70" s="77"/>
      <c r="CV70" s="77"/>
      <c r="CW70" s="77"/>
      <c r="CX70" s="77"/>
      <c r="CY70" s="77"/>
      <c r="CZ70" s="7"/>
      <c r="DA70" s="77"/>
      <c r="DB70" s="77"/>
      <c r="DC70" s="77"/>
      <c r="DD70" s="77"/>
      <c r="DE70" s="77"/>
      <c r="DF70" s="77"/>
      <c r="DG70" s="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105"/>
      <c r="DV70" s="105"/>
      <c r="DW70" s="105"/>
      <c r="DZ70" s="79"/>
    </row>
    <row r="71" spans="1:132" s="70" customFormat="1" ht="12.75" x14ac:dyDescent="0.2">
      <c r="A71" s="90" t="s">
        <v>99</v>
      </c>
      <c r="B71" s="91">
        <f>B72+B73</f>
        <v>132.94824199999999</v>
      </c>
      <c r="C71" s="91">
        <f t="shared" ref="C71:BN71" si="286">C72+C73</f>
        <v>0</v>
      </c>
      <c r="D71" s="91">
        <f t="shared" si="286"/>
        <v>132.94824199999999</v>
      </c>
      <c r="E71" s="91">
        <f t="shared" si="286"/>
        <v>132.94824199999999</v>
      </c>
      <c r="F71" s="91">
        <f t="shared" si="286"/>
        <v>0</v>
      </c>
      <c r="G71" s="91">
        <f t="shared" si="286"/>
        <v>132.94824199999999</v>
      </c>
      <c r="H71" s="91">
        <f t="shared" si="286"/>
        <v>134.16433776251699</v>
      </c>
      <c r="I71" s="91">
        <f t="shared" si="286"/>
        <v>0</v>
      </c>
      <c r="J71" s="91">
        <f t="shared" si="286"/>
        <v>0.46753474900000003</v>
      </c>
      <c r="K71" s="91">
        <f t="shared" si="286"/>
        <v>0</v>
      </c>
      <c r="L71" s="91">
        <f t="shared" si="286"/>
        <v>0.46753474900000003</v>
      </c>
      <c r="M71" s="91">
        <f t="shared" si="286"/>
        <v>0</v>
      </c>
      <c r="N71" s="91">
        <f t="shared" si="286"/>
        <v>1.8977065259999999</v>
      </c>
      <c r="O71" s="91">
        <f t="shared" si="286"/>
        <v>0</v>
      </c>
      <c r="P71" s="91">
        <f t="shared" si="286"/>
        <v>1.8977065259999999</v>
      </c>
      <c r="Q71" s="91">
        <f t="shared" si="286"/>
        <v>2.3652412749999998</v>
      </c>
      <c r="R71" s="91">
        <f t="shared" si="286"/>
        <v>0</v>
      </c>
      <c r="S71" s="91">
        <f t="shared" si="286"/>
        <v>2.3652412749999998</v>
      </c>
      <c r="T71" s="91">
        <f t="shared" si="286"/>
        <v>0</v>
      </c>
      <c r="U71" s="91">
        <f t="shared" si="286"/>
        <v>3.2356940230000002</v>
      </c>
      <c r="V71" s="91">
        <f t="shared" si="286"/>
        <v>0</v>
      </c>
      <c r="W71" s="91">
        <f t="shared" si="286"/>
        <v>3.2356940230000002</v>
      </c>
      <c r="X71" s="91">
        <f t="shared" si="286"/>
        <v>0</v>
      </c>
      <c r="Y71" s="91">
        <f t="shared" si="286"/>
        <v>0</v>
      </c>
      <c r="Z71" s="92">
        <f t="shared" si="286"/>
        <v>5.6009352979999996</v>
      </c>
      <c r="AA71" s="92">
        <f t="shared" si="286"/>
        <v>0</v>
      </c>
      <c r="AB71" s="92">
        <f t="shared" si="286"/>
        <v>5.6009352979999996</v>
      </c>
      <c r="AC71" s="66">
        <f t="shared" ref="AC71:AC77" si="287">AB71/D71</f>
        <v>4.2128690186065042E-2</v>
      </c>
      <c r="AD71" s="66" t="e">
        <f t="shared" si="261"/>
        <v>#DIV/0!</v>
      </c>
      <c r="AE71" s="66">
        <f t="shared" si="262"/>
        <v>4.174682625359178E-2</v>
      </c>
      <c r="AF71" s="91">
        <f t="shared" si="286"/>
        <v>0</v>
      </c>
      <c r="AG71" s="91">
        <f t="shared" si="286"/>
        <v>7.1384922450000001</v>
      </c>
      <c r="AH71" s="91">
        <f t="shared" si="286"/>
        <v>0</v>
      </c>
      <c r="AI71" s="91">
        <f t="shared" si="286"/>
        <v>7.1384922450000001</v>
      </c>
      <c r="AJ71" s="91">
        <f t="shared" si="286"/>
        <v>12.739427543</v>
      </c>
      <c r="AK71" s="91">
        <f t="shared" si="286"/>
        <v>0</v>
      </c>
      <c r="AL71" s="91">
        <f t="shared" si="286"/>
        <v>12.739427543</v>
      </c>
      <c r="AM71" s="66">
        <f>AJ71/B71</f>
        <v>9.5822459562872594E-2</v>
      </c>
      <c r="AN71" s="91">
        <f t="shared" si="286"/>
        <v>0</v>
      </c>
      <c r="AO71" s="91">
        <f t="shared" si="286"/>
        <v>1.818216176</v>
      </c>
      <c r="AP71" s="91">
        <f t="shared" si="286"/>
        <v>0</v>
      </c>
      <c r="AQ71" s="91">
        <f t="shared" si="286"/>
        <v>1.818216176</v>
      </c>
      <c r="AR71" s="91">
        <f t="shared" si="286"/>
        <v>14.557643719</v>
      </c>
      <c r="AS71" s="91">
        <f t="shared" si="286"/>
        <v>0</v>
      </c>
      <c r="AT71" s="91">
        <f t="shared" si="286"/>
        <v>14.557643719</v>
      </c>
      <c r="AU71" s="91">
        <f t="shared" si="286"/>
        <v>0</v>
      </c>
      <c r="AV71" s="91">
        <f t="shared" si="286"/>
        <v>9.3144365199999992</v>
      </c>
      <c r="AW71" s="91">
        <f t="shared" si="286"/>
        <v>0</v>
      </c>
      <c r="AX71" s="91">
        <f t="shared" si="286"/>
        <v>9.3144365199999992</v>
      </c>
      <c r="AY71" s="91">
        <f>AY72+AY73</f>
        <v>0</v>
      </c>
      <c r="AZ71" s="91">
        <f t="shared" si="286"/>
        <v>0</v>
      </c>
      <c r="BA71" s="91">
        <f t="shared" si="286"/>
        <v>18.271144940999999</v>
      </c>
      <c r="BB71" s="91">
        <f t="shared" si="286"/>
        <v>0</v>
      </c>
      <c r="BC71" s="91">
        <f t="shared" si="286"/>
        <v>18.271144940999999</v>
      </c>
      <c r="BD71" s="91">
        <f>BD72+BD73</f>
        <v>0</v>
      </c>
      <c r="BE71" s="91">
        <f t="shared" si="286"/>
        <v>0</v>
      </c>
      <c r="BF71" s="92">
        <f t="shared" si="286"/>
        <v>23.872080238999999</v>
      </c>
      <c r="BG71" s="92">
        <f t="shared" si="286"/>
        <v>0</v>
      </c>
      <c r="BH71" s="92">
        <f t="shared" si="286"/>
        <v>23.872080238999999</v>
      </c>
      <c r="BI71" s="66">
        <f t="shared" si="285"/>
        <v>0.17955920198628877</v>
      </c>
      <c r="BJ71" s="66">
        <f>BF71/E71</f>
        <v>0.17955920198628877</v>
      </c>
      <c r="BK71" s="66" t="e">
        <f>BH71/BD71</f>
        <v>#DIV/0!</v>
      </c>
      <c r="BL71" s="91">
        <f t="shared" si="286"/>
        <v>0</v>
      </c>
      <c r="BM71" s="91">
        <f t="shared" si="286"/>
        <v>0</v>
      </c>
      <c r="BN71" s="91">
        <f t="shared" si="286"/>
        <v>0</v>
      </c>
      <c r="BO71" s="91">
        <f t="shared" ref="BO71:DS71" si="288">BO72+BO73</f>
        <v>0</v>
      </c>
      <c r="BP71" s="91">
        <f t="shared" si="288"/>
        <v>23.872080238999999</v>
      </c>
      <c r="BQ71" s="91">
        <f t="shared" si="288"/>
        <v>0</v>
      </c>
      <c r="BR71" s="91">
        <f t="shared" si="288"/>
        <v>23.872080238999999</v>
      </c>
      <c r="BS71" s="66">
        <f>BR71/B71</f>
        <v>0.17955920198628877</v>
      </c>
      <c r="BT71" s="91">
        <f t="shared" si="288"/>
        <v>0</v>
      </c>
      <c r="BU71" s="91">
        <f t="shared" si="288"/>
        <v>0</v>
      </c>
      <c r="BV71" s="91">
        <f t="shared" si="288"/>
        <v>0</v>
      </c>
      <c r="BW71" s="91">
        <f t="shared" si="288"/>
        <v>0</v>
      </c>
      <c r="BX71" s="91">
        <f t="shared" si="288"/>
        <v>23.872080238999999</v>
      </c>
      <c r="BY71" s="91">
        <f t="shared" si="288"/>
        <v>0</v>
      </c>
      <c r="BZ71" s="91">
        <f t="shared" si="288"/>
        <v>23.872080238999999</v>
      </c>
      <c r="CA71" s="66">
        <f>BX71/B71</f>
        <v>0.17955920198628877</v>
      </c>
      <c r="CB71" s="91">
        <f t="shared" si="288"/>
        <v>0</v>
      </c>
      <c r="CC71" s="91">
        <f t="shared" si="288"/>
        <v>0</v>
      </c>
      <c r="CD71" s="91">
        <f t="shared" si="288"/>
        <v>0</v>
      </c>
      <c r="CE71" s="91">
        <f t="shared" si="288"/>
        <v>0</v>
      </c>
      <c r="CF71" s="91">
        <f t="shared" si="288"/>
        <v>0</v>
      </c>
      <c r="CG71" s="91">
        <f t="shared" si="288"/>
        <v>0</v>
      </c>
      <c r="CH71" s="91">
        <f t="shared" si="288"/>
        <v>0</v>
      </c>
      <c r="CI71" s="91">
        <f t="shared" si="288"/>
        <v>0</v>
      </c>
      <c r="CJ71" s="91">
        <f t="shared" si="288"/>
        <v>0</v>
      </c>
      <c r="CK71" s="91">
        <f t="shared" si="288"/>
        <v>0</v>
      </c>
      <c r="CL71" s="91">
        <f t="shared" si="288"/>
        <v>0</v>
      </c>
      <c r="CM71" s="91">
        <f t="shared" si="288"/>
        <v>23.872080238999999</v>
      </c>
      <c r="CN71" s="91">
        <f t="shared" si="288"/>
        <v>0</v>
      </c>
      <c r="CO71" s="91">
        <f t="shared" si="288"/>
        <v>23.872080238999999</v>
      </c>
      <c r="CP71" s="67">
        <f t="shared" ref="CP71:CP77" si="289">CO71/D71</f>
        <v>0.17955920198628877</v>
      </c>
      <c r="CQ71" s="67">
        <f t="shared" ref="CQ71:CQ77" si="290">CO71/G71</f>
        <v>0.17955920198628877</v>
      </c>
      <c r="CR71" s="67" t="e">
        <f>CO71/CK71</f>
        <v>#DIV/0!</v>
      </c>
      <c r="CS71" s="91">
        <f t="shared" si="288"/>
        <v>0</v>
      </c>
      <c r="CT71" s="91">
        <f t="shared" si="288"/>
        <v>0</v>
      </c>
      <c r="CU71" s="91">
        <f t="shared" si="288"/>
        <v>0</v>
      </c>
      <c r="CV71" s="91">
        <f t="shared" si="288"/>
        <v>0</v>
      </c>
      <c r="CW71" s="91">
        <f t="shared" si="288"/>
        <v>23.872080238999999</v>
      </c>
      <c r="CX71" s="91">
        <f t="shared" si="288"/>
        <v>0</v>
      </c>
      <c r="CY71" s="91">
        <f t="shared" si="288"/>
        <v>23.872080238999999</v>
      </c>
      <c r="CZ71" s="91">
        <f t="shared" si="288"/>
        <v>0</v>
      </c>
      <c r="DA71" s="91">
        <f t="shared" si="288"/>
        <v>0</v>
      </c>
      <c r="DB71" s="91">
        <f t="shared" si="288"/>
        <v>0</v>
      </c>
      <c r="DC71" s="91">
        <f t="shared" si="288"/>
        <v>0</v>
      </c>
      <c r="DD71" s="91">
        <f t="shared" si="288"/>
        <v>23.872080238999999</v>
      </c>
      <c r="DE71" s="91">
        <f t="shared" si="288"/>
        <v>0</v>
      </c>
      <c r="DF71" s="91">
        <f t="shared" si="288"/>
        <v>23.872080238999999</v>
      </c>
      <c r="DG71" s="91">
        <f t="shared" si="288"/>
        <v>0</v>
      </c>
      <c r="DH71" s="91">
        <f t="shared" si="288"/>
        <v>0</v>
      </c>
      <c r="DI71" s="91">
        <f t="shared" si="288"/>
        <v>0</v>
      </c>
      <c r="DJ71" s="91">
        <f t="shared" si="288"/>
        <v>0</v>
      </c>
      <c r="DK71" s="91">
        <f>DK72+DK73</f>
        <v>0</v>
      </c>
      <c r="DL71" s="91">
        <f t="shared" ref="DL71:DT71" si="291">DL72+DL73</f>
        <v>0</v>
      </c>
      <c r="DM71" s="91">
        <f t="shared" si="291"/>
        <v>0</v>
      </c>
      <c r="DN71" s="91">
        <f t="shared" si="291"/>
        <v>0</v>
      </c>
      <c r="DO71" s="91">
        <f t="shared" si="291"/>
        <v>0</v>
      </c>
      <c r="DP71" s="91">
        <f t="shared" si="291"/>
        <v>0</v>
      </c>
      <c r="DQ71" s="91">
        <f t="shared" si="291"/>
        <v>0</v>
      </c>
      <c r="DR71" s="91">
        <f t="shared" si="291"/>
        <v>23.872080238999999</v>
      </c>
      <c r="DS71" s="91">
        <f t="shared" si="291"/>
        <v>0</v>
      </c>
      <c r="DT71" s="91">
        <f t="shared" si="291"/>
        <v>23.872080238999999</v>
      </c>
      <c r="DU71" s="67">
        <f t="shared" ref="DU71:DU77" si="292">DR71/B71</f>
        <v>0.17955920198628877</v>
      </c>
      <c r="DV71" s="67">
        <f t="shared" ref="DV71:DV77" si="293">DR71/E71</f>
        <v>0.17955920198628877</v>
      </c>
      <c r="DW71" s="67">
        <f t="shared" ref="DW71:DW77" si="294">DT71/H71</f>
        <v>0.17793163695449188</v>
      </c>
      <c r="DZ71" s="69"/>
    </row>
    <row r="72" spans="1:132" s="36" customFormat="1" ht="12.75" x14ac:dyDescent="0.2">
      <c r="A72" s="80" t="s">
        <v>100</v>
      </c>
      <c r="B72" s="81">
        <f t="shared" ref="B72:AB72" si="295">B206</f>
        <v>116.45292999999999</v>
      </c>
      <c r="C72" s="81">
        <f t="shared" si="295"/>
        <v>0</v>
      </c>
      <c r="D72" s="81">
        <f t="shared" si="295"/>
        <v>116.45292999999999</v>
      </c>
      <c r="E72" s="81">
        <f t="shared" si="295"/>
        <v>116.45292999999999</v>
      </c>
      <c r="F72" s="81">
        <f t="shared" si="295"/>
        <v>0</v>
      </c>
      <c r="G72" s="81">
        <f t="shared" si="295"/>
        <v>116.45292999999999</v>
      </c>
      <c r="H72" s="81">
        <f t="shared" si="295"/>
        <v>0</v>
      </c>
      <c r="I72" s="83">
        <f t="shared" si="295"/>
        <v>0</v>
      </c>
      <c r="J72" s="81">
        <f t="shared" si="295"/>
        <v>0.46753474900000003</v>
      </c>
      <c r="K72" s="81">
        <f t="shared" si="295"/>
        <v>0</v>
      </c>
      <c r="L72" s="81">
        <f t="shared" si="295"/>
        <v>0.46753474900000003</v>
      </c>
      <c r="M72" s="83">
        <f t="shared" si="295"/>
        <v>0</v>
      </c>
      <c r="N72" s="81">
        <f t="shared" si="295"/>
        <v>1.8977065259999999</v>
      </c>
      <c r="O72" s="81">
        <f t="shared" si="295"/>
        <v>0</v>
      </c>
      <c r="P72" s="81">
        <f t="shared" si="295"/>
        <v>1.8977065259999999</v>
      </c>
      <c r="Q72" s="81">
        <f t="shared" si="295"/>
        <v>2.3652412749999998</v>
      </c>
      <c r="R72" s="81">
        <f t="shared" si="295"/>
        <v>0</v>
      </c>
      <c r="S72" s="81">
        <f t="shared" si="295"/>
        <v>2.3652412749999998</v>
      </c>
      <c r="T72" s="83">
        <f t="shared" si="295"/>
        <v>0</v>
      </c>
      <c r="U72" s="81">
        <f t="shared" si="295"/>
        <v>3.2356940230000002</v>
      </c>
      <c r="V72" s="81">
        <f t="shared" si="295"/>
        <v>0</v>
      </c>
      <c r="W72" s="81">
        <f t="shared" si="295"/>
        <v>3.2356940230000002</v>
      </c>
      <c r="X72" s="81">
        <f t="shared" si="295"/>
        <v>0</v>
      </c>
      <c r="Y72" s="84">
        <f t="shared" si="295"/>
        <v>0</v>
      </c>
      <c r="Z72" s="85">
        <f t="shared" si="295"/>
        <v>5.6009352979999996</v>
      </c>
      <c r="AA72" s="85">
        <f t="shared" si="295"/>
        <v>0</v>
      </c>
      <c r="AB72" s="85">
        <f t="shared" si="295"/>
        <v>5.6009352979999996</v>
      </c>
      <c r="AC72" s="66">
        <f t="shared" si="287"/>
        <v>4.8096130324930424E-2</v>
      </c>
      <c r="AD72" s="66" t="e">
        <f t="shared" si="261"/>
        <v>#DIV/0!</v>
      </c>
      <c r="AE72" s="66" t="e">
        <f t="shared" si="262"/>
        <v>#DIV/0!</v>
      </c>
      <c r="AF72" s="83">
        <f t="shared" ref="AF72:BH72" si="296">AF206</f>
        <v>0</v>
      </c>
      <c r="AG72" s="81">
        <f t="shared" si="296"/>
        <v>6.1384922450000001</v>
      </c>
      <c r="AH72" s="81">
        <f t="shared" si="296"/>
        <v>0</v>
      </c>
      <c r="AI72" s="81">
        <f t="shared" si="296"/>
        <v>6.1384922450000001</v>
      </c>
      <c r="AJ72" s="81">
        <f t="shared" si="296"/>
        <v>11.739427543</v>
      </c>
      <c r="AK72" s="81">
        <f t="shared" si="296"/>
        <v>0</v>
      </c>
      <c r="AL72" s="81">
        <f t="shared" si="296"/>
        <v>11.739427543</v>
      </c>
      <c r="AM72" s="81">
        <f t="shared" si="296"/>
        <v>0.10080834842884588</v>
      </c>
      <c r="AN72" s="83">
        <f t="shared" si="296"/>
        <v>0</v>
      </c>
      <c r="AO72" s="81">
        <f t="shared" si="296"/>
        <v>1.818216176</v>
      </c>
      <c r="AP72" s="81">
        <f t="shared" si="296"/>
        <v>0</v>
      </c>
      <c r="AQ72" s="81">
        <f t="shared" si="296"/>
        <v>1.818216176</v>
      </c>
      <c r="AR72" s="81">
        <f t="shared" si="296"/>
        <v>13.557643719</v>
      </c>
      <c r="AS72" s="81">
        <f t="shared" si="296"/>
        <v>0</v>
      </c>
      <c r="AT72" s="81">
        <f t="shared" si="296"/>
        <v>13.557643719</v>
      </c>
      <c r="AU72" s="83">
        <f t="shared" si="296"/>
        <v>0</v>
      </c>
      <c r="AV72" s="81">
        <f t="shared" si="296"/>
        <v>9.3144365199999992</v>
      </c>
      <c r="AW72" s="81">
        <f t="shared" si="296"/>
        <v>0</v>
      </c>
      <c r="AX72" s="81">
        <f t="shared" si="296"/>
        <v>9.3144365199999992</v>
      </c>
      <c r="AY72" s="82">
        <f t="shared" si="296"/>
        <v>0</v>
      </c>
      <c r="AZ72" s="84">
        <f t="shared" si="296"/>
        <v>0</v>
      </c>
      <c r="BA72" s="81">
        <f t="shared" si="296"/>
        <v>17.271144940999999</v>
      </c>
      <c r="BB72" s="81">
        <f t="shared" si="296"/>
        <v>0</v>
      </c>
      <c r="BC72" s="81">
        <f t="shared" si="296"/>
        <v>17.271144940999999</v>
      </c>
      <c r="BD72" s="82">
        <f t="shared" si="296"/>
        <v>0</v>
      </c>
      <c r="BE72" s="86">
        <f t="shared" si="296"/>
        <v>0</v>
      </c>
      <c r="BF72" s="85">
        <f t="shared" si="296"/>
        <v>22.872080238999999</v>
      </c>
      <c r="BG72" s="85">
        <f t="shared" si="296"/>
        <v>0</v>
      </c>
      <c r="BH72" s="85">
        <f t="shared" si="296"/>
        <v>22.872080238999999</v>
      </c>
      <c r="BI72" s="66">
        <f t="shared" si="285"/>
        <v>0.19640622386229353</v>
      </c>
      <c r="BJ72" s="66">
        <f t="shared" ref="BJ72:BR72" si="297">BJ206</f>
        <v>0.19640622386229353</v>
      </c>
      <c r="BK72" s="81" t="e">
        <f t="shared" si="297"/>
        <v>#DIV/0!</v>
      </c>
      <c r="BL72" s="83">
        <f t="shared" si="297"/>
        <v>0</v>
      </c>
      <c r="BM72" s="81">
        <f t="shared" si="297"/>
        <v>0</v>
      </c>
      <c r="BN72" s="81">
        <f t="shared" si="297"/>
        <v>0</v>
      </c>
      <c r="BO72" s="81">
        <f t="shared" si="297"/>
        <v>0</v>
      </c>
      <c r="BP72" s="81">
        <f t="shared" si="297"/>
        <v>22.872080238999999</v>
      </c>
      <c r="BQ72" s="81">
        <f t="shared" si="297"/>
        <v>0</v>
      </c>
      <c r="BR72" s="81">
        <f t="shared" si="297"/>
        <v>22.872080238999999</v>
      </c>
      <c r="BS72" s="66">
        <f>BR72/B72</f>
        <v>0.19640622386229353</v>
      </c>
      <c r="BT72" s="83">
        <f t="shared" ref="BT72:CO72" si="298">BT206</f>
        <v>0</v>
      </c>
      <c r="BU72" s="81">
        <f t="shared" si="298"/>
        <v>0</v>
      </c>
      <c r="BV72" s="81">
        <f t="shared" si="298"/>
        <v>0</v>
      </c>
      <c r="BW72" s="81">
        <f t="shared" si="298"/>
        <v>0</v>
      </c>
      <c r="BX72" s="81">
        <f t="shared" si="298"/>
        <v>22.872080238999999</v>
      </c>
      <c r="BY72" s="81">
        <f t="shared" si="298"/>
        <v>0</v>
      </c>
      <c r="BZ72" s="81">
        <f t="shared" si="298"/>
        <v>22.872080238999999</v>
      </c>
      <c r="CA72" s="81">
        <f t="shared" si="298"/>
        <v>0.19640622386229353</v>
      </c>
      <c r="CB72" s="83">
        <f t="shared" si="298"/>
        <v>0</v>
      </c>
      <c r="CC72" s="81">
        <f t="shared" si="298"/>
        <v>0</v>
      </c>
      <c r="CD72" s="81">
        <f t="shared" si="298"/>
        <v>0</v>
      </c>
      <c r="CE72" s="81">
        <f t="shared" si="298"/>
        <v>0</v>
      </c>
      <c r="CF72" s="82">
        <f t="shared" si="298"/>
        <v>0</v>
      </c>
      <c r="CG72" s="84">
        <f t="shared" si="298"/>
        <v>0</v>
      </c>
      <c r="CH72" s="81">
        <f t="shared" si="298"/>
        <v>0</v>
      </c>
      <c r="CI72" s="81">
        <f t="shared" si="298"/>
        <v>0</v>
      </c>
      <c r="CJ72" s="81">
        <f t="shared" si="298"/>
        <v>0</v>
      </c>
      <c r="CK72" s="82">
        <f t="shared" si="298"/>
        <v>0</v>
      </c>
      <c r="CL72" s="86">
        <f t="shared" si="298"/>
        <v>0</v>
      </c>
      <c r="CM72" s="81">
        <f t="shared" si="298"/>
        <v>22.872080238999999</v>
      </c>
      <c r="CN72" s="81">
        <f t="shared" si="298"/>
        <v>0</v>
      </c>
      <c r="CO72" s="81">
        <f t="shared" si="298"/>
        <v>22.872080238999999</v>
      </c>
      <c r="CP72" s="67">
        <f t="shared" si="289"/>
        <v>0.19640622386229353</v>
      </c>
      <c r="CQ72" s="67">
        <f t="shared" si="290"/>
        <v>0.19640622386229353</v>
      </c>
      <c r="CR72" s="81" t="e">
        <f t="shared" ref="CR72:DT72" si="299">CR206</f>
        <v>#DIV/0!</v>
      </c>
      <c r="CS72" s="83">
        <f t="shared" si="299"/>
        <v>0</v>
      </c>
      <c r="CT72" s="81">
        <f t="shared" si="299"/>
        <v>0</v>
      </c>
      <c r="CU72" s="81">
        <f t="shared" si="299"/>
        <v>0</v>
      </c>
      <c r="CV72" s="81">
        <f t="shared" si="299"/>
        <v>0</v>
      </c>
      <c r="CW72" s="81">
        <f t="shared" si="299"/>
        <v>22.872080238999999</v>
      </c>
      <c r="CX72" s="81">
        <f t="shared" si="299"/>
        <v>0</v>
      </c>
      <c r="CY72" s="81">
        <f t="shared" si="299"/>
        <v>22.872080238999999</v>
      </c>
      <c r="CZ72" s="83">
        <f t="shared" si="299"/>
        <v>0</v>
      </c>
      <c r="DA72" s="81">
        <f t="shared" si="299"/>
        <v>0</v>
      </c>
      <c r="DB72" s="81">
        <f t="shared" si="299"/>
        <v>0</v>
      </c>
      <c r="DC72" s="81">
        <f t="shared" si="299"/>
        <v>0</v>
      </c>
      <c r="DD72" s="81">
        <f t="shared" si="299"/>
        <v>22.872080238999999</v>
      </c>
      <c r="DE72" s="81">
        <f t="shared" si="299"/>
        <v>0</v>
      </c>
      <c r="DF72" s="81">
        <f t="shared" si="299"/>
        <v>22.872080238999999</v>
      </c>
      <c r="DG72" s="83">
        <f t="shared" si="299"/>
        <v>0</v>
      </c>
      <c r="DH72" s="81">
        <f t="shared" si="299"/>
        <v>0</v>
      </c>
      <c r="DI72" s="81">
        <f t="shared" si="299"/>
        <v>0</v>
      </c>
      <c r="DJ72" s="81">
        <f t="shared" si="299"/>
        <v>0</v>
      </c>
      <c r="DK72" s="82">
        <f t="shared" si="299"/>
        <v>0</v>
      </c>
      <c r="DL72" s="84">
        <f t="shared" si="299"/>
        <v>0</v>
      </c>
      <c r="DM72" s="122">
        <f t="shared" si="299"/>
        <v>0</v>
      </c>
      <c r="DN72" s="122">
        <f t="shared" si="299"/>
        <v>0</v>
      </c>
      <c r="DO72" s="122">
        <f t="shared" si="299"/>
        <v>0</v>
      </c>
      <c r="DP72" s="82">
        <f t="shared" si="299"/>
        <v>0</v>
      </c>
      <c r="DQ72" s="86">
        <f t="shared" si="299"/>
        <v>0</v>
      </c>
      <c r="DR72" s="123">
        <f t="shared" si="299"/>
        <v>22.872080238999999</v>
      </c>
      <c r="DS72" s="123">
        <f t="shared" si="299"/>
        <v>0</v>
      </c>
      <c r="DT72" s="123">
        <f t="shared" si="299"/>
        <v>22.872080238999999</v>
      </c>
      <c r="DU72" s="67">
        <f t="shared" si="292"/>
        <v>0.19640622386229353</v>
      </c>
      <c r="DV72" s="67">
        <f t="shared" si="293"/>
        <v>0.19640622386229353</v>
      </c>
      <c r="DW72" s="67" t="e">
        <f t="shared" si="294"/>
        <v>#DIV/0!</v>
      </c>
      <c r="DY72" s="77"/>
      <c r="DZ72" s="79"/>
    </row>
    <row r="73" spans="1:132" s="36" customFormat="1" ht="12.75" x14ac:dyDescent="0.2">
      <c r="A73" s="124" t="s">
        <v>101</v>
      </c>
      <c r="B73" s="81">
        <f>B74+B75+B76+B77</f>
        <v>16.495311999999998</v>
      </c>
      <c r="C73" s="81">
        <f t="shared" ref="C73:BN73" si="300">C74+C75+C76+C77</f>
        <v>0</v>
      </c>
      <c r="D73" s="81">
        <f t="shared" si="300"/>
        <v>16.495311999999998</v>
      </c>
      <c r="E73" s="81">
        <f t="shared" si="300"/>
        <v>16.495311999999998</v>
      </c>
      <c r="F73" s="81">
        <f t="shared" si="300"/>
        <v>0</v>
      </c>
      <c r="G73" s="81">
        <f t="shared" si="300"/>
        <v>16.495311999999998</v>
      </c>
      <c r="H73" s="81">
        <f>H74+H75+H76+H77-H72</f>
        <v>134.16433776251699</v>
      </c>
      <c r="I73" s="125">
        <f t="shared" si="300"/>
        <v>0</v>
      </c>
      <c r="J73" s="81">
        <f t="shared" si="300"/>
        <v>0</v>
      </c>
      <c r="K73" s="81">
        <f t="shared" si="300"/>
        <v>0</v>
      </c>
      <c r="L73" s="81">
        <f t="shared" si="300"/>
        <v>0</v>
      </c>
      <c r="M73" s="83">
        <f t="shared" si="300"/>
        <v>0</v>
      </c>
      <c r="N73" s="81">
        <f t="shared" si="300"/>
        <v>0</v>
      </c>
      <c r="O73" s="81">
        <f t="shared" si="300"/>
        <v>0</v>
      </c>
      <c r="P73" s="81">
        <f t="shared" si="300"/>
        <v>0</v>
      </c>
      <c r="Q73" s="81">
        <f t="shared" si="300"/>
        <v>0</v>
      </c>
      <c r="R73" s="81">
        <f t="shared" si="300"/>
        <v>0</v>
      </c>
      <c r="S73" s="81">
        <f t="shared" si="300"/>
        <v>0</v>
      </c>
      <c r="T73" s="83">
        <f t="shared" si="300"/>
        <v>0</v>
      </c>
      <c r="U73" s="81">
        <f t="shared" si="300"/>
        <v>0</v>
      </c>
      <c r="V73" s="81">
        <f t="shared" si="300"/>
        <v>0</v>
      </c>
      <c r="W73" s="81">
        <f t="shared" si="300"/>
        <v>0</v>
      </c>
      <c r="X73" s="81">
        <f t="shared" si="300"/>
        <v>0</v>
      </c>
      <c r="Y73" s="84">
        <f t="shared" si="300"/>
        <v>0</v>
      </c>
      <c r="Z73" s="85">
        <f t="shared" si="300"/>
        <v>0</v>
      </c>
      <c r="AA73" s="85">
        <f t="shared" si="300"/>
        <v>0</v>
      </c>
      <c r="AB73" s="85">
        <f t="shared" si="300"/>
        <v>0</v>
      </c>
      <c r="AC73" s="66">
        <f t="shared" si="287"/>
        <v>0</v>
      </c>
      <c r="AD73" s="66" t="e">
        <f t="shared" si="261"/>
        <v>#DIV/0!</v>
      </c>
      <c r="AE73" s="66">
        <f t="shared" si="262"/>
        <v>0</v>
      </c>
      <c r="AF73" s="125">
        <f>AF74+AF75+AF76+AF77</f>
        <v>0</v>
      </c>
      <c r="AG73" s="81">
        <f t="shared" si="300"/>
        <v>1</v>
      </c>
      <c r="AH73" s="81">
        <f t="shared" si="300"/>
        <v>0</v>
      </c>
      <c r="AI73" s="81">
        <f t="shared" si="300"/>
        <v>1</v>
      </c>
      <c r="AJ73" s="81">
        <f t="shared" si="300"/>
        <v>1</v>
      </c>
      <c r="AK73" s="81">
        <f t="shared" si="300"/>
        <v>0</v>
      </c>
      <c r="AL73" s="81">
        <f t="shared" si="300"/>
        <v>1</v>
      </c>
      <c r="AM73" s="81" t="e">
        <f t="shared" si="300"/>
        <v>#DIV/0!</v>
      </c>
      <c r="AN73" s="125">
        <f t="shared" si="300"/>
        <v>0</v>
      </c>
      <c r="AO73" s="81">
        <f t="shared" si="300"/>
        <v>0</v>
      </c>
      <c r="AP73" s="81">
        <f t="shared" si="300"/>
        <v>0</v>
      </c>
      <c r="AQ73" s="81">
        <f t="shared" si="300"/>
        <v>0</v>
      </c>
      <c r="AR73" s="81">
        <f t="shared" si="300"/>
        <v>1</v>
      </c>
      <c r="AS73" s="81">
        <f t="shared" si="300"/>
        <v>0</v>
      </c>
      <c r="AT73" s="81">
        <f t="shared" si="300"/>
        <v>1</v>
      </c>
      <c r="AU73" s="125">
        <f t="shared" si="300"/>
        <v>0</v>
      </c>
      <c r="AV73" s="81">
        <f t="shared" si="300"/>
        <v>0</v>
      </c>
      <c r="AW73" s="81">
        <f t="shared" si="300"/>
        <v>0</v>
      </c>
      <c r="AX73" s="81">
        <f t="shared" si="300"/>
        <v>0</v>
      </c>
      <c r="AY73" s="82">
        <f>AY74+AY75+AY76+AY77</f>
        <v>0</v>
      </c>
      <c r="AZ73" s="84">
        <f t="shared" si="300"/>
        <v>0</v>
      </c>
      <c r="BA73" s="81">
        <f t="shared" si="300"/>
        <v>1</v>
      </c>
      <c r="BB73" s="81">
        <f t="shared" si="300"/>
        <v>0</v>
      </c>
      <c r="BC73" s="81">
        <f t="shared" si="300"/>
        <v>1</v>
      </c>
      <c r="BD73" s="82">
        <f t="shared" si="300"/>
        <v>0</v>
      </c>
      <c r="BE73" s="86">
        <f t="shared" si="300"/>
        <v>0</v>
      </c>
      <c r="BF73" s="85">
        <f t="shared" si="300"/>
        <v>1</v>
      </c>
      <c r="BG73" s="85">
        <f t="shared" si="300"/>
        <v>0</v>
      </c>
      <c r="BH73" s="85">
        <f t="shared" si="300"/>
        <v>1</v>
      </c>
      <c r="BI73" s="66">
        <f t="shared" si="285"/>
        <v>6.0623284967268279E-2</v>
      </c>
      <c r="BJ73" s="66" t="e">
        <f t="shared" si="300"/>
        <v>#DIV/0!</v>
      </c>
      <c r="BK73" s="81">
        <f t="shared" si="300"/>
        <v>0</v>
      </c>
      <c r="BL73" s="125">
        <f t="shared" si="300"/>
        <v>0</v>
      </c>
      <c r="BM73" s="81">
        <f t="shared" si="300"/>
        <v>0</v>
      </c>
      <c r="BN73" s="81">
        <f t="shared" si="300"/>
        <v>0</v>
      </c>
      <c r="BO73" s="81">
        <f t="shared" ref="BO73:DT73" si="301">BO74+BO75+BO76+BO77</f>
        <v>0</v>
      </c>
      <c r="BP73" s="81">
        <f t="shared" si="301"/>
        <v>1</v>
      </c>
      <c r="BQ73" s="81">
        <f t="shared" si="301"/>
        <v>0</v>
      </c>
      <c r="BR73" s="81">
        <f t="shared" si="301"/>
        <v>1</v>
      </c>
      <c r="BS73" s="66">
        <f>BR73/B73</f>
        <v>6.0623284967268279E-2</v>
      </c>
      <c r="BT73" s="125">
        <f>BT74+BT75+BT76+BT77</f>
        <v>0</v>
      </c>
      <c r="BU73" s="81">
        <f t="shared" si="301"/>
        <v>0</v>
      </c>
      <c r="BV73" s="81">
        <f t="shared" si="301"/>
        <v>0</v>
      </c>
      <c r="BW73" s="81">
        <f t="shared" si="301"/>
        <v>0</v>
      </c>
      <c r="BX73" s="81">
        <f t="shared" si="301"/>
        <v>1</v>
      </c>
      <c r="BY73" s="81">
        <f t="shared" si="301"/>
        <v>0</v>
      </c>
      <c r="BZ73" s="81">
        <f t="shared" si="301"/>
        <v>1</v>
      </c>
      <c r="CA73" s="81" t="e">
        <f t="shared" si="301"/>
        <v>#DIV/0!</v>
      </c>
      <c r="CB73" s="125">
        <f t="shared" si="301"/>
        <v>0</v>
      </c>
      <c r="CC73" s="81">
        <f t="shared" si="301"/>
        <v>0</v>
      </c>
      <c r="CD73" s="81">
        <f t="shared" si="301"/>
        <v>0</v>
      </c>
      <c r="CE73" s="81">
        <f t="shared" si="301"/>
        <v>0</v>
      </c>
      <c r="CF73" s="82">
        <f t="shared" si="301"/>
        <v>0</v>
      </c>
      <c r="CG73" s="84">
        <f t="shared" si="301"/>
        <v>0</v>
      </c>
      <c r="CH73" s="81">
        <f t="shared" si="301"/>
        <v>0</v>
      </c>
      <c r="CI73" s="81">
        <f t="shared" si="301"/>
        <v>0</v>
      </c>
      <c r="CJ73" s="81">
        <f t="shared" si="301"/>
        <v>0</v>
      </c>
      <c r="CK73" s="82">
        <f t="shared" si="301"/>
        <v>0</v>
      </c>
      <c r="CL73" s="86">
        <f t="shared" si="301"/>
        <v>0</v>
      </c>
      <c r="CM73" s="81">
        <f t="shared" si="301"/>
        <v>1</v>
      </c>
      <c r="CN73" s="81">
        <f t="shared" si="301"/>
        <v>0</v>
      </c>
      <c r="CO73" s="81">
        <f t="shared" si="301"/>
        <v>1</v>
      </c>
      <c r="CP73" s="67">
        <f t="shared" si="289"/>
        <v>6.0623284967268279E-2</v>
      </c>
      <c r="CQ73" s="67">
        <f t="shared" si="290"/>
        <v>6.0623284967268279E-2</v>
      </c>
      <c r="CR73" s="81" t="e">
        <f t="shared" si="301"/>
        <v>#DIV/0!</v>
      </c>
      <c r="CS73" s="125">
        <f>CS74+CS75+CS76+CS77</f>
        <v>0</v>
      </c>
      <c r="CT73" s="81">
        <f t="shared" si="301"/>
        <v>0</v>
      </c>
      <c r="CU73" s="81">
        <f t="shared" si="301"/>
        <v>0</v>
      </c>
      <c r="CV73" s="81">
        <f t="shared" si="301"/>
        <v>0</v>
      </c>
      <c r="CW73" s="81">
        <f t="shared" si="301"/>
        <v>1</v>
      </c>
      <c r="CX73" s="81">
        <f t="shared" si="301"/>
        <v>0</v>
      </c>
      <c r="CY73" s="81">
        <f t="shared" si="301"/>
        <v>1</v>
      </c>
      <c r="CZ73" s="125">
        <f>CZ74+CZ75+CZ76+CZ77</f>
        <v>0</v>
      </c>
      <c r="DA73" s="81">
        <f t="shared" si="301"/>
        <v>0</v>
      </c>
      <c r="DB73" s="81">
        <f t="shared" si="301"/>
        <v>0</v>
      </c>
      <c r="DC73" s="81">
        <f t="shared" si="301"/>
        <v>0</v>
      </c>
      <c r="DD73" s="81">
        <f t="shared" si="301"/>
        <v>1</v>
      </c>
      <c r="DE73" s="81">
        <f t="shared" si="301"/>
        <v>0</v>
      </c>
      <c r="DF73" s="81">
        <f t="shared" si="301"/>
        <v>1</v>
      </c>
      <c r="DG73" s="125">
        <f t="shared" si="301"/>
        <v>0</v>
      </c>
      <c r="DH73" s="81">
        <f t="shared" si="301"/>
        <v>0</v>
      </c>
      <c r="DI73" s="81">
        <f t="shared" si="301"/>
        <v>0</v>
      </c>
      <c r="DJ73" s="81">
        <f t="shared" si="301"/>
        <v>0</v>
      </c>
      <c r="DK73" s="82">
        <f t="shared" si="301"/>
        <v>0</v>
      </c>
      <c r="DL73" s="84">
        <f t="shared" si="301"/>
        <v>0</v>
      </c>
      <c r="DM73" s="122">
        <f t="shared" si="301"/>
        <v>0</v>
      </c>
      <c r="DN73" s="122">
        <f t="shared" si="301"/>
        <v>0</v>
      </c>
      <c r="DO73" s="122">
        <f t="shared" si="301"/>
        <v>0</v>
      </c>
      <c r="DP73" s="82">
        <f t="shared" si="301"/>
        <v>0</v>
      </c>
      <c r="DQ73" s="86">
        <f t="shared" si="301"/>
        <v>0</v>
      </c>
      <c r="DR73" s="123">
        <f t="shared" si="301"/>
        <v>1</v>
      </c>
      <c r="DS73" s="123">
        <f t="shared" si="301"/>
        <v>0</v>
      </c>
      <c r="DT73" s="123">
        <f t="shared" si="301"/>
        <v>1</v>
      </c>
      <c r="DU73" s="67">
        <f t="shared" si="292"/>
        <v>6.0623284967268279E-2</v>
      </c>
      <c r="DV73" s="67">
        <f t="shared" si="293"/>
        <v>6.0623284967268279E-2</v>
      </c>
      <c r="DW73" s="67">
        <f t="shared" si="294"/>
        <v>7.4535455298865667E-3</v>
      </c>
      <c r="DY73" s="121"/>
      <c r="DZ73" s="79"/>
    </row>
    <row r="74" spans="1:132" s="88" customFormat="1" ht="12.75" x14ac:dyDescent="0.2">
      <c r="A74" s="126" t="s">
        <v>102</v>
      </c>
      <c r="B74" s="122">
        <f>'[1]RECAP DETAILLE'!F655/1000000</f>
        <v>0</v>
      </c>
      <c r="C74" s="122"/>
      <c r="D74" s="122">
        <f>B74-C74</f>
        <v>0</v>
      </c>
      <c r="E74" s="122">
        <f>'[1]RECAP DETAILLE'!I655/1000000</f>
        <v>0</v>
      </c>
      <c r="F74" s="122"/>
      <c r="G74" s="122">
        <f>E74-F74</f>
        <v>0</v>
      </c>
      <c r="H74" s="106">
        <f>D74</f>
        <v>0</v>
      </c>
      <c r="I74" s="83"/>
      <c r="J74" s="122">
        <f>'[1]Appuis budg'!D126*0</f>
        <v>0</v>
      </c>
      <c r="K74" s="122"/>
      <c r="L74" s="122">
        <f>J74-K74</f>
        <v>0</v>
      </c>
      <c r="M74" s="83"/>
      <c r="N74" s="122">
        <f>'[1]Appuis budg'!E126*0</f>
        <v>0</v>
      </c>
      <c r="O74" s="122"/>
      <c r="P74" s="122">
        <f>N74-O74</f>
        <v>0</v>
      </c>
      <c r="Q74" s="122">
        <f t="shared" ref="Q74:S77" si="302">J74+N74</f>
        <v>0</v>
      </c>
      <c r="R74" s="122">
        <f t="shared" si="302"/>
        <v>0</v>
      </c>
      <c r="S74" s="122">
        <f t="shared" si="302"/>
        <v>0</v>
      </c>
      <c r="T74" s="83"/>
      <c r="U74" s="122">
        <f>'[1]Appuis budg'!F126*0</f>
        <v>0</v>
      </c>
      <c r="V74" s="122"/>
      <c r="W74" s="122">
        <f>U74-V74</f>
        <v>0</v>
      </c>
      <c r="X74" s="82"/>
      <c r="Y74" s="84">
        <f>I74+M74+T74</f>
        <v>0</v>
      </c>
      <c r="Z74" s="127">
        <f t="shared" ref="Z74:AB77" si="303">Q74+U74</f>
        <v>0</v>
      </c>
      <c r="AA74" s="127">
        <f t="shared" si="303"/>
        <v>0</v>
      </c>
      <c r="AB74" s="127">
        <f t="shared" si="303"/>
        <v>0</v>
      </c>
      <c r="AC74" s="66" t="e">
        <f t="shared" si="287"/>
        <v>#DIV/0!</v>
      </c>
      <c r="AD74" s="66" t="e">
        <f t="shared" si="261"/>
        <v>#DIV/0!</v>
      </c>
      <c r="AE74" s="66" t="e">
        <f t="shared" si="262"/>
        <v>#DIV/0!</v>
      </c>
      <c r="AF74" s="83"/>
      <c r="AG74" s="122">
        <f>'[1]Appuis budg'!G123</f>
        <v>0</v>
      </c>
      <c r="AH74" s="122"/>
      <c r="AI74" s="122">
        <f>AG74-AH74</f>
        <v>0</v>
      </c>
      <c r="AJ74" s="122">
        <f t="shared" ref="AJ74:AL77" si="304">+Z74+AG74</f>
        <v>0</v>
      </c>
      <c r="AK74" s="122">
        <f t="shared" si="304"/>
        <v>0</v>
      </c>
      <c r="AL74" s="122">
        <f t="shared" si="304"/>
        <v>0</v>
      </c>
      <c r="AM74" s="66" t="e">
        <f>AJ74/B74</f>
        <v>#DIV/0!</v>
      </c>
      <c r="AN74" s="83"/>
      <c r="AO74" s="122">
        <f>'[1]Appuis budg'!H126*0</f>
        <v>0</v>
      </c>
      <c r="AP74" s="122"/>
      <c r="AQ74" s="122">
        <f>AO74-AP74</f>
        <v>0</v>
      </c>
      <c r="AR74" s="122">
        <f t="shared" ref="AR74:AT77" si="305">AJ74+AO74</f>
        <v>0</v>
      </c>
      <c r="AS74" s="122">
        <f t="shared" si="305"/>
        <v>0</v>
      </c>
      <c r="AT74" s="122">
        <f t="shared" si="305"/>
        <v>0</v>
      </c>
      <c r="AU74" s="83"/>
      <c r="AV74" s="122">
        <f>'[1]Appuis budg'!I126*0</f>
        <v>0</v>
      </c>
      <c r="AW74" s="122"/>
      <c r="AX74" s="122">
        <f>AV74-AW74</f>
        <v>0</v>
      </c>
      <c r="AY74" s="82"/>
      <c r="AZ74" s="84">
        <f>AF74+AN74+AU74</f>
        <v>0</v>
      </c>
      <c r="BA74" s="122">
        <f t="shared" ref="BA74:BC77" si="306">AV74+AO74+AG74</f>
        <v>0</v>
      </c>
      <c r="BB74" s="122">
        <f t="shared" si="306"/>
        <v>0</v>
      </c>
      <c r="BC74" s="122">
        <f t="shared" si="306"/>
        <v>0</v>
      </c>
      <c r="BD74" s="82"/>
      <c r="BE74" s="86">
        <f t="shared" ref="BE74:BH77" si="307">AZ74+Y74</f>
        <v>0</v>
      </c>
      <c r="BF74" s="127">
        <f t="shared" si="307"/>
        <v>0</v>
      </c>
      <c r="BG74" s="127">
        <f t="shared" si="307"/>
        <v>0</v>
      </c>
      <c r="BH74" s="127">
        <f t="shared" si="307"/>
        <v>0</v>
      </c>
      <c r="BI74" s="66" t="e">
        <f t="shared" si="285"/>
        <v>#DIV/0!</v>
      </c>
      <c r="BJ74" s="66" t="e">
        <f>BF74/E74</f>
        <v>#DIV/0!</v>
      </c>
      <c r="BK74" s="66"/>
      <c r="BL74" s="83"/>
      <c r="BM74" s="122">
        <f>'[1]Appuis budg'!K123</f>
        <v>0</v>
      </c>
      <c r="BN74" s="122"/>
      <c r="BO74" s="122">
        <f>BM74-BN74</f>
        <v>0</v>
      </c>
      <c r="BP74" s="122">
        <f t="shared" ref="BP74:BR77" si="308">BF74+BM74</f>
        <v>0</v>
      </c>
      <c r="BQ74" s="122">
        <f t="shared" si="308"/>
        <v>0</v>
      </c>
      <c r="BR74" s="122">
        <f t="shared" si="308"/>
        <v>0</v>
      </c>
      <c r="BS74" s="66" t="e">
        <f>BR74/B74</f>
        <v>#DIV/0!</v>
      </c>
      <c r="BT74" s="83"/>
      <c r="BU74" s="122">
        <f>'[1]Appuis budg'!L123</f>
        <v>0</v>
      </c>
      <c r="BV74" s="122"/>
      <c r="BW74" s="122">
        <f>BU74-BV74</f>
        <v>0</v>
      </c>
      <c r="BX74" s="122">
        <f t="shared" ref="BX74:BZ77" si="309">BP74+BU74</f>
        <v>0</v>
      </c>
      <c r="BY74" s="122">
        <f t="shared" si="309"/>
        <v>0</v>
      </c>
      <c r="BZ74" s="122">
        <f t="shared" si="309"/>
        <v>0</v>
      </c>
      <c r="CA74" s="66" t="e">
        <f>BX74/B74</f>
        <v>#DIV/0!</v>
      </c>
      <c r="CB74" s="83"/>
      <c r="CC74" s="122">
        <f>'[1]Appuis budg'!M123</f>
        <v>0</v>
      </c>
      <c r="CD74" s="122"/>
      <c r="CE74" s="122">
        <f>CC74-CD74</f>
        <v>0</v>
      </c>
      <c r="CF74" s="82"/>
      <c r="CG74" s="84">
        <f>CB74+BT74+BL74</f>
        <v>0</v>
      </c>
      <c r="CH74" s="122">
        <f t="shared" ref="CH74:CJ77" si="310">BM74+BU74+CC74</f>
        <v>0</v>
      </c>
      <c r="CI74" s="122">
        <f t="shared" si="310"/>
        <v>0</v>
      </c>
      <c r="CJ74" s="122">
        <f t="shared" si="310"/>
        <v>0</v>
      </c>
      <c r="CK74" s="82"/>
      <c r="CL74" s="86">
        <f>CG74+BE74</f>
        <v>0</v>
      </c>
      <c r="CM74" s="122">
        <f t="shared" ref="CM74:CO77" si="311">BX74+CC74</f>
        <v>0</v>
      </c>
      <c r="CN74" s="122">
        <f t="shared" si="311"/>
        <v>0</v>
      </c>
      <c r="CO74" s="122">
        <f t="shared" si="311"/>
        <v>0</v>
      </c>
      <c r="CP74" s="67" t="e">
        <f t="shared" si="289"/>
        <v>#DIV/0!</v>
      </c>
      <c r="CQ74" s="67" t="e">
        <f t="shared" si="290"/>
        <v>#DIV/0!</v>
      </c>
      <c r="CR74" s="67" t="e">
        <f>CO74/CK74</f>
        <v>#DIV/0!</v>
      </c>
      <c r="CS74" s="83"/>
      <c r="CT74" s="122">
        <f>'[1]Appuis budg'!N123</f>
        <v>0</v>
      </c>
      <c r="CU74" s="122"/>
      <c r="CV74" s="122">
        <f>CT74-CU74</f>
        <v>0</v>
      </c>
      <c r="CW74" s="122">
        <f t="shared" ref="CW74:CY77" si="312">CM74+CT74</f>
        <v>0</v>
      </c>
      <c r="CX74" s="122">
        <f t="shared" si="312"/>
        <v>0</v>
      </c>
      <c r="CY74" s="122">
        <f t="shared" si="312"/>
        <v>0</v>
      </c>
      <c r="CZ74" s="83"/>
      <c r="DA74" s="122">
        <f>'[1]Appuis budg'!O123</f>
        <v>0</v>
      </c>
      <c r="DB74" s="122"/>
      <c r="DC74" s="122">
        <f>DA74-DB74</f>
        <v>0</v>
      </c>
      <c r="DD74" s="122">
        <f t="shared" ref="DD74:DF77" si="313">CW74+DA74</f>
        <v>0</v>
      </c>
      <c r="DE74" s="122">
        <f t="shared" si="313"/>
        <v>0</v>
      </c>
      <c r="DF74" s="122">
        <f t="shared" si="313"/>
        <v>0</v>
      </c>
      <c r="DG74" s="83"/>
      <c r="DH74" s="122">
        <f>'[1]Appuis budg'!P123</f>
        <v>0</v>
      </c>
      <c r="DI74" s="122"/>
      <c r="DJ74" s="122">
        <f>DH74-DI74</f>
        <v>0</v>
      </c>
      <c r="DK74" s="82"/>
      <c r="DL74" s="84">
        <f t="shared" ref="DL74:DO77" si="314">DG74+CZ74+CS74</f>
        <v>0</v>
      </c>
      <c r="DM74" s="122">
        <f t="shared" si="314"/>
        <v>0</v>
      </c>
      <c r="DN74" s="122">
        <f t="shared" si="314"/>
        <v>0</v>
      </c>
      <c r="DO74" s="122">
        <f t="shared" si="314"/>
        <v>0</v>
      </c>
      <c r="DP74" s="82"/>
      <c r="DQ74" s="86">
        <f>DL74+CL74</f>
        <v>0</v>
      </c>
      <c r="DR74" s="123">
        <f t="shared" ref="DR74:DT77" si="315">DD74+DH74</f>
        <v>0</v>
      </c>
      <c r="DS74" s="123">
        <f t="shared" si="315"/>
        <v>0</v>
      </c>
      <c r="DT74" s="123">
        <f t="shared" si="315"/>
        <v>0</v>
      </c>
      <c r="DU74" s="67" t="e">
        <f t="shared" si="292"/>
        <v>#DIV/0!</v>
      </c>
      <c r="DV74" s="67" t="e">
        <f t="shared" si="293"/>
        <v>#DIV/0!</v>
      </c>
      <c r="DW74" s="67" t="e">
        <f t="shared" si="294"/>
        <v>#DIV/0!</v>
      </c>
      <c r="DY74" s="78"/>
      <c r="DZ74" s="128"/>
    </row>
    <row r="75" spans="1:132" s="88" customFormat="1" ht="12.75" x14ac:dyDescent="0.2">
      <c r="A75" s="126" t="s">
        <v>103</v>
      </c>
      <c r="B75" s="122">
        <f>'[1]RECAP DETAILLE'!F656/1000000</f>
        <v>0</v>
      </c>
      <c r="C75" s="122"/>
      <c r="D75" s="122">
        <f>B75-C75</f>
        <v>0</v>
      </c>
      <c r="E75" s="122">
        <f>'[1]RECAP DETAILLE'!I656/1000000</f>
        <v>0</v>
      </c>
      <c r="F75" s="122"/>
      <c r="G75" s="122">
        <f>E75-F75</f>
        <v>0</v>
      </c>
      <c r="H75" s="106">
        <f>D75</f>
        <v>0</v>
      </c>
      <c r="I75" s="83"/>
      <c r="J75" s="122">
        <f>'[1]Appuis budg'!D124</f>
        <v>0</v>
      </c>
      <c r="K75" s="122"/>
      <c r="L75" s="122">
        <f>J75-K75</f>
        <v>0</v>
      </c>
      <c r="M75" s="83"/>
      <c r="N75" s="122">
        <f>'[1]Appuis budg'!E124</f>
        <v>0</v>
      </c>
      <c r="O75" s="122"/>
      <c r="P75" s="122">
        <f>N75-O75</f>
        <v>0</v>
      </c>
      <c r="Q75" s="122">
        <f t="shared" si="302"/>
        <v>0</v>
      </c>
      <c r="R75" s="122">
        <f t="shared" si="302"/>
        <v>0</v>
      </c>
      <c r="S75" s="122">
        <f t="shared" si="302"/>
        <v>0</v>
      </c>
      <c r="T75" s="83"/>
      <c r="U75" s="122">
        <f>'[1]Appuis budg'!F124</f>
        <v>0</v>
      </c>
      <c r="V75" s="122"/>
      <c r="W75" s="122">
        <f>U75-V75</f>
        <v>0</v>
      </c>
      <c r="X75" s="82"/>
      <c r="Y75" s="84">
        <f>I75+M75+T75</f>
        <v>0</v>
      </c>
      <c r="Z75" s="127">
        <f t="shared" si="303"/>
        <v>0</v>
      </c>
      <c r="AA75" s="127">
        <f t="shared" si="303"/>
        <v>0</v>
      </c>
      <c r="AB75" s="127">
        <f t="shared" si="303"/>
        <v>0</v>
      </c>
      <c r="AC75" s="66" t="e">
        <f t="shared" si="287"/>
        <v>#DIV/0!</v>
      </c>
      <c r="AD75" s="66" t="e">
        <f>Z75/Y75</f>
        <v>#DIV/0!</v>
      </c>
      <c r="AE75" s="66" t="e">
        <f>AB75/H75</f>
        <v>#DIV/0!</v>
      </c>
      <c r="AF75" s="83"/>
      <c r="AG75" s="122">
        <f>'[1]Appuis budg'!G124</f>
        <v>0</v>
      </c>
      <c r="AH75" s="122"/>
      <c r="AI75" s="122">
        <f>AG75-AH75</f>
        <v>0</v>
      </c>
      <c r="AJ75" s="122">
        <f t="shared" si="304"/>
        <v>0</v>
      </c>
      <c r="AK75" s="122">
        <f t="shared" si="304"/>
        <v>0</v>
      </c>
      <c r="AL75" s="122">
        <f t="shared" si="304"/>
        <v>0</v>
      </c>
      <c r="AM75" s="66" t="e">
        <f>AJ75/B75</f>
        <v>#DIV/0!</v>
      </c>
      <c r="AN75" s="83"/>
      <c r="AO75" s="122">
        <f>'[1]Appuis budg'!H124</f>
        <v>0</v>
      </c>
      <c r="AP75" s="122"/>
      <c r="AQ75" s="122">
        <f>AO75-AP75</f>
        <v>0</v>
      </c>
      <c r="AR75" s="122">
        <f t="shared" si="305"/>
        <v>0</v>
      </c>
      <c r="AS75" s="122">
        <f t="shared" si="305"/>
        <v>0</v>
      </c>
      <c r="AT75" s="122">
        <f t="shared" si="305"/>
        <v>0</v>
      </c>
      <c r="AU75" s="83"/>
      <c r="AV75" s="122">
        <f>'[1]Appuis budg'!I124</f>
        <v>0</v>
      </c>
      <c r="AW75" s="122"/>
      <c r="AX75" s="122">
        <f>AV75-AW75</f>
        <v>0</v>
      </c>
      <c r="AY75" s="82"/>
      <c r="AZ75" s="84">
        <f>AF75+AN75+AU75</f>
        <v>0</v>
      </c>
      <c r="BA75" s="122">
        <f t="shared" si="306"/>
        <v>0</v>
      </c>
      <c r="BB75" s="122">
        <f t="shared" si="306"/>
        <v>0</v>
      </c>
      <c r="BC75" s="122">
        <f t="shared" si="306"/>
        <v>0</v>
      </c>
      <c r="BD75" s="82"/>
      <c r="BE75" s="86">
        <f t="shared" si="307"/>
        <v>0</v>
      </c>
      <c r="BF75" s="127">
        <f t="shared" si="307"/>
        <v>0</v>
      </c>
      <c r="BG75" s="127">
        <f t="shared" si="307"/>
        <v>0</v>
      </c>
      <c r="BH75" s="127">
        <f t="shared" si="307"/>
        <v>0</v>
      </c>
      <c r="BI75" s="66" t="e">
        <f t="shared" si="285"/>
        <v>#DIV/0!</v>
      </c>
      <c r="BJ75" s="66"/>
      <c r="BK75" s="66"/>
      <c r="BL75" s="83"/>
      <c r="BM75" s="122">
        <f>'[1]Appuis budg'!K124</f>
        <v>0</v>
      </c>
      <c r="BN75" s="122"/>
      <c r="BO75" s="122">
        <f>BM75-BN75</f>
        <v>0</v>
      </c>
      <c r="BP75" s="122">
        <f t="shared" si="308"/>
        <v>0</v>
      </c>
      <c r="BQ75" s="122">
        <f t="shared" si="308"/>
        <v>0</v>
      </c>
      <c r="BR75" s="122">
        <f t="shared" si="308"/>
        <v>0</v>
      </c>
      <c r="BS75" s="66"/>
      <c r="BT75" s="83"/>
      <c r="BU75" s="122">
        <f>'[1]Appuis budg'!L124</f>
        <v>0</v>
      </c>
      <c r="BV75" s="122"/>
      <c r="BW75" s="122">
        <f>BU75-BV75</f>
        <v>0</v>
      </c>
      <c r="BX75" s="122">
        <f t="shared" si="309"/>
        <v>0</v>
      </c>
      <c r="BY75" s="122">
        <f t="shared" si="309"/>
        <v>0</v>
      </c>
      <c r="BZ75" s="122">
        <f t="shared" si="309"/>
        <v>0</v>
      </c>
      <c r="CA75" s="66" t="e">
        <f>BX75/B75</f>
        <v>#DIV/0!</v>
      </c>
      <c r="CB75" s="83"/>
      <c r="CC75" s="122">
        <f>'[1]Appuis budg'!M124</f>
        <v>0</v>
      </c>
      <c r="CD75" s="122"/>
      <c r="CE75" s="122">
        <f>CC75-CD75</f>
        <v>0</v>
      </c>
      <c r="CF75" s="82"/>
      <c r="CG75" s="84">
        <f>CB75+BT75+BL75</f>
        <v>0</v>
      </c>
      <c r="CH75" s="122">
        <f t="shared" si="310"/>
        <v>0</v>
      </c>
      <c r="CI75" s="122">
        <f t="shared" si="310"/>
        <v>0</v>
      </c>
      <c r="CJ75" s="122">
        <f t="shared" si="310"/>
        <v>0</v>
      </c>
      <c r="CK75" s="82"/>
      <c r="CL75" s="86">
        <f>CG75+BE75</f>
        <v>0</v>
      </c>
      <c r="CM75" s="122">
        <f t="shared" si="311"/>
        <v>0</v>
      </c>
      <c r="CN75" s="122">
        <f t="shared" si="311"/>
        <v>0</v>
      </c>
      <c r="CO75" s="122">
        <f t="shared" si="311"/>
        <v>0</v>
      </c>
      <c r="CP75" s="67" t="e">
        <f t="shared" si="289"/>
        <v>#DIV/0!</v>
      </c>
      <c r="CQ75" s="67" t="e">
        <f t="shared" si="290"/>
        <v>#DIV/0!</v>
      </c>
      <c r="CR75" s="67" t="e">
        <f>CO75/CK75</f>
        <v>#DIV/0!</v>
      </c>
      <c r="CS75" s="83"/>
      <c r="CT75" s="122">
        <f>'[1]Appuis budg'!N124</f>
        <v>0</v>
      </c>
      <c r="CU75" s="122"/>
      <c r="CV75" s="122">
        <f>CT75-CU75</f>
        <v>0</v>
      </c>
      <c r="CW75" s="122">
        <f t="shared" si="312"/>
        <v>0</v>
      </c>
      <c r="CX75" s="122">
        <f t="shared" si="312"/>
        <v>0</v>
      </c>
      <c r="CY75" s="122">
        <f t="shared" si="312"/>
        <v>0</v>
      </c>
      <c r="CZ75" s="83"/>
      <c r="DA75" s="122">
        <f>'[1]Appuis budg'!O124</f>
        <v>0</v>
      </c>
      <c r="DB75" s="122"/>
      <c r="DC75" s="122">
        <f>DA75-DB75</f>
        <v>0</v>
      </c>
      <c r="DD75" s="122">
        <f t="shared" si="313"/>
        <v>0</v>
      </c>
      <c r="DE75" s="122">
        <f t="shared" si="313"/>
        <v>0</v>
      </c>
      <c r="DF75" s="122">
        <f t="shared" si="313"/>
        <v>0</v>
      </c>
      <c r="DG75" s="83"/>
      <c r="DH75" s="122">
        <f>'[1]Appuis budg'!P124</f>
        <v>0</v>
      </c>
      <c r="DI75" s="122"/>
      <c r="DJ75" s="122">
        <f>DH75-DI75</f>
        <v>0</v>
      </c>
      <c r="DK75" s="82"/>
      <c r="DL75" s="84">
        <f t="shared" si="314"/>
        <v>0</v>
      </c>
      <c r="DM75" s="122">
        <f t="shared" si="314"/>
        <v>0</v>
      </c>
      <c r="DN75" s="122">
        <f t="shared" si="314"/>
        <v>0</v>
      </c>
      <c r="DO75" s="122">
        <f t="shared" si="314"/>
        <v>0</v>
      </c>
      <c r="DP75" s="82"/>
      <c r="DQ75" s="86">
        <f>DL75+CL75</f>
        <v>0</v>
      </c>
      <c r="DR75" s="123">
        <f t="shared" si="315"/>
        <v>0</v>
      </c>
      <c r="DS75" s="123">
        <f t="shared" si="315"/>
        <v>0</v>
      </c>
      <c r="DT75" s="123">
        <f t="shared" si="315"/>
        <v>0</v>
      </c>
      <c r="DU75" s="67" t="e">
        <f t="shared" si="292"/>
        <v>#DIV/0!</v>
      </c>
      <c r="DV75" s="67" t="e">
        <f t="shared" si="293"/>
        <v>#DIV/0!</v>
      </c>
      <c r="DW75" s="67" t="e">
        <f t="shared" si="294"/>
        <v>#DIV/0!</v>
      </c>
      <c r="DZ75" s="128"/>
    </row>
    <row r="76" spans="1:132" s="88" customFormat="1" ht="12.75" x14ac:dyDescent="0.2">
      <c r="A76" s="126" t="s">
        <v>104</v>
      </c>
      <c r="B76" s="122">
        <f>'[1]RECAP DETAILLE'!F657/1000000</f>
        <v>0</v>
      </c>
      <c r="C76" s="122"/>
      <c r="D76" s="122">
        <f>B76-C76</f>
        <v>0</v>
      </c>
      <c r="E76" s="122">
        <f>'[1]RECAP DETAILLE'!I657/1000000</f>
        <v>0</v>
      </c>
      <c r="F76" s="122"/>
      <c r="G76" s="122">
        <f>E76-F76</f>
        <v>0</v>
      </c>
      <c r="H76" s="106">
        <f>D76</f>
        <v>0</v>
      </c>
      <c r="I76" s="83"/>
      <c r="J76" s="122">
        <f>'[1]Appuis budg'!D121</f>
        <v>0</v>
      </c>
      <c r="K76" s="122"/>
      <c r="L76" s="122">
        <f>J76-K76</f>
        <v>0</v>
      </c>
      <c r="M76" s="83"/>
      <c r="N76" s="122">
        <f>'[1]Appuis budg'!E121</f>
        <v>0</v>
      </c>
      <c r="O76" s="122"/>
      <c r="P76" s="122">
        <f>N76-O76</f>
        <v>0</v>
      </c>
      <c r="Q76" s="122">
        <f t="shared" si="302"/>
        <v>0</v>
      </c>
      <c r="R76" s="122">
        <f t="shared" si="302"/>
        <v>0</v>
      </c>
      <c r="S76" s="122">
        <f t="shared" si="302"/>
        <v>0</v>
      </c>
      <c r="T76" s="83"/>
      <c r="U76" s="122">
        <f>'[1]Appuis budg'!F121</f>
        <v>0</v>
      </c>
      <c r="V76" s="122"/>
      <c r="W76" s="122">
        <f>U76-V76</f>
        <v>0</v>
      </c>
      <c r="X76" s="82"/>
      <c r="Y76" s="84">
        <f>I76+M76+T76</f>
        <v>0</v>
      </c>
      <c r="Z76" s="127">
        <f t="shared" si="303"/>
        <v>0</v>
      </c>
      <c r="AA76" s="127">
        <f t="shared" si="303"/>
        <v>0</v>
      </c>
      <c r="AB76" s="127">
        <f t="shared" si="303"/>
        <v>0</v>
      </c>
      <c r="AC76" s="66" t="e">
        <f t="shared" si="287"/>
        <v>#DIV/0!</v>
      </c>
      <c r="AD76" s="66" t="e">
        <f>Z76/Y76</f>
        <v>#DIV/0!</v>
      </c>
      <c r="AE76" s="66" t="e">
        <f>AB76/H76</f>
        <v>#DIV/0!</v>
      </c>
      <c r="AF76" s="83"/>
      <c r="AG76" s="122">
        <f>'[1]Appuis budg'!G121</f>
        <v>0</v>
      </c>
      <c r="AH76" s="122"/>
      <c r="AI76" s="122">
        <f>AG76-AH76</f>
        <v>0</v>
      </c>
      <c r="AJ76" s="122">
        <f t="shared" si="304"/>
        <v>0</v>
      </c>
      <c r="AK76" s="122">
        <f t="shared" si="304"/>
        <v>0</v>
      </c>
      <c r="AL76" s="122">
        <f t="shared" si="304"/>
        <v>0</v>
      </c>
      <c r="AM76" s="66" t="e">
        <f>AJ76/B76</f>
        <v>#DIV/0!</v>
      </c>
      <c r="AN76" s="83"/>
      <c r="AO76" s="122">
        <f>'[1]Appuis budg'!H121</f>
        <v>0</v>
      </c>
      <c r="AP76" s="122"/>
      <c r="AQ76" s="122">
        <f>AO76-AP76</f>
        <v>0</v>
      </c>
      <c r="AR76" s="122">
        <f t="shared" si="305"/>
        <v>0</v>
      </c>
      <c r="AS76" s="122">
        <f t="shared" si="305"/>
        <v>0</v>
      </c>
      <c r="AT76" s="122">
        <f t="shared" si="305"/>
        <v>0</v>
      </c>
      <c r="AU76" s="83"/>
      <c r="AV76" s="122">
        <f>'[1]Appuis budg'!I121</f>
        <v>0</v>
      </c>
      <c r="AW76" s="122"/>
      <c r="AX76" s="122">
        <f>AV76-AW76</f>
        <v>0</v>
      </c>
      <c r="AY76" s="82"/>
      <c r="AZ76" s="84">
        <f>AF76+AN76+AU76</f>
        <v>0</v>
      </c>
      <c r="BA76" s="122">
        <f t="shared" si="306"/>
        <v>0</v>
      </c>
      <c r="BB76" s="122">
        <f t="shared" si="306"/>
        <v>0</v>
      </c>
      <c r="BC76" s="122">
        <f t="shared" si="306"/>
        <v>0</v>
      </c>
      <c r="BD76" s="82"/>
      <c r="BE76" s="86">
        <f t="shared" si="307"/>
        <v>0</v>
      </c>
      <c r="BF76" s="127">
        <f t="shared" si="307"/>
        <v>0</v>
      </c>
      <c r="BG76" s="127">
        <f t="shared" si="307"/>
        <v>0</v>
      </c>
      <c r="BH76" s="127">
        <f t="shared" si="307"/>
        <v>0</v>
      </c>
      <c r="BI76" s="66" t="e">
        <f t="shared" si="285"/>
        <v>#DIV/0!</v>
      </c>
      <c r="BJ76" s="66" t="e">
        <f>BF76/E76</f>
        <v>#DIV/0!</v>
      </c>
      <c r="BK76" s="66"/>
      <c r="BL76" s="83"/>
      <c r="BM76" s="122">
        <f>'[1]Appuis budg'!K121</f>
        <v>0</v>
      </c>
      <c r="BN76" s="122"/>
      <c r="BO76" s="122">
        <f>BM76-BN76</f>
        <v>0</v>
      </c>
      <c r="BP76" s="122">
        <f t="shared" si="308"/>
        <v>0</v>
      </c>
      <c r="BQ76" s="122">
        <f t="shared" si="308"/>
        <v>0</v>
      </c>
      <c r="BR76" s="122">
        <f t="shared" si="308"/>
        <v>0</v>
      </c>
      <c r="BS76" s="66" t="e">
        <f>BP76/B76</f>
        <v>#DIV/0!</v>
      </c>
      <c r="BT76" s="83"/>
      <c r="BU76" s="122">
        <f>'[1]Appuis budg'!L121</f>
        <v>0</v>
      </c>
      <c r="BV76" s="122"/>
      <c r="BW76" s="122">
        <f>BU76-BV76</f>
        <v>0</v>
      </c>
      <c r="BX76" s="122">
        <f t="shared" si="309"/>
        <v>0</v>
      </c>
      <c r="BY76" s="122">
        <f t="shared" si="309"/>
        <v>0</v>
      </c>
      <c r="BZ76" s="122">
        <f t="shared" si="309"/>
        <v>0</v>
      </c>
      <c r="CA76" s="66" t="e">
        <f>BX76/B76</f>
        <v>#DIV/0!</v>
      </c>
      <c r="CB76" s="83"/>
      <c r="CC76" s="122">
        <f>'[1]Appuis budg'!M121</f>
        <v>0</v>
      </c>
      <c r="CD76" s="122"/>
      <c r="CE76" s="122">
        <f>CC76-CD76</f>
        <v>0</v>
      </c>
      <c r="CF76" s="82"/>
      <c r="CG76" s="84">
        <f>CB76+BT76+BL76</f>
        <v>0</v>
      </c>
      <c r="CH76" s="122">
        <f t="shared" si="310"/>
        <v>0</v>
      </c>
      <c r="CI76" s="122">
        <f t="shared" si="310"/>
        <v>0</v>
      </c>
      <c r="CJ76" s="122">
        <f t="shared" si="310"/>
        <v>0</v>
      </c>
      <c r="CK76" s="82"/>
      <c r="CL76" s="86">
        <f>CG76+BE76</f>
        <v>0</v>
      </c>
      <c r="CM76" s="122">
        <f t="shared" si="311"/>
        <v>0</v>
      </c>
      <c r="CN76" s="122">
        <f t="shared" si="311"/>
        <v>0</v>
      </c>
      <c r="CO76" s="122">
        <f t="shared" si="311"/>
        <v>0</v>
      </c>
      <c r="CP76" s="67" t="e">
        <f t="shared" si="289"/>
        <v>#DIV/0!</v>
      </c>
      <c r="CQ76" s="67" t="e">
        <f t="shared" si="290"/>
        <v>#DIV/0!</v>
      </c>
      <c r="CR76" s="67" t="e">
        <f>CO76/CK76</f>
        <v>#DIV/0!</v>
      </c>
      <c r="CS76" s="83"/>
      <c r="CT76" s="122">
        <f>'[1]Appuis budg'!N121</f>
        <v>0</v>
      </c>
      <c r="CU76" s="122"/>
      <c r="CV76" s="122">
        <f>CT76-CU76</f>
        <v>0</v>
      </c>
      <c r="CW76" s="122">
        <f t="shared" si="312"/>
        <v>0</v>
      </c>
      <c r="CX76" s="122">
        <f t="shared" si="312"/>
        <v>0</v>
      </c>
      <c r="CY76" s="122">
        <f t="shared" si="312"/>
        <v>0</v>
      </c>
      <c r="CZ76" s="83"/>
      <c r="DA76" s="122">
        <f>'[1]Appuis budg'!O121</f>
        <v>0</v>
      </c>
      <c r="DB76" s="122"/>
      <c r="DC76" s="122">
        <f>DA76-DB76</f>
        <v>0</v>
      </c>
      <c r="DD76" s="122">
        <f t="shared" si="313"/>
        <v>0</v>
      </c>
      <c r="DE76" s="122">
        <f t="shared" si="313"/>
        <v>0</v>
      </c>
      <c r="DF76" s="122">
        <f t="shared" si="313"/>
        <v>0</v>
      </c>
      <c r="DG76" s="83"/>
      <c r="DH76" s="122">
        <f>'[1]Appuis budg'!P121</f>
        <v>0</v>
      </c>
      <c r="DI76" s="122"/>
      <c r="DJ76" s="122">
        <f>DH76-DI76</f>
        <v>0</v>
      </c>
      <c r="DK76" s="82"/>
      <c r="DL76" s="84">
        <f t="shared" si="314"/>
        <v>0</v>
      </c>
      <c r="DM76" s="122">
        <f t="shared" si="314"/>
        <v>0</v>
      </c>
      <c r="DN76" s="122">
        <f t="shared" si="314"/>
        <v>0</v>
      </c>
      <c r="DO76" s="122">
        <f t="shared" si="314"/>
        <v>0</v>
      </c>
      <c r="DP76" s="82"/>
      <c r="DQ76" s="86">
        <f>DL76+CL76</f>
        <v>0</v>
      </c>
      <c r="DR76" s="123">
        <f t="shared" si="315"/>
        <v>0</v>
      </c>
      <c r="DS76" s="123">
        <f t="shared" si="315"/>
        <v>0</v>
      </c>
      <c r="DT76" s="123">
        <f t="shared" si="315"/>
        <v>0</v>
      </c>
      <c r="DU76" s="67" t="e">
        <f t="shared" si="292"/>
        <v>#DIV/0!</v>
      </c>
      <c r="DV76" s="67" t="e">
        <f t="shared" si="293"/>
        <v>#DIV/0!</v>
      </c>
      <c r="DW76" s="67" t="e">
        <f t="shared" si="294"/>
        <v>#DIV/0!</v>
      </c>
      <c r="DZ76" s="128"/>
    </row>
    <row r="77" spans="1:132" s="88" customFormat="1" ht="12.75" x14ac:dyDescent="0.2">
      <c r="A77" s="126" t="s">
        <v>105</v>
      </c>
      <c r="B77" s="122">
        <f>('[1]RECAP DETAILLE'!C101/1000000)-B76-B75-B74</f>
        <v>16.495311999999998</v>
      </c>
      <c r="C77" s="122"/>
      <c r="D77" s="122">
        <f>B77-C77</f>
        <v>16.495311999999998</v>
      </c>
      <c r="E77" s="122">
        <f>('[1]RECAP DETAILLE'!F101/1000000)-E76-E75-E74</f>
        <v>16.495311999999998</v>
      </c>
      <c r="F77" s="122"/>
      <c r="G77" s="122">
        <f>E77-F77</f>
        <v>16.495311999999998</v>
      </c>
      <c r="H77" s="89">
        <f>[1]Togo_Fisc!AY19-H76-H75-H74</f>
        <v>134.16433776251699</v>
      </c>
      <c r="I77" s="83"/>
      <c r="J77" s="122">
        <f>('[1]Appuis budg'!D119-J76-J75-J74)*0</f>
        <v>0</v>
      </c>
      <c r="K77" s="122"/>
      <c r="L77" s="122">
        <f>J77-K77</f>
        <v>0</v>
      </c>
      <c r="M77" s="83"/>
      <c r="N77" s="122">
        <f>('[1]Appuis budg'!E119-N76-N75-N74)*0</f>
        <v>0</v>
      </c>
      <c r="O77" s="122"/>
      <c r="P77" s="122">
        <f>N77-O77</f>
        <v>0</v>
      </c>
      <c r="Q77" s="122">
        <f t="shared" si="302"/>
        <v>0</v>
      </c>
      <c r="R77" s="122">
        <f t="shared" si="302"/>
        <v>0</v>
      </c>
      <c r="S77" s="122">
        <f t="shared" si="302"/>
        <v>0</v>
      </c>
      <c r="T77" s="83"/>
      <c r="U77" s="122">
        <f>('[1]Appuis budg'!F119-U76-U75-U74)*0</f>
        <v>0</v>
      </c>
      <c r="V77" s="122"/>
      <c r="W77" s="122">
        <f>U77-V77</f>
        <v>0</v>
      </c>
      <c r="X77" s="82"/>
      <c r="Y77" s="84">
        <f>I77+M77+T77</f>
        <v>0</v>
      </c>
      <c r="Z77" s="127">
        <f t="shared" si="303"/>
        <v>0</v>
      </c>
      <c r="AA77" s="127">
        <f t="shared" si="303"/>
        <v>0</v>
      </c>
      <c r="AB77" s="127">
        <f t="shared" si="303"/>
        <v>0</v>
      </c>
      <c r="AC77" s="66">
        <f t="shared" si="287"/>
        <v>0</v>
      </c>
      <c r="AD77" s="66" t="e">
        <f>Z77/Y77</f>
        <v>#DIV/0!</v>
      </c>
      <c r="AE77" s="66">
        <f>AB77/H77</f>
        <v>0</v>
      </c>
      <c r="AF77" s="83"/>
      <c r="AG77" s="122">
        <f>'[1]Appuis budg'!G119-AG76-AG75-AG74</f>
        <v>1</v>
      </c>
      <c r="AH77" s="122"/>
      <c r="AI77" s="122">
        <f>AG77-AH77</f>
        <v>1</v>
      </c>
      <c r="AJ77" s="122">
        <f t="shared" si="304"/>
        <v>1</v>
      </c>
      <c r="AK77" s="122">
        <f t="shared" si="304"/>
        <v>0</v>
      </c>
      <c r="AL77" s="122">
        <f t="shared" si="304"/>
        <v>1</v>
      </c>
      <c r="AM77" s="66">
        <f>AJ77/B77</f>
        <v>6.0623284967268279E-2</v>
      </c>
      <c r="AN77" s="83"/>
      <c r="AO77" s="122">
        <f>('[1]Appuis budg'!H119-AO76-AO75-AO74)*0</f>
        <v>0</v>
      </c>
      <c r="AP77" s="122"/>
      <c r="AQ77" s="122">
        <f>AO77-AP77</f>
        <v>0</v>
      </c>
      <c r="AR77" s="122">
        <f t="shared" si="305"/>
        <v>1</v>
      </c>
      <c r="AS77" s="122">
        <f t="shared" si="305"/>
        <v>0</v>
      </c>
      <c r="AT77" s="122">
        <f t="shared" si="305"/>
        <v>1</v>
      </c>
      <c r="AU77" s="83"/>
      <c r="AV77" s="122">
        <f>('[1]Appuis budg'!I119-AV76-AV75-AV74)*0</f>
        <v>0</v>
      </c>
      <c r="AW77" s="122"/>
      <c r="AX77" s="122">
        <f>AV77-AW77</f>
        <v>0</v>
      </c>
      <c r="AY77" s="82"/>
      <c r="AZ77" s="84">
        <f>AF77+AN77+AU77</f>
        <v>0</v>
      </c>
      <c r="BA77" s="122">
        <f t="shared" si="306"/>
        <v>1</v>
      </c>
      <c r="BB77" s="122">
        <f t="shared" si="306"/>
        <v>0</v>
      </c>
      <c r="BC77" s="122">
        <f t="shared" si="306"/>
        <v>1</v>
      </c>
      <c r="BD77" s="82"/>
      <c r="BE77" s="86">
        <f t="shared" si="307"/>
        <v>0</v>
      </c>
      <c r="BF77" s="127">
        <f t="shared" si="307"/>
        <v>1</v>
      </c>
      <c r="BG77" s="127">
        <f t="shared" si="307"/>
        <v>0</v>
      </c>
      <c r="BH77" s="127">
        <f t="shared" si="307"/>
        <v>1</v>
      </c>
      <c r="BI77" s="66"/>
      <c r="BJ77" s="66">
        <f>BF77/E77</f>
        <v>6.0623284967268279E-2</v>
      </c>
      <c r="BK77" s="66"/>
      <c r="BL77" s="83"/>
      <c r="BM77" s="122">
        <f>'[1]Appuis budg'!K119-BM76-BM75-BM74</f>
        <v>0</v>
      </c>
      <c r="BN77" s="122"/>
      <c r="BO77" s="122">
        <f>BM77-BN77</f>
        <v>0</v>
      </c>
      <c r="BP77" s="122">
        <f t="shared" si="308"/>
        <v>1</v>
      </c>
      <c r="BQ77" s="122">
        <f t="shared" si="308"/>
        <v>0</v>
      </c>
      <c r="BR77" s="122">
        <f t="shared" si="308"/>
        <v>1</v>
      </c>
      <c r="BS77" s="66"/>
      <c r="BT77" s="83"/>
      <c r="BU77" s="122">
        <f>'[1]Appuis budg'!L119-BU76-BU75-BU74</f>
        <v>0</v>
      </c>
      <c r="BV77" s="122"/>
      <c r="BW77" s="122">
        <f>BU77-BV77</f>
        <v>0</v>
      </c>
      <c r="BX77" s="122">
        <f t="shared" si="309"/>
        <v>1</v>
      </c>
      <c r="BY77" s="122">
        <f t="shared" si="309"/>
        <v>0</v>
      </c>
      <c r="BZ77" s="122">
        <f t="shared" si="309"/>
        <v>1</v>
      </c>
      <c r="CA77" s="66">
        <f>BX77/B77</f>
        <v>6.0623284967268279E-2</v>
      </c>
      <c r="CB77" s="83"/>
      <c r="CC77" s="122">
        <f>'[1]Appuis budg'!M119-CC76-CC75-CC74</f>
        <v>0</v>
      </c>
      <c r="CD77" s="122"/>
      <c r="CE77" s="122">
        <f>CC77-CD77</f>
        <v>0</v>
      </c>
      <c r="CF77" s="82"/>
      <c r="CG77" s="84">
        <f>CB77+BT77+BL77</f>
        <v>0</v>
      </c>
      <c r="CH77" s="122">
        <f t="shared" si="310"/>
        <v>0</v>
      </c>
      <c r="CI77" s="122">
        <f t="shared" si="310"/>
        <v>0</v>
      </c>
      <c r="CJ77" s="122">
        <f t="shared" si="310"/>
        <v>0</v>
      </c>
      <c r="CK77" s="82"/>
      <c r="CL77" s="86">
        <f>CG77+BE77</f>
        <v>0</v>
      </c>
      <c r="CM77" s="122">
        <f t="shared" si="311"/>
        <v>1</v>
      </c>
      <c r="CN77" s="122">
        <f t="shared" si="311"/>
        <v>0</v>
      </c>
      <c r="CO77" s="122">
        <f t="shared" si="311"/>
        <v>1</v>
      </c>
      <c r="CP77" s="67">
        <f t="shared" si="289"/>
        <v>6.0623284967268279E-2</v>
      </c>
      <c r="CQ77" s="67">
        <f t="shared" si="290"/>
        <v>6.0623284967268279E-2</v>
      </c>
      <c r="CR77" s="67" t="e">
        <f>CO77/CK77</f>
        <v>#DIV/0!</v>
      </c>
      <c r="CS77" s="83"/>
      <c r="CT77" s="122">
        <f>'[1]Appuis budg'!N119-CT76-CT75-CT74</f>
        <v>0</v>
      </c>
      <c r="CU77" s="122"/>
      <c r="CV77" s="122">
        <f>CT77-CU77</f>
        <v>0</v>
      </c>
      <c r="CW77" s="122">
        <f t="shared" si="312"/>
        <v>1</v>
      </c>
      <c r="CX77" s="122">
        <f t="shared" si="312"/>
        <v>0</v>
      </c>
      <c r="CY77" s="122">
        <f t="shared" si="312"/>
        <v>1</v>
      </c>
      <c r="CZ77" s="83"/>
      <c r="DA77" s="122">
        <f>'[1]Appuis budg'!O119-DA76-DA75-DA74</f>
        <v>0</v>
      </c>
      <c r="DB77" s="122"/>
      <c r="DC77" s="122">
        <f>DA77-DB77</f>
        <v>0</v>
      </c>
      <c r="DD77" s="122">
        <f t="shared" si="313"/>
        <v>1</v>
      </c>
      <c r="DE77" s="122">
        <f t="shared" si="313"/>
        <v>0</v>
      </c>
      <c r="DF77" s="122">
        <f t="shared" si="313"/>
        <v>1</v>
      </c>
      <c r="DG77" s="83"/>
      <c r="DH77" s="122">
        <f>'[1]Appuis budg'!P119-DH76-DH75-DH74</f>
        <v>0</v>
      </c>
      <c r="DI77" s="122"/>
      <c r="DJ77" s="122">
        <f>DH77-DI77</f>
        <v>0</v>
      </c>
      <c r="DK77" s="82"/>
      <c r="DL77" s="84">
        <f t="shared" si="314"/>
        <v>0</v>
      </c>
      <c r="DM77" s="122">
        <f t="shared" si="314"/>
        <v>0</v>
      </c>
      <c r="DN77" s="122">
        <f t="shared" si="314"/>
        <v>0</v>
      </c>
      <c r="DO77" s="122">
        <f t="shared" si="314"/>
        <v>0</v>
      </c>
      <c r="DP77" s="82"/>
      <c r="DQ77" s="86">
        <f>DL77+CL77</f>
        <v>0</v>
      </c>
      <c r="DR77" s="123">
        <f t="shared" si="315"/>
        <v>1</v>
      </c>
      <c r="DS77" s="123">
        <f t="shared" si="315"/>
        <v>0</v>
      </c>
      <c r="DT77" s="123">
        <f t="shared" si="315"/>
        <v>1</v>
      </c>
      <c r="DU77" s="67">
        <f t="shared" si="292"/>
        <v>6.0623284967268279E-2</v>
      </c>
      <c r="DV77" s="67">
        <f t="shared" si="293"/>
        <v>6.0623284967268279E-2</v>
      </c>
      <c r="DW77" s="67">
        <f t="shared" si="294"/>
        <v>7.4535455298865667E-3</v>
      </c>
      <c r="DZ77" s="128"/>
      <c r="EA77" s="101"/>
      <c r="EB77" s="101"/>
    </row>
    <row r="78" spans="1:132" s="88" customFormat="1" ht="12.75" x14ac:dyDescent="0.2">
      <c r="A78" s="129"/>
      <c r="B78" s="130"/>
      <c r="C78" s="130"/>
      <c r="D78" s="130"/>
      <c r="E78" s="130"/>
      <c r="F78" s="130"/>
      <c r="G78" s="130"/>
      <c r="H78" s="121"/>
      <c r="I78" s="131"/>
      <c r="J78" s="130"/>
      <c r="K78" s="130"/>
      <c r="L78" s="130"/>
      <c r="M78" s="131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27"/>
      <c r="AA78" s="127"/>
      <c r="AB78" s="127"/>
      <c r="AC78" s="130"/>
      <c r="AD78" s="130"/>
      <c r="AE78" s="130"/>
      <c r="AF78" s="130"/>
      <c r="AG78" s="130"/>
      <c r="AH78" s="130"/>
      <c r="AI78" s="130"/>
      <c r="AJ78" s="130"/>
      <c r="AK78" s="130"/>
      <c r="AL78" s="130"/>
      <c r="AM78" s="130"/>
      <c r="AN78" s="130"/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0"/>
      <c r="BD78" s="130"/>
      <c r="BE78" s="130"/>
      <c r="BF78" s="127"/>
      <c r="BG78" s="127"/>
      <c r="BH78" s="127"/>
      <c r="BI78" s="130"/>
      <c r="BJ78" s="130"/>
      <c r="BK78" s="130"/>
      <c r="BL78" s="130"/>
      <c r="BM78" s="130"/>
      <c r="BN78" s="130"/>
      <c r="BO78" s="130"/>
      <c r="BP78" s="130"/>
      <c r="BQ78" s="130"/>
      <c r="BR78" s="130"/>
      <c r="BS78" s="130"/>
      <c r="BT78" s="130"/>
      <c r="BU78" s="130"/>
      <c r="BV78" s="130"/>
      <c r="BW78" s="130"/>
      <c r="BX78" s="130"/>
      <c r="BY78" s="130"/>
      <c r="BZ78" s="130"/>
      <c r="CA78" s="130"/>
      <c r="CB78" s="130"/>
      <c r="CC78" s="130"/>
      <c r="CD78" s="130"/>
      <c r="CE78" s="130"/>
      <c r="CF78" s="130"/>
      <c r="CG78" s="130"/>
      <c r="CH78" s="130"/>
      <c r="CI78" s="130"/>
      <c r="CJ78" s="130"/>
      <c r="CK78" s="130"/>
      <c r="CL78" s="130"/>
      <c r="CM78" s="130"/>
      <c r="CN78" s="130"/>
      <c r="CO78" s="130"/>
      <c r="CP78" s="130"/>
      <c r="CQ78" s="130"/>
      <c r="CR78" s="130"/>
      <c r="CS78" s="130"/>
      <c r="CT78" s="130"/>
      <c r="CU78" s="130"/>
      <c r="CV78" s="130"/>
      <c r="CW78" s="130"/>
      <c r="CX78" s="130"/>
      <c r="CY78" s="130"/>
      <c r="CZ78" s="130"/>
      <c r="DA78" s="130"/>
      <c r="DB78" s="130"/>
      <c r="DC78" s="130"/>
      <c r="DD78" s="130"/>
      <c r="DE78" s="130"/>
      <c r="DF78" s="130"/>
      <c r="DG78" s="130"/>
      <c r="DH78" s="130"/>
      <c r="DI78" s="130"/>
      <c r="DJ78" s="130"/>
      <c r="DK78" s="130"/>
      <c r="DL78" s="130"/>
      <c r="DM78" s="130"/>
      <c r="DN78" s="130"/>
      <c r="DO78" s="130"/>
      <c r="DP78" s="130"/>
      <c r="DQ78" s="130"/>
      <c r="DR78" s="130"/>
      <c r="DS78" s="130"/>
      <c r="DT78" s="130"/>
      <c r="DU78" s="130"/>
      <c r="DV78" s="130"/>
      <c r="DW78" s="130"/>
      <c r="DZ78" s="128"/>
      <c r="EA78" s="101"/>
      <c r="EB78" s="101"/>
    </row>
    <row r="79" spans="1:132" s="12" customFormat="1" ht="15.75" x14ac:dyDescent="0.25">
      <c r="A79" s="58" t="s">
        <v>106</v>
      </c>
      <c r="B79" s="132"/>
      <c r="C79" s="132"/>
      <c r="D79" s="132"/>
      <c r="E79" s="132"/>
      <c r="F79" s="132"/>
      <c r="G79" s="132"/>
      <c r="H79" s="121"/>
      <c r="I79" s="133"/>
      <c r="J79" s="132"/>
      <c r="K79" s="132"/>
      <c r="L79" s="132"/>
      <c r="M79" s="133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4"/>
      <c r="AA79" s="134"/>
      <c r="AB79" s="134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4"/>
      <c r="BG79" s="134"/>
      <c r="BH79" s="134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Z79" s="128"/>
    </row>
    <row r="80" spans="1:132" ht="12.75" x14ac:dyDescent="0.2">
      <c r="A80" s="135"/>
      <c r="B80" s="136"/>
      <c r="C80" s="136"/>
      <c r="D80" s="136"/>
      <c r="E80" s="136"/>
      <c r="F80" s="136"/>
      <c r="G80" s="136"/>
      <c r="H80" s="121"/>
      <c r="I80" s="137"/>
      <c r="J80" s="136"/>
      <c r="K80" s="136"/>
      <c r="L80" s="136"/>
      <c r="M80" s="137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8"/>
      <c r="AA80" s="138"/>
      <c r="AB80" s="138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8"/>
      <c r="BG80" s="138"/>
      <c r="BH80" s="138"/>
      <c r="BI80" s="136"/>
      <c r="BJ80" s="136"/>
      <c r="BK80" s="136"/>
      <c r="BL80" s="136"/>
      <c r="BM80" s="136"/>
      <c r="BN80" s="136"/>
      <c r="BO80" s="136"/>
      <c r="BP80" s="136"/>
      <c r="BQ80" s="136"/>
      <c r="BR80" s="136"/>
      <c r="BS80" s="136"/>
      <c r="BT80" s="136"/>
      <c r="BU80" s="136"/>
      <c r="BV80" s="136"/>
      <c r="BW80" s="136"/>
      <c r="BX80" s="136"/>
      <c r="BY80" s="136"/>
      <c r="BZ80" s="136"/>
      <c r="CA80" s="136"/>
      <c r="CB80" s="136"/>
      <c r="CC80" s="136"/>
      <c r="CD80" s="136"/>
      <c r="CE80" s="136"/>
      <c r="CF80" s="136"/>
      <c r="CG80" s="136"/>
      <c r="CH80" s="136"/>
      <c r="CI80" s="136"/>
      <c r="CJ80" s="136"/>
      <c r="CK80" s="136"/>
      <c r="CL80" s="136"/>
      <c r="CM80" s="136"/>
      <c r="CN80" s="136"/>
      <c r="CO80" s="136"/>
      <c r="CP80" s="136"/>
      <c r="CQ80" s="136"/>
      <c r="CR80" s="136"/>
      <c r="CS80" s="136"/>
      <c r="CT80" s="136"/>
      <c r="CU80" s="136"/>
      <c r="CV80" s="136"/>
      <c r="CW80" s="136"/>
      <c r="CX80" s="136"/>
      <c r="CY80" s="136"/>
      <c r="CZ80" s="136"/>
      <c r="DA80" s="136"/>
      <c r="DB80" s="136"/>
      <c r="DC80" s="136"/>
      <c r="DD80" s="136"/>
      <c r="DE80" s="136"/>
      <c r="DF80" s="136"/>
      <c r="DG80" s="136"/>
      <c r="DH80" s="136"/>
      <c r="DI80" s="136"/>
      <c r="DJ80" s="136"/>
      <c r="DK80" s="136"/>
      <c r="DL80" s="136"/>
      <c r="DM80" s="136"/>
      <c r="DN80" s="136"/>
      <c r="DO80" s="136"/>
      <c r="DP80" s="136"/>
      <c r="DQ80" s="136"/>
      <c r="DR80" s="136"/>
      <c r="DS80" s="136"/>
      <c r="DT80" s="136"/>
      <c r="DU80" s="136"/>
      <c r="DV80" s="136"/>
      <c r="DW80" s="136"/>
      <c r="DZ80" s="128"/>
    </row>
    <row r="81" spans="1:141" s="78" customFormat="1" ht="15" x14ac:dyDescent="0.25">
      <c r="A81" s="139" t="s">
        <v>107</v>
      </c>
      <c r="B81" s="72">
        <f t="shared" ref="B81:BM81" si="316">B83+B93+B127+B148+B164</f>
        <v>688.86632899999995</v>
      </c>
      <c r="C81" s="72">
        <f t="shared" si="316"/>
        <v>67.300421</v>
      </c>
      <c r="D81" s="72">
        <f t="shared" si="316"/>
        <v>621.56590800000004</v>
      </c>
      <c r="E81" s="72">
        <f t="shared" si="316"/>
        <v>688.86632899999995</v>
      </c>
      <c r="F81" s="72">
        <f t="shared" si="316"/>
        <v>67.300421</v>
      </c>
      <c r="G81" s="72">
        <f t="shared" si="316"/>
        <v>621.56590800000004</v>
      </c>
      <c r="H81" s="72">
        <f t="shared" si="316"/>
        <v>81.98873208667429</v>
      </c>
      <c r="I81" s="72">
        <f t="shared" si="316"/>
        <v>0</v>
      </c>
      <c r="J81" s="72">
        <f t="shared" si="316"/>
        <v>26.385229404888889</v>
      </c>
      <c r="K81" s="72">
        <f t="shared" si="316"/>
        <v>8.100739978</v>
      </c>
      <c r="L81" s="72">
        <f t="shared" si="316"/>
        <v>18.284489426888889</v>
      </c>
      <c r="M81" s="72">
        <f t="shared" si="316"/>
        <v>0</v>
      </c>
      <c r="N81" s="72">
        <f t="shared" si="316"/>
        <v>83.209765679</v>
      </c>
      <c r="O81" s="72">
        <f t="shared" si="316"/>
        <v>8.1817692429999997</v>
      </c>
      <c r="P81" s="72">
        <f t="shared" si="316"/>
        <v>75.027996435999995</v>
      </c>
      <c r="Q81" s="72">
        <f t="shared" si="316"/>
        <v>109.59499508388889</v>
      </c>
      <c r="R81" s="72">
        <f t="shared" si="316"/>
        <v>16.282509221000002</v>
      </c>
      <c r="S81" s="72">
        <f t="shared" si="316"/>
        <v>93.312485862888892</v>
      </c>
      <c r="T81" s="72">
        <f t="shared" si="316"/>
        <v>0</v>
      </c>
      <c r="U81" s="72">
        <f t="shared" si="316"/>
        <v>73.706702559000007</v>
      </c>
      <c r="V81" s="72">
        <f t="shared" si="316"/>
        <v>8.3260397410000007</v>
      </c>
      <c r="W81" s="72">
        <f t="shared" si="316"/>
        <v>65.38066281799999</v>
      </c>
      <c r="X81" s="72">
        <f t="shared" si="316"/>
        <v>0</v>
      </c>
      <c r="Y81" s="72">
        <f t="shared" si="316"/>
        <v>0</v>
      </c>
      <c r="Z81" s="73">
        <f t="shared" si="316"/>
        <v>183.30169764288888</v>
      </c>
      <c r="AA81" s="73">
        <f t="shared" si="316"/>
        <v>24.608548962000004</v>
      </c>
      <c r="AB81" s="73">
        <f t="shared" si="316"/>
        <v>158.69314868088887</v>
      </c>
      <c r="AC81" s="66">
        <f>AB81/D81</f>
        <v>0.25531186096018776</v>
      </c>
      <c r="AD81" s="72" t="e">
        <f t="shared" si="316"/>
        <v>#DIV/0!</v>
      </c>
      <c r="AE81" s="72" t="e">
        <f t="shared" si="316"/>
        <v>#DIV/0!</v>
      </c>
      <c r="AF81" s="72">
        <f t="shared" si="316"/>
        <v>0</v>
      </c>
      <c r="AG81" s="72">
        <f t="shared" si="316"/>
        <v>63.971695492000002</v>
      </c>
      <c r="AH81" s="72">
        <f t="shared" si="316"/>
        <v>8.9491707970000007</v>
      </c>
      <c r="AI81" s="72">
        <f t="shared" si="316"/>
        <v>55.022524695000001</v>
      </c>
      <c r="AJ81" s="72">
        <f t="shared" si="316"/>
        <v>247.27339313488889</v>
      </c>
      <c r="AK81" s="72">
        <f t="shared" si="316"/>
        <v>33.557719759000001</v>
      </c>
      <c r="AL81" s="72">
        <f t="shared" si="316"/>
        <v>213.71567337588888</v>
      </c>
      <c r="AM81" s="72" t="e">
        <f t="shared" si="316"/>
        <v>#DIV/0!</v>
      </c>
      <c r="AN81" s="72">
        <f t="shared" si="316"/>
        <v>0</v>
      </c>
      <c r="AO81" s="72">
        <f t="shared" si="316"/>
        <v>50.073492954799988</v>
      </c>
      <c r="AP81" s="72">
        <f t="shared" si="316"/>
        <v>8.6483876629999994</v>
      </c>
      <c r="AQ81" s="72">
        <f t="shared" si="316"/>
        <v>41.425105291799994</v>
      </c>
      <c r="AR81" s="72">
        <f t="shared" si="316"/>
        <v>297.34688608968889</v>
      </c>
      <c r="AS81" s="72">
        <f t="shared" si="316"/>
        <v>42.206107422000002</v>
      </c>
      <c r="AT81" s="72">
        <f t="shared" si="316"/>
        <v>255.14077866768889</v>
      </c>
      <c r="AU81" s="72">
        <f t="shared" si="316"/>
        <v>0</v>
      </c>
      <c r="AV81" s="72">
        <f t="shared" si="316"/>
        <v>61.526314512200003</v>
      </c>
      <c r="AW81" s="72">
        <f t="shared" si="316"/>
        <v>13.058808698</v>
      </c>
      <c r="AX81" s="72">
        <f t="shared" si="316"/>
        <v>48.467505814200003</v>
      </c>
      <c r="AY81" s="72">
        <f t="shared" si="316"/>
        <v>0</v>
      </c>
      <c r="AZ81" s="72">
        <f t="shared" si="316"/>
        <v>0</v>
      </c>
      <c r="BA81" s="72">
        <f t="shared" si="316"/>
        <v>175.57150295899999</v>
      </c>
      <c r="BB81" s="72">
        <f t="shared" si="316"/>
        <v>30.656367158000002</v>
      </c>
      <c r="BC81" s="72">
        <f t="shared" si="316"/>
        <v>144.91513580099999</v>
      </c>
      <c r="BD81" s="72">
        <f t="shared" si="316"/>
        <v>0</v>
      </c>
      <c r="BE81" s="72">
        <f t="shared" si="316"/>
        <v>0</v>
      </c>
      <c r="BF81" s="73">
        <f t="shared" si="316"/>
        <v>358.87320060188893</v>
      </c>
      <c r="BG81" s="73">
        <f t="shared" si="316"/>
        <v>55.264916120000002</v>
      </c>
      <c r="BH81" s="73">
        <f t="shared" si="316"/>
        <v>303.60828448188892</v>
      </c>
      <c r="BI81" s="66">
        <f t="shared" ref="BI81" si="317">BH81/D81</f>
        <v>0.48845710579398266</v>
      </c>
      <c r="BJ81" s="72" t="e">
        <f t="shared" si="316"/>
        <v>#DIV/0!</v>
      </c>
      <c r="BK81" s="72" t="e">
        <f t="shared" si="316"/>
        <v>#DIV/0!</v>
      </c>
      <c r="BL81" s="72">
        <f t="shared" si="316"/>
        <v>0</v>
      </c>
      <c r="BM81" s="72">
        <f t="shared" si="316"/>
        <v>57.912661560000018</v>
      </c>
      <c r="BN81" s="72">
        <f t="shared" ref="BN81:DT81" si="318">BN83+BN93+BN127+BN148+BN164</f>
        <v>0</v>
      </c>
      <c r="BO81" s="72">
        <f t="shared" si="318"/>
        <v>57.912661560000018</v>
      </c>
      <c r="BP81" s="72">
        <f t="shared" si="318"/>
        <v>416.78586216188893</v>
      </c>
      <c r="BQ81" s="72">
        <f t="shared" si="318"/>
        <v>55.264916120000002</v>
      </c>
      <c r="BR81" s="72">
        <f t="shared" si="318"/>
        <v>361.52094604188892</v>
      </c>
      <c r="BS81" s="72" t="e">
        <f t="shared" si="318"/>
        <v>#DIV/0!</v>
      </c>
      <c r="BT81" s="72">
        <f t="shared" si="318"/>
        <v>0</v>
      </c>
      <c r="BU81" s="72">
        <f t="shared" si="318"/>
        <v>0</v>
      </c>
      <c r="BV81" s="72">
        <f t="shared" si="318"/>
        <v>0</v>
      </c>
      <c r="BW81" s="72">
        <f t="shared" si="318"/>
        <v>0</v>
      </c>
      <c r="BX81" s="72">
        <f t="shared" si="318"/>
        <v>416.78586216188893</v>
      </c>
      <c r="BY81" s="72">
        <f t="shared" si="318"/>
        <v>55.264916120000002</v>
      </c>
      <c r="BZ81" s="72">
        <f t="shared" si="318"/>
        <v>361.52094604188892</v>
      </c>
      <c r="CA81" s="72" t="e">
        <f t="shared" si="318"/>
        <v>#DIV/0!</v>
      </c>
      <c r="CB81" s="72">
        <f t="shared" si="318"/>
        <v>0</v>
      </c>
      <c r="CC81" s="72">
        <f t="shared" si="318"/>
        <v>0</v>
      </c>
      <c r="CD81" s="72">
        <f t="shared" si="318"/>
        <v>0</v>
      </c>
      <c r="CE81" s="72">
        <f t="shared" si="318"/>
        <v>0</v>
      </c>
      <c r="CF81" s="72">
        <f t="shared" si="318"/>
        <v>0</v>
      </c>
      <c r="CG81" s="72">
        <f t="shared" si="318"/>
        <v>0</v>
      </c>
      <c r="CH81" s="72">
        <f t="shared" si="318"/>
        <v>57.912661560000018</v>
      </c>
      <c r="CI81" s="72">
        <f t="shared" si="318"/>
        <v>0</v>
      </c>
      <c r="CJ81" s="72">
        <f t="shared" si="318"/>
        <v>57.912661560000018</v>
      </c>
      <c r="CK81" s="72">
        <f t="shared" si="318"/>
        <v>0</v>
      </c>
      <c r="CL81" s="72">
        <f t="shared" si="318"/>
        <v>0</v>
      </c>
      <c r="CM81" s="72">
        <f t="shared" si="318"/>
        <v>416.78586216188893</v>
      </c>
      <c r="CN81" s="72">
        <f t="shared" si="318"/>
        <v>55.264916120000002</v>
      </c>
      <c r="CO81" s="72">
        <f t="shared" si="318"/>
        <v>361.52094604188892</v>
      </c>
      <c r="CP81" s="72" t="e">
        <f t="shared" si="318"/>
        <v>#DIV/0!</v>
      </c>
      <c r="CQ81" s="72" t="e">
        <f t="shared" si="318"/>
        <v>#DIV/0!</v>
      </c>
      <c r="CR81" s="72" t="e">
        <f t="shared" si="318"/>
        <v>#DIV/0!</v>
      </c>
      <c r="CS81" s="72">
        <f t="shared" si="318"/>
        <v>0</v>
      </c>
      <c r="CT81" s="72">
        <f t="shared" si="318"/>
        <v>0</v>
      </c>
      <c r="CU81" s="72">
        <f t="shared" si="318"/>
        <v>0</v>
      </c>
      <c r="CV81" s="72">
        <f t="shared" si="318"/>
        <v>0</v>
      </c>
      <c r="CW81" s="72">
        <f t="shared" si="318"/>
        <v>416.78586216188893</v>
      </c>
      <c r="CX81" s="72">
        <f t="shared" si="318"/>
        <v>55.264916120000002</v>
      </c>
      <c r="CY81" s="72">
        <f t="shared" si="318"/>
        <v>361.52094604188892</v>
      </c>
      <c r="CZ81" s="72">
        <f t="shared" si="318"/>
        <v>0</v>
      </c>
      <c r="DA81" s="72">
        <f t="shared" si="318"/>
        <v>0</v>
      </c>
      <c r="DB81" s="72">
        <f t="shared" si="318"/>
        <v>0</v>
      </c>
      <c r="DC81" s="72">
        <f t="shared" si="318"/>
        <v>0</v>
      </c>
      <c r="DD81" s="72">
        <f t="shared" si="318"/>
        <v>416.78586216188893</v>
      </c>
      <c r="DE81" s="72">
        <f t="shared" si="318"/>
        <v>55.264916120000002</v>
      </c>
      <c r="DF81" s="72">
        <f t="shared" si="318"/>
        <v>361.52094604188892</v>
      </c>
      <c r="DG81" s="72">
        <f t="shared" si="318"/>
        <v>0</v>
      </c>
      <c r="DH81" s="72">
        <f t="shared" si="318"/>
        <v>0</v>
      </c>
      <c r="DI81" s="72">
        <f t="shared" si="318"/>
        <v>0</v>
      </c>
      <c r="DJ81" s="72">
        <f t="shared" si="318"/>
        <v>0</v>
      </c>
      <c r="DK81" s="72">
        <f t="shared" si="318"/>
        <v>0</v>
      </c>
      <c r="DL81" s="72">
        <f t="shared" si="318"/>
        <v>0</v>
      </c>
      <c r="DM81" s="72">
        <f t="shared" si="318"/>
        <v>0</v>
      </c>
      <c r="DN81" s="72">
        <f t="shared" si="318"/>
        <v>0</v>
      </c>
      <c r="DO81" s="72">
        <f t="shared" si="318"/>
        <v>0</v>
      </c>
      <c r="DP81" s="72">
        <f t="shared" si="318"/>
        <v>0</v>
      </c>
      <c r="DQ81" s="72">
        <f t="shared" si="318"/>
        <v>0</v>
      </c>
      <c r="DR81" s="72">
        <f t="shared" si="318"/>
        <v>416.78586216188893</v>
      </c>
      <c r="DS81" s="72">
        <f t="shared" si="318"/>
        <v>55.264916120000002</v>
      </c>
      <c r="DT81" s="72">
        <f t="shared" si="318"/>
        <v>361.52094604188892</v>
      </c>
      <c r="DU81" s="67">
        <f>DR81/B81</f>
        <v>0.60503154910608059</v>
      </c>
      <c r="DV81" s="67">
        <f>DR81/E81</f>
        <v>0.60503154910608059</v>
      </c>
      <c r="DW81" s="67">
        <f>DT81/H81</f>
        <v>4.4093979360445221</v>
      </c>
      <c r="DX81" s="77"/>
      <c r="DY81" s="77"/>
      <c r="DZ81" s="128"/>
    </row>
    <row r="82" spans="1:141" s="78" customFormat="1" x14ac:dyDescent="0.2">
      <c r="A82" s="140"/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1"/>
      <c r="AA82" s="141"/>
      <c r="AB82" s="141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1"/>
      <c r="BG82" s="141"/>
      <c r="BH82" s="141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/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  <c r="CP82" s="140"/>
      <c r="CQ82" s="140"/>
      <c r="CR82" s="140"/>
      <c r="CS82" s="140"/>
      <c r="CT82" s="140"/>
      <c r="CU82" s="140"/>
      <c r="CV82" s="140"/>
      <c r="CW82" s="140"/>
      <c r="CX82" s="140"/>
      <c r="CY82" s="140"/>
      <c r="CZ82" s="140"/>
      <c r="DA82" s="140"/>
      <c r="DB82" s="140"/>
      <c r="DC82" s="140"/>
      <c r="DD82" s="140"/>
      <c r="DE82" s="140"/>
      <c r="DF82" s="140"/>
      <c r="DG82" s="140"/>
      <c r="DH82" s="140"/>
      <c r="DI82" s="140"/>
      <c r="DJ82" s="140"/>
      <c r="DK82" s="140"/>
      <c r="DL82" s="140"/>
      <c r="DM82" s="140"/>
      <c r="DN82" s="140"/>
      <c r="DO82" s="140"/>
      <c r="DP82" s="140"/>
      <c r="DQ82" s="140"/>
      <c r="DR82" s="140"/>
      <c r="DS82" s="140"/>
      <c r="DT82" s="140"/>
      <c r="DU82" s="140"/>
      <c r="DV82" s="140"/>
      <c r="DW82" s="140"/>
      <c r="DZ82" s="128"/>
    </row>
    <row r="83" spans="1:141" s="70" customFormat="1" ht="15" x14ac:dyDescent="0.25">
      <c r="A83" s="142" t="s">
        <v>108</v>
      </c>
      <c r="B83" s="64">
        <f t="shared" ref="B83:AG83" si="319">SUM(B84:B90)</f>
        <v>253.77705999999998</v>
      </c>
      <c r="C83" s="64">
        <f t="shared" si="319"/>
        <v>0</v>
      </c>
      <c r="D83" s="64">
        <f t="shared" si="319"/>
        <v>253.77705999999998</v>
      </c>
      <c r="E83" s="64">
        <f t="shared" si="319"/>
        <v>253.77705999999998</v>
      </c>
      <c r="F83" s="64">
        <f t="shared" si="319"/>
        <v>0</v>
      </c>
      <c r="G83" s="64">
        <f t="shared" si="319"/>
        <v>253.77705999999998</v>
      </c>
      <c r="H83" s="64">
        <f t="shared" si="319"/>
        <v>0</v>
      </c>
      <c r="I83" s="64">
        <f t="shared" si="319"/>
        <v>0</v>
      </c>
      <c r="J83" s="64">
        <f t="shared" si="319"/>
        <v>12.101381622000002</v>
      </c>
      <c r="K83" s="64">
        <f t="shared" si="319"/>
        <v>0</v>
      </c>
      <c r="L83" s="64">
        <f t="shared" si="319"/>
        <v>12.101381622000002</v>
      </c>
      <c r="M83" s="64">
        <f t="shared" si="319"/>
        <v>0</v>
      </c>
      <c r="N83" s="64">
        <f t="shared" si="319"/>
        <v>21.484331599999997</v>
      </c>
      <c r="O83" s="64">
        <f t="shared" si="319"/>
        <v>0</v>
      </c>
      <c r="P83" s="64">
        <f t="shared" si="319"/>
        <v>21.484331599999997</v>
      </c>
      <c r="Q83" s="64">
        <f t="shared" si="319"/>
        <v>33.585713221999995</v>
      </c>
      <c r="R83" s="64">
        <f t="shared" si="319"/>
        <v>0</v>
      </c>
      <c r="S83" s="64">
        <f t="shared" si="319"/>
        <v>33.585713221999995</v>
      </c>
      <c r="T83" s="64">
        <f t="shared" si="319"/>
        <v>0</v>
      </c>
      <c r="U83" s="64">
        <f t="shared" si="319"/>
        <v>16.829690469999999</v>
      </c>
      <c r="V83" s="64">
        <f t="shared" si="319"/>
        <v>0</v>
      </c>
      <c r="W83" s="64">
        <f t="shared" si="319"/>
        <v>16.829690469999999</v>
      </c>
      <c r="X83" s="64">
        <f t="shared" si="319"/>
        <v>0</v>
      </c>
      <c r="Y83" s="64">
        <f t="shared" si="319"/>
        <v>0</v>
      </c>
      <c r="Z83" s="65">
        <f t="shared" si="319"/>
        <v>50.415403691999984</v>
      </c>
      <c r="AA83" s="65">
        <f t="shared" si="319"/>
        <v>0</v>
      </c>
      <c r="AB83" s="65">
        <f>SUM(AB84:AB90)</f>
        <v>50.415403691999984</v>
      </c>
      <c r="AC83" s="66">
        <f t="shared" ref="AC83:AC91" si="320">AB83/D83</f>
        <v>0.19866020865715753</v>
      </c>
      <c r="AD83" s="64" t="e">
        <f t="shared" si="319"/>
        <v>#DIV/0!</v>
      </c>
      <c r="AE83" s="64" t="e">
        <f t="shared" si="319"/>
        <v>#DIV/0!</v>
      </c>
      <c r="AF83" s="64">
        <f t="shared" si="319"/>
        <v>0</v>
      </c>
      <c r="AG83" s="64">
        <f t="shared" si="319"/>
        <v>20.270529601</v>
      </c>
      <c r="AH83" s="64">
        <f t="shared" ref="AH83:CS83" si="321">SUM(AH84:AH90)</f>
        <v>0</v>
      </c>
      <c r="AI83" s="64">
        <f t="shared" si="321"/>
        <v>20.270529601</v>
      </c>
      <c r="AJ83" s="64">
        <f t="shared" si="321"/>
        <v>70.685933292999977</v>
      </c>
      <c r="AK83" s="64">
        <f t="shared" si="321"/>
        <v>0</v>
      </c>
      <c r="AL83" s="64">
        <f t="shared" si="321"/>
        <v>70.685933292999977</v>
      </c>
      <c r="AM83" s="64" t="e">
        <f t="shared" si="321"/>
        <v>#DIV/0!</v>
      </c>
      <c r="AN83" s="64">
        <f t="shared" si="321"/>
        <v>0</v>
      </c>
      <c r="AO83" s="64">
        <f t="shared" si="321"/>
        <v>21.646685509999998</v>
      </c>
      <c r="AP83" s="64">
        <f t="shared" si="321"/>
        <v>0</v>
      </c>
      <c r="AQ83" s="64">
        <f t="shared" si="321"/>
        <v>21.646685509999998</v>
      </c>
      <c r="AR83" s="64">
        <f t="shared" si="321"/>
        <v>92.332618802999988</v>
      </c>
      <c r="AS83" s="64">
        <f t="shared" si="321"/>
        <v>0</v>
      </c>
      <c r="AT83" s="64">
        <f t="shared" si="321"/>
        <v>92.332618802999988</v>
      </c>
      <c r="AU83" s="64">
        <f t="shared" si="321"/>
        <v>0</v>
      </c>
      <c r="AV83" s="64">
        <f t="shared" si="321"/>
        <v>21.093433674000003</v>
      </c>
      <c r="AW83" s="64">
        <f t="shared" si="321"/>
        <v>0</v>
      </c>
      <c r="AX83" s="64">
        <f t="shared" si="321"/>
        <v>21.093433674000003</v>
      </c>
      <c r="AY83" s="64">
        <f t="shared" si="321"/>
        <v>0</v>
      </c>
      <c r="AZ83" s="64">
        <f t="shared" si="321"/>
        <v>0</v>
      </c>
      <c r="BA83" s="64">
        <f t="shared" si="321"/>
        <v>63.010648785000001</v>
      </c>
      <c r="BB83" s="64">
        <f t="shared" si="321"/>
        <v>0</v>
      </c>
      <c r="BC83" s="64">
        <f t="shared" si="321"/>
        <v>63.010648785000001</v>
      </c>
      <c r="BD83" s="64">
        <f t="shared" si="321"/>
        <v>0</v>
      </c>
      <c r="BE83" s="64">
        <f t="shared" si="321"/>
        <v>0</v>
      </c>
      <c r="BF83" s="65">
        <f t="shared" si="321"/>
        <v>113.426052477</v>
      </c>
      <c r="BG83" s="65">
        <f t="shared" si="321"/>
        <v>0</v>
      </c>
      <c r="BH83" s="65">
        <f t="shared" si="321"/>
        <v>113.426052477</v>
      </c>
      <c r="BI83" s="66">
        <f t="shared" ref="BI83:BI89" si="322">BH83/D83</f>
        <v>0.44695155849390017</v>
      </c>
      <c r="BJ83" s="64">
        <f t="shared" si="321"/>
        <v>1.6788232421176912</v>
      </c>
      <c r="BK83" s="64" t="e">
        <f t="shared" si="321"/>
        <v>#DIV/0!</v>
      </c>
      <c r="BL83" s="64">
        <f t="shared" si="321"/>
        <v>0</v>
      </c>
      <c r="BM83" s="64">
        <f t="shared" si="321"/>
        <v>19.366201133000008</v>
      </c>
      <c r="BN83" s="64">
        <f t="shared" si="321"/>
        <v>0</v>
      </c>
      <c r="BO83" s="64">
        <f t="shared" si="321"/>
        <v>19.366201133000008</v>
      </c>
      <c r="BP83" s="64">
        <f t="shared" si="321"/>
        <v>132.79225360999999</v>
      </c>
      <c r="BQ83" s="64">
        <f t="shared" si="321"/>
        <v>0</v>
      </c>
      <c r="BR83" s="64">
        <f t="shared" si="321"/>
        <v>132.79225360999999</v>
      </c>
      <c r="BS83" s="64" t="e">
        <f t="shared" si="321"/>
        <v>#DIV/0!</v>
      </c>
      <c r="BT83" s="64">
        <f t="shared" si="321"/>
        <v>0</v>
      </c>
      <c r="BU83" s="64">
        <f t="shared" si="321"/>
        <v>0</v>
      </c>
      <c r="BV83" s="64">
        <f t="shared" si="321"/>
        <v>0</v>
      </c>
      <c r="BW83" s="64">
        <f t="shared" si="321"/>
        <v>0</v>
      </c>
      <c r="BX83" s="64">
        <f t="shared" si="321"/>
        <v>132.79225360999999</v>
      </c>
      <c r="BY83" s="64">
        <f t="shared" si="321"/>
        <v>0</v>
      </c>
      <c r="BZ83" s="64">
        <f t="shared" si="321"/>
        <v>132.79225360999999</v>
      </c>
      <c r="CA83" s="64">
        <f t="shared" si="321"/>
        <v>1.9775204605650349</v>
      </c>
      <c r="CB83" s="64">
        <f t="shared" si="321"/>
        <v>0</v>
      </c>
      <c r="CC83" s="64">
        <f t="shared" si="321"/>
        <v>0</v>
      </c>
      <c r="CD83" s="64">
        <f t="shared" si="321"/>
        <v>0</v>
      </c>
      <c r="CE83" s="64">
        <f t="shared" si="321"/>
        <v>0</v>
      </c>
      <c r="CF83" s="64">
        <f t="shared" si="321"/>
        <v>0</v>
      </c>
      <c r="CG83" s="64">
        <f t="shared" si="321"/>
        <v>0</v>
      </c>
      <c r="CH83" s="64">
        <f t="shared" si="321"/>
        <v>19.366201133000008</v>
      </c>
      <c r="CI83" s="64">
        <f t="shared" si="321"/>
        <v>0</v>
      </c>
      <c r="CJ83" s="64">
        <f t="shared" si="321"/>
        <v>19.366201133000008</v>
      </c>
      <c r="CK83" s="64">
        <f t="shared" si="321"/>
        <v>0</v>
      </c>
      <c r="CL83" s="64">
        <f t="shared" si="321"/>
        <v>0</v>
      </c>
      <c r="CM83" s="64">
        <f t="shared" si="321"/>
        <v>132.79225360999999</v>
      </c>
      <c r="CN83" s="64">
        <f t="shared" si="321"/>
        <v>0</v>
      </c>
      <c r="CO83" s="64">
        <f t="shared" si="321"/>
        <v>132.79225360999999</v>
      </c>
      <c r="CP83" s="64" t="e">
        <f t="shared" si="321"/>
        <v>#DIV/0!</v>
      </c>
      <c r="CQ83" s="64" t="e">
        <f t="shared" si="321"/>
        <v>#DIV/0!</v>
      </c>
      <c r="CR83" s="64" t="e">
        <f t="shared" si="321"/>
        <v>#DIV/0!</v>
      </c>
      <c r="CS83" s="64">
        <f t="shared" si="321"/>
        <v>0</v>
      </c>
      <c r="CT83" s="64">
        <f t="shared" ref="CT83:DT83" si="323">SUM(CT84:CT90)</f>
        <v>0</v>
      </c>
      <c r="CU83" s="64">
        <f t="shared" si="323"/>
        <v>0</v>
      </c>
      <c r="CV83" s="64">
        <f t="shared" si="323"/>
        <v>0</v>
      </c>
      <c r="CW83" s="64">
        <f t="shared" si="323"/>
        <v>132.79225360999999</v>
      </c>
      <c r="CX83" s="64">
        <f t="shared" si="323"/>
        <v>0</v>
      </c>
      <c r="CY83" s="64">
        <f t="shared" si="323"/>
        <v>132.79225360999999</v>
      </c>
      <c r="CZ83" s="64">
        <f t="shared" si="323"/>
        <v>0</v>
      </c>
      <c r="DA83" s="64">
        <f t="shared" si="323"/>
        <v>0</v>
      </c>
      <c r="DB83" s="64">
        <f t="shared" si="323"/>
        <v>0</v>
      </c>
      <c r="DC83" s="64">
        <f t="shared" si="323"/>
        <v>0</v>
      </c>
      <c r="DD83" s="64">
        <f t="shared" si="323"/>
        <v>132.79225360999999</v>
      </c>
      <c r="DE83" s="64">
        <f t="shared" si="323"/>
        <v>0</v>
      </c>
      <c r="DF83" s="64">
        <f t="shared" si="323"/>
        <v>132.79225360999999</v>
      </c>
      <c r="DG83" s="64">
        <f t="shared" si="323"/>
        <v>0</v>
      </c>
      <c r="DH83" s="64">
        <f t="shared" si="323"/>
        <v>0</v>
      </c>
      <c r="DI83" s="64">
        <f t="shared" si="323"/>
        <v>0</v>
      </c>
      <c r="DJ83" s="64">
        <f t="shared" si="323"/>
        <v>0</v>
      </c>
      <c r="DK83" s="64">
        <f t="shared" si="323"/>
        <v>0</v>
      </c>
      <c r="DL83" s="64">
        <f t="shared" si="323"/>
        <v>0</v>
      </c>
      <c r="DM83" s="64">
        <f t="shared" si="323"/>
        <v>0</v>
      </c>
      <c r="DN83" s="64">
        <f t="shared" si="323"/>
        <v>0</v>
      </c>
      <c r="DO83" s="64">
        <f t="shared" si="323"/>
        <v>0</v>
      </c>
      <c r="DP83" s="64">
        <f t="shared" si="323"/>
        <v>0</v>
      </c>
      <c r="DQ83" s="64">
        <f t="shared" si="323"/>
        <v>0</v>
      </c>
      <c r="DR83" s="64">
        <f t="shared" si="323"/>
        <v>132.79225360999999</v>
      </c>
      <c r="DS83" s="64">
        <f t="shared" si="323"/>
        <v>0</v>
      </c>
      <c r="DT83" s="64">
        <f t="shared" si="323"/>
        <v>132.79225360999999</v>
      </c>
      <c r="DU83" s="67">
        <f t="shared" ref="DU83:DU91" si="324">DR83/B83</f>
        <v>0.52326342503140355</v>
      </c>
      <c r="DV83" s="67">
        <f t="shared" ref="DV83:DV91" si="325">DR83/E83</f>
        <v>0.52326342503140355</v>
      </c>
      <c r="DW83" s="67" t="e">
        <f t="shared" ref="DW83:DW91" si="326">DT83/H83</f>
        <v>#DIV/0!</v>
      </c>
      <c r="DZ83" s="69"/>
      <c r="EA83" s="143"/>
      <c r="EB83" s="144"/>
    </row>
    <row r="84" spans="1:141" s="101" customFormat="1" ht="12.75" x14ac:dyDescent="0.2">
      <c r="A84" s="145" t="s">
        <v>109</v>
      </c>
      <c r="B84" s="81">
        <f>+[1]DEPENSES_TOFE!C7</f>
        <v>155.48325499999999</v>
      </c>
      <c r="C84" s="95"/>
      <c r="D84" s="81">
        <f t="shared" ref="D84:D89" si="327">+B84-C84</f>
        <v>155.48325499999999</v>
      </c>
      <c r="E84" s="81">
        <f>+[1]DEPENSES_TOFE!D7</f>
        <v>155.48325499999999</v>
      </c>
      <c r="F84" s="95"/>
      <c r="G84" s="81">
        <f t="shared" ref="G84:G89" si="328">+E84-F84</f>
        <v>155.48325499999999</v>
      </c>
      <c r="H84" s="146"/>
      <c r="I84" s="97"/>
      <c r="J84" s="81">
        <f>+[1]DEPENSES_TOFE!E7</f>
        <v>9.7362344810000003</v>
      </c>
      <c r="K84" s="95"/>
      <c r="L84" s="81">
        <f t="shared" ref="L84:L89" si="329">+J84-K84</f>
        <v>9.7362344810000003</v>
      </c>
      <c r="M84" s="97"/>
      <c r="N84" s="81">
        <f>+[1]DEPENSES_TOFE!G7</f>
        <v>15.857499613999995</v>
      </c>
      <c r="O84" s="95"/>
      <c r="P84" s="81">
        <f t="shared" ref="P84:P89" si="330">+N84-O84</f>
        <v>15.857499613999995</v>
      </c>
      <c r="Q84" s="122">
        <f t="shared" ref="Q84:S91" si="331">J84+N84</f>
        <v>25.593734094999995</v>
      </c>
      <c r="R84" s="122">
        <f t="shared" si="331"/>
        <v>0</v>
      </c>
      <c r="S84" s="122">
        <f t="shared" si="331"/>
        <v>25.593734094999995</v>
      </c>
      <c r="T84" s="97"/>
      <c r="U84" s="81">
        <f>+[1]DEPENSES_TOFE!I7</f>
        <v>13.746286914999999</v>
      </c>
      <c r="V84" s="95"/>
      <c r="W84" s="81">
        <f t="shared" ref="W84:W89" si="332">+U84-V84</f>
        <v>13.746286914999999</v>
      </c>
      <c r="X84" s="96"/>
      <c r="Y84" s="84">
        <f t="shared" ref="Y84:Y89" si="333">I84+M84+T84</f>
        <v>0</v>
      </c>
      <c r="Z84" s="127">
        <f t="shared" ref="Z84:AB91" si="334">Q84+U84</f>
        <v>39.340021009999994</v>
      </c>
      <c r="AA84" s="127">
        <f t="shared" si="334"/>
        <v>0</v>
      </c>
      <c r="AB84" s="127">
        <f t="shared" si="334"/>
        <v>39.340021009999994</v>
      </c>
      <c r="AC84" s="66">
        <f t="shared" si="320"/>
        <v>0.25301773499660779</v>
      </c>
      <c r="AD84" s="66" t="e">
        <f t="shared" ref="AD84:AD91" si="335">Z84/Y84</f>
        <v>#DIV/0!</v>
      </c>
      <c r="AE84" s="66" t="e">
        <f t="shared" ref="AE84:AE91" si="336">AB84/H84</f>
        <v>#DIV/0!</v>
      </c>
      <c r="AF84" s="97"/>
      <c r="AG84" s="81">
        <f>+[1]DEPENSES_TOFE!M7</f>
        <v>15.980190706</v>
      </c>
      <c r="AH84" s="95"/>
      <c r="AI84" s="81">
        <f t="shared" ref="AI84:AI89" si="337">+AG84-AH84</f>
        <v>15.980190706</v>
      </c>
      <c r="AJ84" s="122">
        <f t="shared" ref="AJ84:AL91" si="338">+Z84+AG84</f>
        <v>55.320211715999996</v>
      </c>
      <c r="AK84" s="122">
        <f t="shared" si="338"/>
        <v>0</v>
      </c>
      <c r="AL84" s="122">
        <f t="shared" si="338"/>
        <v>55.320211715999996</v>
      </c>
      <c r="AM84" s="66">
        <f t="shared" ref="AM84:AM91" si="339">AJ84/B84</f>
        <v>0.35579530230441858</v>
      </c>
      <c r="AN84" s="97"/>
      <c r="AO84" s="81">
        <f>+[1]DEPENSES_TOFE!O7</f>
        <v>16.829866687999999</v>
      </c>
      <c r="AP84" s="95"/>
      <c r="AQ84" s="81">
        <f t="shared" ref="AQ84:AQ89" si="340">+AO84-AP84</f>
        <v>16.829866687999999</v>
      </c>
      <c r="AR84" s="122">
        <f t="shared" ref="AR84:AT91" si="341">AJ84+AO84</f>
        <v>72.150078403999998</v>
      </c>
      <c r="AS84" s="122">
        <f t="shared" si="341"/>
        <v>0</v>
      </c>
      <c r="AT84" s="122">
        <f t="shared" si="341"/>
        <v>72.150078403999998</v>
      </c>
      <c r="AU84" s="97"/>
      <c r="AV84" s="81">
        <f>+[1]DEPENSES_TOFE!Q7</f>
        <v>14.749957465</v>
      </c>
      <c r="AW84" s="95"/>
      <c r="AX84" s="81">
        <f>+AV84-AW84</f>
        <v>14.749957465</v>
      </c>
      <c r="AY84" s="96"/>
      <c r="AZ84" s="84">
        <f t="shared" ref="AZ84:AZ89" si="342">AF84+AN84+AU84</f>
        <v>0</v>
      </c>
      <c r="BA84" s="122">
        <f t="shared" ref="BA84:BC91" si="343">AV84+AO84+AG84</f>
        <v>47.560014858999999</v>
      </c>
      <c r="BB84" s="122">
        <f t="shared" si="343"/>
        <v>0</v>
      </c>
      <c r="BC84" s="122">
        <f t="shared" si="343"/>
        <v>47.560014858999999</v>
      </c>
      <c r="BD84" s="82"/>
      <c r="BE84" s="86">
        <f t="shared" ref="BE84:BH89" si="344">AZ84+Y84</f>
        <v>0</v>
      </c>
      <c r="BF84" s="127">
        <f t="shared" si="344"/>
        <v>86.900035868999993</v>
      </c>
      <c r="BG84" s="127">
        <f t="shared" si="344"/>
        <v>0</v>
      </c>
      <c r="BH84" s="127">
        <f t="shared" si="344"/>
        <v>86.900035868999993</v>
      </c>
      <c r="BI84" s="66">
        <f t="shared" si="322"/>
        <v>0.55890285979027132</v>
      </c>
      <c r="BJ84" s="66">
        <f t="shared" ref="BJ84:BJ89" si="345">BF84/E84</f>
        <v>0.55890285979027132</v>
      </c>
      <c r="BK84" s="66" t="e">
        <f t="shared" ref="BK84:BK89" si="346">BH84/BD84</f>
        <v>#DIV/0!</v>
      </c>
      <c r="BL84" s="97"/>
      <c r="BM84" s="81">
        <f>+[1]DEPENSES_TOFE!W7</f>
        <v>15.041270666000003</v>
      </c>
      <c r="BN84" s="95"/>
      <c r="BO84" s="81">
        <f t="shared" ref="BO84:BO89" si="347">+BM84-BN84</f>
        <v>15.041270666000003</v>
      </c>
      <c r="BP84" s="122">
        <f t="shared" ref="BP84:BR91" si="348">BF84+BM84</f>
        <v>101.941306535</v>
      </c>
      <c r="BQ84" s="122">
        <f t="shared" si="348"/>
        <v>0</v>
      </c>
      <c r="BR84" s="122">
        <f t="shared" si="348"/>
        <v>101.941306535</v>
      </c>
      <c r="BS84" s="66">
        <f t="shared" ref="BS84:BS91" si="349">BR84/B84</f>
        <v>0.65564170582227654</v>
      </c>
      <c r="BT84" s="97"/>
      <c r="BU84" s="81">
        <f>+[1]DEPENSES_TOFE!Y7</f>
        <v>0</v>
      </c>
      <c r="BV84" s="95"/>
      <c r="BW84" s="81">
        <f t="shared" ref="BW84:BW89" si="350">+BU84-BV84</f>
        <v>0</v>
      </c>
      <c r="BX84" s="122">
        <f t="shared" ref="BX84:BZ91" si="351">BP84+BU84</f>
        <v>101.941306535</v>
      </c>
      <c r="BY84" s="122">
        <f t="shared" si="351"/>
        <v>0</v>
      </c>
      <c r="BZ84" s="122">
        <f t="shared" si="351"/>
        <v>101.941306535</v>
      </c>
      <c r="CA84" s="66">
        <f t="shared" ref="CA84:CA91" si="352">BX84/B84</f>
        <v>0.65564170582227654</v>
      </c>
      <c r="CB84" s="97"/>
      <c r="CC84" s="81">
        <f>+[1]DEPENSES_TOFE!AA7</f>
        <v>0</v>
      </c>
      <c r="CD84" s="95"/>
      <c r="CE84" s="81">
        <f t="shared" ref="CE84:CE89" si="353">+CC84-CD84</f>
        <v>0</v>
      </c>
      <c r="CF84" s="96"/>
      <c r="CG84" s="84">
        <f t="shared" ref="CG84:CG89" si="354">CB84+BT84+BL84</f>
        <v>0</v>
      </c>
      <c r="CH84" s="122">
        <f t="shared" ref="CH84:CJ91" si="355">BM84+BU84+CC84</f>
        <v>15.041270666000003</v>
      </c>
      <c r="CI84" s="122">
        <f t="shared" si="355"/>
        <v>0</v>
      </c>
      <c r="CJ84" s="122">
        <f t="shared" si="355"/>
        <v>15.041270666000003</v>
      </c>
      <c r="CK84" s="82"/>
      <c r="CL84" s="86">
        <f t="shared" ref="CL84:CL89" si="356">CG84+BE84</f>
        <v>0</v>
      </c>
      <c r="CM84" s="122">
        <f t="shared" ref="CM84:CO91" si="357">BX84+CC84</f>
        <v>101.941306535</v>
      </c>
      <c r="CN84" s="122">
        <f t="shared" si="357"/>
        <v>0</v>
      </c>
      <c r="CO84" s="122">
        <f t="shared" si="357"/>
        <v>101.941306535</v>
      </c>
      <c r="CP84" s="67">
        <f t="shared" ref="CP84:CP89" si="358">CO84/D84</f>
        <v>0.65564170582227654</v>
      </c>
      <c r="CQ84" s="67">
        <f t="shared" ref="CQ84:CQ89" si="359">CO84/G84</f>
        <v>0.65564170582227654</v>
      </c>
      <c r="CR84" s="67" t="e">
        <f t="shared" ref="CR84:CR89" si="360">CO84/CK84</f>
        <v>#DIV/0!</v>
      </c>
      <c r="CS84" s="97"/>
      <c r="CT84" s="81">
        <f>+[1]DEPENSES_TOFE!AG7</f>
        <v>0</v>
      </c>
      <c r="CU84" s="95"/>
      <c r="CV84" s="81">
        <f t="shared" ref="CV84:CV89" si="361">+CT84-CU84</f>
        <v>0</v>
      </c>
      <c r="CW84" s="122">
        <f t="shared" ref="CW84:CY91" si="362">CM84+CT84</f>
        <v>101.941306535</v>
      </c>
      <c r="CX84" s="122">
        <f t="shared" si="362"/>
        <v>0</v>
      </c>
      <c r="CY84" s="122">
        <f t="shared" si="362"/>
        <v>101.941306535</v>
      </c>
      <c r="CZ84" s="97"/>
      <c r="DA84" s="81">
        <f>+[1]DEPENSES_TOFE!AI7</f>
        <v>0</v>
      </c>
      <c r="DB84" s="95"/>
      <c r="DC84" s="81">
        <f t="shared" ref="DC84:DC89" si="363">+DA84-DB84</f>
        <v>0</v>
      </c>
      <c r="DD84" s="122">
        <f t="shared" ref="DD84:DF91" si="364">CW84+DA84</f>
        <v>101.941306535</v>
      </c>
      <c r="DE84" s="122">
        <f t="shared" si="364"/>
        <v>0</v>
      </c>
      <c r="DF84" s="122">
        <f t="shared" si="364"/>
        <v>101.941306535</v>
      </c>
      <c r="DG84" s="97"/>
      <c r="DH84" s="81">
        <f>+[1]DEPENSES_TOFE!AK7</f>
        <v>0</v>
      </c>
      <c r="DI84" s="95"/>
      <c r="DJ84" s="81">
        <f t="shared" ref="DJ84:DJ89" si="365">+DH84-DI84</f>
        <v>0</v>
      </c>
      <c r="DK84" s="96"/>
      <c r="DL84" s="84">
        <f t="shared" ref="DL84:DO91" si="366">DG84+CZ84+CS84</f>
        <v>0</v>
      </c>
      <c r="DM84" s="122">
        <f t="shared" si="366"/>
        <v>0</v>
      </c>
      <c r="DN84" s="122">
        <f t="shared" si="366"/>
        <v>0</v>
      </c>
      <c r="DO84" s="122">
        <f t="shared" si="366"/>
        <v>0</v>
      </c>
      <c r="DP84" s="82"/>
      <c r="DQ84" s="86">
        <f t="shared" ref="DQ84:DQ89" si="367">DL84+CL84</f>
        <v>0</v>
      </c>
      <c r="DR84" s="123">
        <f t="shared" ref="DR84:DT91" si="368">DD84+DH84</f>
        <v>101.941306535</v>
      </c>
      <c r="DS84" s="123">
        <f t="shared" si="368"/>
        <v>0</v>
      </c>
      <c r="DT84" s="123">
        <f t="shared" si="368"/>
        <v>101.941306535</v>
      </c>
      <c r="DU84" s="67">
        <f t="shared" si="324"/>
        <v>0.65564170582227654</v>
      </c>
      <c r="DV84" s="67">
        <f t="shared" si="325"/>
        <v>0.65564170582227654</v>
      </c>
      <c r="DW84" s="67" t="e">
        <f t="shared" si="326"/>
        <v>#DIV/0!</v>
      </c>
      <c r="DZ84" s="128"/>
      <c r="EA84" s="143"/>
      <c r="EB84" s="144"/>
    </row>
    <row r="85" spans="1:141" s="101" customFormat="1" ht="12.75" x14ac:dyDescent="0.2">
      <c r="A85" s="145" t="s">
        <v>110</v>
      </c>
      <c r="B85" s="81">
        <f>+[1]DEPENSES_TOFE!C8</f>
        <v>41.519861000000006</v>
      </c>
      <c r="C85" s="95"/>
      <c r="D85" s="81">
        <f t="shared" si="327"/>
        <v>41.519861000000006</v>
      </c>
      <c r="E85" s="81">
        <f>+[1]DEPENSES_TOFE!D8</f>
        <v>41.519861000000006</v>
      </c>
      <c r="F85" s="95"/>
      <c r="G85" s="81">
        <f t="shared" si="328"/>
        <v>41.519861000000006</v>
      </c>
      <c r="H85" s="146"/>
      <c r="I85" s="97"/>
      <c r="J85" s="81">
        <f>+[1]DEPENSES_TOFE!E8</f>
        <v>2.0980963130000005</v>
      </c>
      <c r="K85" s="95"/>
      <c r="L85" s="81">
        <f t="shared" si="329"/>
        <v>2.0980963130000005</v>
      </c>
      <c r="M85" s="97"/>
      <c r="N85" s="81">
        <f>+[1]DEPENSES_TOFE!G8</f>
        <v>2.1954099239999993</v>
      </c>
      <c r="O85" s="95"/>
      <c r="P85" s="81">
        <f t="shared" si="330"/>
        <v>2.1954099239999993</v>
      </c>
      <c r="Q85" s="122">
        <f t="shared" si="331"/>
        <v>4.2935062369999999</v>
      </c>
      <c r="R85" s="122">
        <f t="shared" si="331"/>
        <v>0</v>
      </c>
      <c r="S85" s="122">
        <f t="shared" si="331"/>
        <v>4.2935062369999999</v>
      </c>
      <c r="T85" s="97"/>
      <c r="U85" s="81">
        <f>+[1]DEPENSES_TOFE!I8</f>
        <v>2.8091522899999997</v>
      </c>
      <c r="V85" s="95"/>
      <c r="W85" s="81">
        <f t="shared" si="332"/>
        <v>2.8091522899999997</v>
      </c>
      <c r="X85" s="96"/>
      <c r="Y85" s="84">
        <f t="shared" si="333"/>
        <v>0</v>
      </c>
      <c r="Z85" s="127">
        <f t="shared" si="334"/>
        <v>7.1026585269999991</v>
      </c>
      <c r="AA85" s="127">
        <f t="shared" si="334"/>
        <v>0</v>
      </c>
      <c r="AB85" s="127">
        <f t="shared" si="334"/>
        <v>7.1026585269999991</v>
      </c>
      <c r="AC85" s="66">
        <f t="shared" si="320"/>
        <v>0.17106652950981696</v>
      </c>
      <c r="AD85" s="66" t="e">
        <f t="shared" si="335"/>
        <v>#DIV/0!</v>
      </c>
      <c r="AE85" s="66" t="e">
        <f t="shared" si="336"/>
        <v>#DIV/0!</v>
      </c>
      <c r="AF85" s="97"/>
      <c r="AG85" s="81">
        <f>+[1]DEPENSES_TOFE!M8</f>
        <v>2.424065836</v>
      </c>
      <c r="AH85" s="95"/>
      <c r="AI85" s="81">
        <f t="shared" si="337"/>
        <v>2.424065836</v>
      </c>
      <c r="AJ85" s="122">
        <f t="shared" si="338"/>
        <v>9.5267243629999996</v>
      </c>
      <c r="AK85" s="122">
        <f t="shared" si="338"/>
        <v>0</v>
      </c>
      <c r="AL85" s="122">
        <f t="shared" si="338"/>
        <v>9.5267243629999996</v>
      </c>
      <c r="AM85" s="66">
        <f t="shared" si="339"/>
        <v>0.22944981350009813</v>
      </c>
      <c r="AN85" s="97"/>
      <c r="AO85" s="81">
        <f>+[1]DEPENSES_TOFE!O8</f>
        <v>2.3172130050000002</v>
      </c>
      <c r="AP85" s="95"/>
      <c r="AQ85" s="81">
        <f t="shared" si="340"/>
        <v>2.3172130050000002</v>
      </c>
      <c r="AR85" s="122">
        <f t="shared" si="341"/>
        <v>11.843937367999999</v>
      </c>
      <c r="AS85" s="122">
        <f t="shared" si="341"/>
        <v>0</v>
      </c>
      <c r="AT85" s="122">
        <f t="shared" si="341"/>
        <v>11.843937367999999</v>
      </c>
      <c r="AU85" s="97"/>
      <c r="AV85" s="81">
        <f>+[1]DEPENSES_TOFE!Q8</f>
        <v>2.2970147280000002</v>
      </c>
      <c r="AW85" s="95"/>
      <c r="AX85" s="81">
        <f t="shared" ref="AX85:AX90" si="369">+AV85-AW85</f>
        <v>2.2970147280000002</v>
      </c>
      <c r="AY85" s="96"/>
      <c r="AZ85" s="84">
        <f t="shared" si="342"/>
        <v>0</v>
      </c>
      <c r="BA85" s="122">
        <f t="shared" si="343"/>
        <v>7.0382935690000004</v>
      </c>
      <c r="BB85" s="122">
        <f t="shared" si="343"/>
        <v>0</v>
      </c>
      <c r="BC85" s="122">
        <f t="shared" si="343"/>
        <v>7.0382935690000004</v>
      </c>
      <c r="BD85" s="82"/>
      <c r="BE85" s="86">
        <f t="shared" si="344"/>
        <v>0</v>
      </c>
      <c r="BF85" s="127">
        <f t="shared" si="344"/>
        <v>14.140952095999999</v>
      </c>
      <c r="BG85" s="127">
        <f t="shared" si="344"/>
        <v>0</v>
      </c>
      <c r="BH85" s="127">
        <f t="shared" si="344"/>
        <v>14.140952095999999</v>
      </c>
      <c r="BI85" s="66">
        <f t="shared" si="322"/>
        <v>0.34058283807838369</v>
      </c>
      <c r="BJ85" s="66">
        <f t="shared" si="345"/>
        <v>0.34058283807838369</v>
      </c>
      <c r="BK85" s="66" t="e">
        <f t="shared" si="346"/>
        <v>#DIV/0!</v>
      </c>
      <c r="BL85" s="97"/>
      <c r="BM85" s="81">
        <f>+[1]DEPENSES_TOFE!W8</f>
        <v>2.3429177160000023</v>
      </c>
      <c r="BN85" s="95"/>
      <c r="BO85" s="81">
        <f t="shared" si="347"/>
        <v>2.3429177160000023</v>
      </c>
      <c r="BP85" s="122">
        <f t="shared" si="348"/>
        <v>16.483869812000002</v>
      </c>
      <c r="BQ85" s="122">
        <f t="shared" si="348"/>
        <v>0</v>
      </c>
      <c r="BR85" s="122">
        <f t="shared" si="348"/>
        <v>16.483869812000002</v>
      </c>
      <c r="BS85" s="66">
        <f t="shared" si="349"/>
        <v>0.39701168103621542</v>
      </c>
      <c r="BT85" s="97"/>
      <c r="BU85" s="81">
        <f>+[1]DEPENSES_TOFE!Y8</f>
        <v>0</v>
      </c>
      <c r="BV85" s="95"/>
      <c r="BW85" s="81">
        <f t="shared" si="350"/>
        <v>0</v>
      </c>
      <c r="BX85" s="122">
        <f t="shared" si="351"/>
        <v>16.483869812000002</v>
      </c>
      <c r="BY85" s="122">
        <f t="shared" si="351"/>
        <v>0</v>
      </c>
      <c r="BZ85" s="122">
        <f t="shared" si="351"/>
        <v>16.483869812000002</v>
      </c>
      <c r="CA85" s="66">
        <f t="shared" si="352"/>
        <v>0.39701168103621542</v>
      </c>
      <c r="CB85" s="97"/>
      <c r="CC85" s="81">
        <f>+[1]DEPENSES_TOFE!AA8</f>
        <v>0</v>
      </c>
      <c r="CD85" s="95"/>
      <c r="CE85" s="81">
        <f t="shared" si="353"/>
        <v>0</v>
      </c>
      <c r="CF85" s="96"/>
      <c r="CG85" s="84">
        <f t="shared" si="354"/>
        <v>0</v>
      </c>
      <c r="CH85" s="122">
        <f t="shared" si="355"/>
        <v>2.3429177160000023</v>
      </c>
      <c r="CI85" s="122">
        <f t="shared" si="355"/>
        <v>0</v>
      </c>
      <c r="CJ85" s="122">
        <f t="shared" si="355"/>
        <v>2.3429177160000023</v>
      </c>
      <c r="CK85" s="82"/>
      <c r="CL85" s="86">
        <f t="shared" si="356"/>
        <v>0</v>
      </c>
      <c r="CM85" s="122">
        <f t="shared" si="357"/>
        <v>16.483869812000002</v>
      </c>
      <c r="CN85" s="122">
        <f t="shared" si="357"/>
        <v>0</v>
      </c>
      <c r="CO85" s="122">
        <f t="shared" si="357"/>
        <v>16.483869812000002</v>
      </c>
      <c r="CP85" s="67">
        <f t="shared" si="358"/>
        <v>0.39701168103621542</v>
      </c>
      <c r="CQ85" s="67">
        <f t="shared" si="359"/>
        <v>0.39701168103621542</v>
      </c>
      <c r="CR85" s="67" t="e">
        <f t="shared" si="360"/>
        <v>#DIV/0!</v>
      </c>
      <c r="CS85" s="97"/>
      <c r="CT85" s="81">
        <f>+[1]DEPENSES_TOFE!AG8</f>
        <v>0</v>
      </c>
      <c r="CU85" s="95"/>
      <c r="CV85" s="81">
        <f t="shared" si="361"/>
        <v>0</v>
      </c>
      <c r="CW85" s="122">
        <f t="shared" si="362"/>
        <v>16.483869812000002</v>
      </c>
      <c r="CX85" s="122">
        <f t="shared" si="362"/>
        <v>0</v>
      </c>
      <c r="CY85" s="122">
        <f t="shared" si="362"/>
        <v>16.483869812000002</v>
      </c>
      <c r="CZ85" s="97"/>
      <c r="DA85" s="81">
        <f>+[1]DEPENSES_TOFE!AI8</f>
        <v>0</v>
      </c>
      <c r="DB85" s="95"/>
      <c r="DC85" s="81">
        <f t="shared" si="363"/>
        <v>0</v>
      </c>
      <c r="DD85" s="122">
        <f t="shared" si="364"/>
        <v>16.483869812000002</v>
      </c>
      <c r="DE85" s="122">
        <f t="shared" si="364"/>
        <v>0</v>
      </c>
      <c r="DF85" s="122">
        <f t="shared" si="364"/>
        <v>16.483869812000002</v>
      </c>
      <c r="DG85" s="97"/>
      <c r="DH85" s="81">
        <f>+[1]DEPENSES_TOFE!AK8</f>
        <v>0</v>
      </c>
      <c r="DI85" s="95"/>
      <c r="DJ85" s="81">
        <f t="shared" si="365"/>
        <v>0</v>
      </c>
      <c r="DK85" s="96"/>
      <c r="DL85" s="84">
        <f t="shared" si="366"/>
        <v>0</v>
      </c>
      <c r="DM85" s="122">
        <f t="shared" si="366"/>
        <v>0</v>
      </c>
      <c r="DN85" s="122">
        <f t="shared" si="366"/>
        <v>0</v>
      </c>
      <c r="DO85" s="122">
        <f t="shared" si="366"/>
        <v>0</v>
      </c>
      <c r="DP85" s="82"/>
      <c r="DQ85" s="86">
        <f t="shared" si="367"/>
        <v>0</v>
      </c>
      <c r="DR85" s="123">
        <f t="shared" si="368"/>
        <v>16.483869812000002</v>
      </c>
      <c r="DS85" s="123">
        <f t="shared" si="368"/>
        <v>0</v>
      </c>
      <c r="DT85" s="123">
        <f t="shared" si="368"/>
        <v>16.483869812000002</v>
      </c>
      <c r="DU85" s="67">
        <f t="shared" si="324"/>
        <v>0.39701168103621542</v>
      </c>
      <c r="DV85" s="67">
        <f t="shared" si="325"/>
        <v>0.39701168103621542</v>
      </c>
      <c r="DW85" s="67" t="e">
        <f t="shared" si="326"/>
        <v>#DIV/0!</v>
      </c>
      <c r="DZ85" s="128"/>
      <c r="EA85" s="143"/>
      <c r="EB85" s="144"/>
    </row>
    <row r="86" spans="1:141" s="101" customFormat="1" ht="12.75" x14ac:dyDescent="0.2">
      <c r="A86" s="145" t="s">
        <v>111</v>
      </c>
      <c r="B86" s="81">
        <f>+[1]DEPENSES_TOFE!C9</f>
        <v>24.600111000000002</v>
      </c>
      <c r="C86" s="95"/>
      <c r="D86" s="81">
        <f t="shared" si="327"/>
        <v>24.600111000000002</v>
      </c>
      <c r="E86" s="81">
        <f>+[1]DEPENSES_TOFE!D9</f>
        <v>24.600111000000002</v>
      </c>
      <c r="F86" s="95"/>
      <c r="G86" s="81">
        <f t="shared" si="328"/>
        <v>24.600111000000002</v>
      </c>
      <c r="H86" s="146"/>
      <c r="I86" s="97"/>
      <c r="J86" s="81">
        <f>+[1]DEPENSES_TOFE!E9</f>
        <v>0</v>
      </c>
      <c r="K86" s="95"/>
      <c r="L86" s="81">
        <f t="shared" si="329"/>
        <v>0</v>
      </c>
      <c r="M86" s="97"/>
      <c r="N86" s="81">
        <f>+[1]DEPENSES_TOFE!G9</f>
        <v>3.1614117360000002</v>
      </c>
      <c r="O86" s="95"/>
      <c r="P86" s="81">
        <f t="shared" si="330"/>
        <v>3.1614117360000002</v>
      </c>
      <c r="Q86" s="122">
        <f t="shared" si="331"/>
        <v>3.1614117360000002</v>
      </c>
      <c r="R86" s="122">
        <f t="shared" si="331"/>
        <v>0</v>
      </c>
      <c r="S86" s="122">
        <f t="shared" si="331"/>
        <v>3.1614117360000002</v>
      </c>
      <c r="T86" s="97"/>
      <c r="U86" s="81">
        <f>+[1]DEPENSES_TOFE!I9</f>
        <v>0</v>
      </c>
      <c r="V86" s="95"/>
      <c r="W86" s="81">
        <f t="shared" si="332"/>
        <v>0</v>
      </c>
      <c r="X86" s="96"/>
      <c r="Y86" s="84">
        <f t="shared" si="333"/>
        <v>0</v>
      </c>
      <c r="Z86" s="127">
        <f t="shared" si="334"/>
        <v>3.1614117360000002</v>
      </c>
      <c r="AA86" s="127">
        <f t="shared" si="334"/>
        <v>0</v>
      </c>
      <c r="AB86" s="127">
        <f t="shared" si="334"/>
        <v>3.1614117360000002</v>
      </c>
      <c r="AC86" s="66">
        <f t="shared" si="320"/>
        <v>0.12851209232348587</v>
      </c>
      <c r="AD86" s="66" t="e">
        <f t="shared" si="335"/>
        <v>#DIV/0!</v>
      </c>
      <c r="AE86" s="66" t="e">
        <f t="shared" si="336"/>
        <v>#DIV/0!</v>
      </c>
      <c r="AF86" s="97"/>
      <c r="AG86" s="81">
        <f>+[1]DEPENSES_TOFE!M9</f>
        <v>1.5948200519999998</v>
      </c>
      <c r="AH86" s="95"/>
      <c r="AI86" s="81">
        <f t="shared" si="337"/>
        <v>1.5948200519999998</v>
      </c>
      <c r="AJ86" s="122">
        <f t="shared" si="338"/>
        <v>4.756231788</v>
      </c>
      <c r="AK86" s="122">
        <f t="shared" si="338"/>
        <v>0</v>
      </c>
      <c r="AL86" s="122">
        <f t="shared" si="338"/>
        <v>4.756231788</v>
      </c>
      <c r="AM86" s="66">
        <f t="shared" si="339"/>
        <v>0.19334188321345377</v>
      </c>
      <c r="AN86" s="97"/>
      <c r="AO86" s="81">
        <f>+[1]DEPENSES_TOFE!O9</f>
        <v>1.5804521469999999</v>
      </c>
      <c r="AP86" s="95"/>
      <c r="AQ86" s="81">
        <f t="shared" si="340"/>
        <v>1.5804521469999999</v>
      </c>
      <c r="AR86" s="122">
        <f t="shared" si="341"/>
        <v>6.3366839349999999</v>
      </c>
      <c r="AS86" s="122">
        <f t="shared" si="341"/>
        <v>0</v>
      </c>
      <c r="AT86" s="122">
        <f t="shared" si="341"/>
        <v>6.3366839349999999</v>
      </c>
      <c r="AU86" s="97"/>
      <c r="AV86" s="81">
        <f>+[1]DEPENSES_TOFE!Q9</f>
        <v>1.555879435</v>
      </c>
      <c r="AW86" s="95"/>
      <c r="AX86" s="81">
        <f t="shared" si="369"/>
        <v>1.555879435</v>
      </c>
      <c r="AY86" s="96"/>
      <c r="AZ86" s="84">
        <f t="shared" si="342"/>
        <v>0</v>
      </c>
      <c r="BA86" s="122">
        <f t="shared" si="343"/>
        <v>4.7311516339999997</v>
      </c>
      <c r="BB86" s="122">
        <f t="shared" si="343"/>
        <v>0</v>
      </c>
      <c r="BC86" s="122">
        <f t="shared" si="343"/>
        <v>4.7311516339999997</v>
      </c>
      <c r="BD86" s="82"/>
      <c r="BE86" s="86">
        <f t="shared" si="344"/>
        <v>0</v>
      </c>
      <c r="BF86" s="127">
        <f t="shared" si="344"/>
        <v>7.8925633699999995</v>
      </c>
      <c r="BG86" s="127">
        <f t="shared" si="344"/>
        <v>0</v>
      </c>
      <c r="BH86" s="127">
        <f t="shared" si="344"/>
        <v>7.8925633699999995</v>
      </c>
      <c r="BI86" s="66">
        <f t="shared" si="322"/>
        <v>0.3208344616819005</v>
      </c>
      <c r="BJ86" s="66">
        <f t="shared" si="345"/>
        <v>0.3208344616819005</v>
      </c>
      <c r="BK86" s="66" t="e">
        <f t="shared" si="346"/>
        <v>#DIV/0!</v>
      </c>
      <c r="BL86" s="97"/>
      <c r="BM86" s="81">
        <f>+[1]DEPENSES_TOFE!W9</f>
        <v>1.6988616590000003</v>
      </c>
      <c r="BN86" s="95"/>
      <c r="BO86" s="81">
        <f t="shared" si="347"/>
        <v>1.6988616590000003</v>
      </c>
      <c r="BP86" s="122">
        <f t="shared" si="348"/>
        <v>9.5914250289999998</v>
      </c>
      <c r="BQ86" s="122">
        <f t="shared" si="348"/>
        <v>0</v>
      </c>
      <c r="BR86" s="122">
        <f t="shared" si="348"/>
        <v>9.5914250289999998</v>
      </c>
      <c r="BS86" s="66">
        <f t="shared" si="349"/>
        <v>0.38989356710626222</v>
      </c>
      <c r="BT86" s="97"/>
      <c r="BU86" s="81">
        <f>+[1]DEPENSES_TOFE!Y9</f>
        <v>0</v>
      </c>
      <c r="BV86" s="95"/>
      <c r="BW86" s="81">
        <f t="shared" si="350"/>
        <v>0</v>
      </c>
      <c r="BX86" s="122">
        <f t="shared" si="351"/>
        <v>9.5914250289999998</v>
      </c>
      <c r="BY86" s="122">
        <f t="shared" si="351"/>
        <v>0</v>
      </c>
      <c r="BZ86" s="122">
        <f t="shared" si="351"/>
        <v>9.5914250289999998</v>
      </c>
      <c r="CA86" s="66">
        <f t="shared" si="352"/>
        <v>0.38989356710626222</v>
      </c>
      <c r="CB86" s="97"/>
      <c r="CC86" s="81">
        <f>+[1]DEPENSES_TOFE!AA9</f>
        <v>0</v>
      </c>
      <c r="CD86" s="95"/>
      <c r="CE86" s="81">
        <f t="shared" si="353"/>
        <v>0</v>
      </c>
      <c r="CF86" s="96"/>
      <c r="CG86" s="84">
        <f t="shared" si="354"/>
        <v>0</v>
      </c>
      <c r="CH86" s="122">
        <f t="shared" si="355"/>
        <v>1.6988616590000003</v>
      </c>
      <c r="CI86" s="122">
        <f t="shared" si="355"/>
        <v>0</v>
      </c>
      <c r="CJ86" s="122">
        <f t="shared" si="355"/>
        <v>1.6988616590000003</v>
      </c>
      <c r="CK86" s="82"/>
      <c r="CL86" s="86">
        <f t="shared" si="356"/>
        <v>0</v>
      </c>
      <c r="CM86" s="122">
        <f t="shared" si="357"/>
        <v>9.5914250289999998</v>
      </c>
      <c r="CN86" s="122">
        <f t="shared" si="357"/>
        <v>0</v>
      </c>
      <c r="CO86" s="122">
        <f t="shared" si="357"/>
        <v>9.5914250289999998</v>
      </c>
      <c r="CP86" s="67">
        <f t="shared" si="358"/>
        <v>0.38989356710626222</v>
      </c>
      <c r="CQ86" s="67">
        <f t="shared" si="359"/>
        <v>0.38989356710626222</v>
      </c>
      <c r="CR86" s="67" t="e">
        <f t="shared" si="360"/>
        <v>#DIV/0!</v>
      </c>
      <c r="CS86" s="97"/>
      <c r="CT86" s="81">
        <f>+[1]DEPENSES_TOFE!AG9</f>
        <v>0</v>
      </c>
      <c r="CU86" s="95"/>
      <c r="CV86" s="81">
        <f t="shared" si="361"/>
        <v>0</v>
      </c>
      <c r="CW86" s="122">
        <f t="shared" si="362"/>
        <v>9.5914250289999998</v>
      </c>
      <c r="CX86" s="122">
        <f t="shared" si="362"/>
        <v>0</v>
      </c>
      <c r="CY86" s="122">
        <f t="shared" si="362"/>
        <v>9.5914250289999998</v>
      </c>
      <c r="CZ86" s="97"/>
      <c r="DA86" s="81">
        <f>+[1]DEPENSES_TOFE!AI9</f>
        <v>0</v>
      </c>
      <c r="DB86" s="95"/>
      <c r="DC86" s="81">
        <f t="shared" si="363"/>
        <v>0</v>
      </c>
      <c r="DD86" s="122">
        <f t="shared" si="364"/>
        <v>9.5914250289999998</v>
      </c>
      <c r="DE86" s="122">
        <f t="shared" si="364"/>
        <v>0</v>
      </c>
      <c r="DF86" s="122">
        <f t="shared" si="364"/>
        <v>9.5914250289999998</v>
      </c>
      <c r="DG86" s="97"/>
      <c r="DH86" s="81">
        <f>+[1]DEPENSES_TOFE!AK9</f>
        <v>0</v>
      </c>
      <c r="DI86" s="95"/>
      <c r="DJ86" s="81">
        <f t="shared" si="365"/>
        <v>0</v>
      </c>
      <c r="DK86" s="96"/>
      <c r="DL86" s="84">
        <f t="shared" si="366"/>
        <v>0</v>
      </c>
      <c r="DM86" s="122">
        <f t="shared" si="366"/>
        <v>0</v>
      </c>
      <c r="DN86" s="122">
        <f t="shared" si="366"/>
        <v>0</v>
      </c>
      <c r="DO86" s="122">
        <f t="shared" si="366"/>
        <v>0</v>
      </c>
      <c r="DP86" s="82"/>
      <c r="DQ86" s="86">
        <f t="shared" si="367"/>
        <v>0</v>
      </c>
      <c r="DR86" s="123">
        <f t="shared" si="368"/>
        <v>9.5914250289999998</v>
      </c>
      <c r="DS86" s="123">
        <f t="shared" si="368"/>
        <v>0</v>
      </c>
      <c r="DT86" s="123">
        <f t="shared" si="368"/>
        <v>9.5914250289999998</v>
      </c>
      <c r="DU86" s="67">
        <f t="shared" si="324"/>
        <v>0.38989356710626222</v>
      </c>
      <c r="DV86" s="67">
        <f t="shared" si="325"/>
        <v>0.38989356710626222</v>
      </c>
      <c r="DW86" s="67" t="e">
        <f t="shared" si="326"/>
        <v>#DIV/0!</v>
      </c>
      <c r="DZ86" s="128"/>
      <c r="EA86" s="143"/>
      <c r="EB86" s="144"/>
    </row>
    <row r="87" spans="1:141" s="101" customFormat="1" ht="12.75" x14ac:dyDescent="0.2">
      <c r="A87" s="145" t="s">
        <v>112</v>
      </c>
      <c r="B87" s="81">
        <f>+[1]DEPENSES_TOFE!C10</f>
        <v>1.8332440000000001</v>
      </c>
      <c r="C87" s="95"/>
      <c r="D87" s="81">
        <f t="shared" si="327"/>
        <v>1.8332440000000001</v>
      </c>
      <c r="E87" s="81">
        <f>+[1]DEPENSES_TOFE!D10</f>
        <v>1.8332440000000001</v>
      </c>
      <c r="F87" s="95"/>
      <c r="G87" s="81">
        <f t="shared" si="328"/>
        <v>1.8332440000000001</v>
      </c>
      <c r="H87" s="146"/>
      <c r="I87" s="97"/>
      <c r="J87" s="81">
        <f>+[1]DEPENSES_TOFE!E10</f>
        <v>0</v>
      </c>
      <c r="K87" s="95"/>
      <c r="L87" s="81">
        <f t="shared" si="329"/>
        <v>0</v>
      </c>
      <c r="M87" s="97"/>
      <c r="N87" s="81">
        <f>+[1]DEPENSES_TOFE!G10</f>
        <v>0</v>
      </c>
      <c r="O87" s="95"/>
      <c r="P87" s="81">
        <f t="shared" si="330"/>
        <v>0</v>
      </c>
      <c r="Q87" s="122">
        <f t="shared" si="331"/>
        <v>0</v>
      </c>
      <c r="R87" s="122">
        <f t="shared" si="331"/>
        <v>0</v>
      </c>
      <c r="S87" s="122">
        <f t="shared" si="331"/>
        <v>0</v>
      </c>
      <c r="T87" s="97"/>
      <c r="U87" s="81">
        <f>+[1]DEPENSES_TOFE!I10</f>
        <v>0</v>
      </c>
      <c r="V87" s="95"/>
      <c r="W87" s="81">
        <f t="shared" si="332"/>
        <v>0</v>
      </c>
      <c r="X87" s="96"/>
      <c r="Y87" s="84">
        <f t="shared" si="333"/>
        <v>0</v>
      </c>
      <c r="Z87" s="127">
        <f t="shared" si="334"/>
        <v>0</v>
      </c>
      <c r="AA87" s="127">
        <f t="shared" si="334"/>
        <v>0</v>
      </c>
      <c r="AB87" s="127">
        <f t="shared" si="334"/>
        <v>0</v>
      </c>
      <c r="AC87" s="66">
        <f t="shared" si="320"/>
        <v>0</v>
      </c>
      <c r="AD87" s="66" t="e">
        <f t="shared" si="335"/>
        <v>#DIV/0!</v>
      </c>
      <c r="AE87" s="66" t="e">
        <f t="shared" si="336"/>
        <v>#DIV/0!</v>
      </c>
      <c r="AF87" s="97"/>
      <c r="AG87" s="81">
        <f>+[1]DEPENSES_TOFE!M10</f>
        <v>0</v>
      </c>
      <c r="AH87" s="95"/>
      <c r="AI87" s="81">
        <f t="shared" si="337"/>
        <v>0</v>
      </c>
      <c r="AJ87" s="122">
        <f t="shared" si="338"/>
        <v>0</v>
      </c>
      <c r="AK87" s="122">
        <f t="shared" si="338"/>
        <v>0</v>
      </c>
      <c r="AL87" s="122">
        <f t="shared" si="338"/>
        <v>0</v>
      </c>
      <c r="AM87" s="66">
        <f t="shared" si="339"/>
        <v>0</v>
      </c>
      <c r="AN87" s="97"/>
      <c r="AO87" s="81">
        <f>+[1]DEPENSES_TOFE!O10</f>
        <v>0</v>
      </c>
      <c r="AP87" s="95"/>
      <c r="AQ87" s="81">
        <f t="shared" si="340"/>
        <v>0</v>
      </c>
      <c r="AR87" s="122">
        <f t="shared" si="341"/>
        <v>0</v>
      </c>
      <c r="AS87" s="122">
        <f t="shared" si="341"/>
        <v>0</v>
      </c>
      <c r="AT87" s="122">
        <f t="shared" si="341"/>
        <v>0</v>
      </c>
      <c r="AU87" s="97"/>
      <c r="AV87" s="81">
        <f>+[1]DEPENSES_TOFE!Q10</f>
        <v>0</v>
      </c>
      <c r="AW87" s="95"/>
      <c r="AX87" s="81">
        <f t="shared" si="369"/>
        <v>0</v>
      </c>
      <c r="AY87" s="96"/>
      <c r="AZ87" s="84">
        <f t="shared" si="342"/>
        <v>0</v>
      </c>
      <c r="BA87" s="122">
        <f t="shared" si="343"/>
        <v>0</v>
      </c>
      <c r="BB87" s="122">
        <f t="shared" si="343"/>
        <v>0</v>
      </c>
      <c r="BC87" s="122">
        <f t="shared" si="343"/>
        <v>0</v>
      </c>
      <c r="BD87" s="82"/>
      <c r="BE87" s="86">
        <f t="shared" si="344"/>
        <v>0</v>
      </c>
      <c r="BF87" s="127">
        <f t="shared" si="344"/>
        <v>0</v>
      </c>
      <c r="BG87" s="127">
        <f t="shared" si="344"/>
        <v>0</v>
      </c>
      <c r="BH87" s="127">
        <f t="shared" si="344"/>
        <v>0</v>
      </c>
      <c r="BI87" s="66">
        <f t="shared" si="322"/>
        <v>0</v>
      </c>
      <c r="BJ87" s="66">
        <f t="shared" si="345"/>
        <v>0</v>
      </c>
      <c r="BK87" s="66" t="e">
        <f t="shared" si="346"/>
        <v>#DIV/0!</v>
      </c>
      <c r="BL87" s="97"/>
      <c r="BM87" s="81">
        <f>+[1]DEPENSES_TOFE!W10</f>
        <v>0</v>
      </c>
      <c r="BN87" s="95"/>
      <c r="BO87" s="81">
        <f t="shared" si="347"/>
        <v>0</v>
      </c>
      <c r="BP87" s="122">
        <f t="shared" si="348"/>
        <v>0</v>
      </c>
      <c r="BQ87" s="122">
        <f t="shared" si="348"/>
        <v>0</v>
      </c>
      <c r="BR87" s="122">
        <f t="shared" si="348"/>
        <v>0</v>
      </c>
      <c r="BS87" s="66">
        <f t="shared" si="349"/>
        <v>0</v>
      </c>
      <c r="BT87" s="97"/>
      <c r="BU87" s="81">
        <f>+[1]DEPENSES_TOFE!Y10</f>
        <v>0</v>
      </c>
      <c r="BV87" s="95"/>
      <c r="BW87" s="81">
        <f t="shared" si="350"/>
        <v>0</v>
      </c>
      <c r="BX87" s="122">
        <f t="shared" si="351"/>
        <v>0</v>
      </c>
      <c r="BY87" s="122">
        <f t="shared" si="351"/>
        <v>0</v>
      </c>
      <c r="BZ87" s="122">
        <f t="shared" si="351"/>
        <v>0</v>
      </c>
      <c r="CA87" s="66">
        <f t="shared" si="352"/>
        <v>0</v>
      </c>
      <c r="CB87" s="97"/>
      <c r="CC87" s="81">
        <f>+[1]DEPENSES_TOFE!AA10</f>
        <v>0</v>
      </c>
      <c r="CD87" s="95"/>
      <c r="CE87" s="81">
        <f t="shared" si="353"/>
        <v>0</v>
      </c>
      <c r="CF87" s="96"/>
      <c r="CG87" s="84">
        <f t="shared" si="354"/>
        <v>0</v>
      </c>
      <c r="CH87" s="122">
        <f t="shared" si="355"/>
        <v>0</v>
      </c>
      <c r="CI87" s="122">
        <f t="shared" si="355"/>
        <v>0</v>
      </c>
      <c r="CJ87" s="122">
        <f t="shared" si="355"/>
        <v>0</v>
      </c>
      <c r="CK87" s="82"/>
      <c r="CL87" s="86">
        <f t="shared" si="356"/>
        <v>0</v>
      </c>
      <c r="CM87" s="122">
        <f t="shared" si="357"/>
        <v>0</v>
      </c>
      <c r="CN87" s="122">
        <f t="shared" si="357"/>
        <v>0</v>
      </c>
      <c r="CO87" s="122">
        <f t="shared" si="357"/>
        <v>0</v>
      </c>
      <c r="CP87" s="67">
        <f t="shared" si="358"/>
        <v>0</v>
      </c>
      <c r="CQ87" s="67">
        <f t="shared" si="359"/>
        <v>0</v>
      </c>
      <c r="CR87" s="67" t="e">
        <f t="shared" si="360"/>
        <v>#DIV/0!</v>
      </c>
      <c r="CS87" s="97"/>
      <c r="CT87" s="81">
        <f>+[1]DEPENSES_TOFE!AG10</f>
        <v>0</v>
      </c>
      <c r="CU87" s="95"/>
      <c r="CV87" s="81">
        <f t="shared" si="361"/>
        <v>0</v>
      </c>
      <c r="CW87" s="122">
        <f t="shared" si="362"/>
        <v>0</v>
      </c>
      <c r="CX87" s="122">
        <f t="shared" si="362"/>
        <v>0</v>
      </c>
      <c r="CY87" s="122">
        <f t="shared" si="362"/>
        <v>0</v>
      </c>
      <c r="CZ87" s="97"/>
      <c r="DA87" s="81">
        <f>+[1]DEPENSES_TOFE!AI10</f>
        <v>0</v>
      </c>
      <c r="DB87" s="95"/>
      <c r="DC87" s="81">
        <f t="shared" si="363"/>
        <v>0</v>
      </c>
      <c r="DD87" s="122">
        <f t="shared" si="364"/>
        <v>0</v>
      </c>
      <c r="DE87" s="122">
        <f t="shared" si="364"/>
        <v>0</v>
      </c>
      <c r="DF87" s="122">
        <f t="shared" si="364"/>
        <v>0</v>
      </c>
      <c r="DG87" s="97"/>
      <c r="DH87" s="81">
        <f>+[1]DEPENSES_TOFE!AK10</f>
        <v>0</v>
      </c>
      <c r="DI87" s="95"/>
      <c r="DJ87" s="81">
        <f t="shared" si="365"/>
        <v>0</v>
      </c>
      <c r="DK87" s="96"/>
      <c r="DL87" s="84">
        <f t="shared" si="366"/>
        <v>0</v>
      </c>
      <c r="DM87" s="122">
        <f t="shared" si="366"/>
        <v>0</v>
      </c>
      <c r="DN87" s="122">
        <f t="shared" si="366"/>
        <v>0</v>
      </c>
      <c r="DO87" s="122">
        <f t="shared" si="366"/>
        <v>0</v>
      </c>
      <c r="DP87" s="82"/>
      <c r="DQ87" s="86">
        <f t="shared" si="367"/>
        <v>0</v>
      </c>
      <c r="DR87" s="123">
        <f t="shared" si="368"/>
        <v>0</v>
      </c>
      <c r="DS87" s="123">
        <f t="shared" si="368"/>
        <v>0</v>
      </c>
      <c r="DT87" s="123">
        <f t="shared" si="368"/>
        <v>0</v>
      </c>
      <c r="DU87" s="67">
        <f t="shared" si="324"/>
        <v>0</v>
      </c>
      <c r="DV87" s="67">
        <f t="shared" si="325"/>
        <v>0</v>
      </c>
      <c r="DW87" s="67" t="e">
        <f t="shared" si="326"/>
        <v>#DIV/0!</v>
      </c>
      <c r="DZ87" s="128"/>
      <c r="EA87" s="143"/>
      <c r="EB87" s="144"/>
    </row>
    <row r="88" spans="1:141" s="101" customFormat="1" ht="12.75" x14ac:dyDescent="0.2">
      <c r="A88" s="145" t="s">
        <v>113</v>
      </c>
      <c r="B88" s="81">
        <f>+[1]DEPENSES_TOFE!C11</f>
        <v>3.7027530000000004</v>
      </c>
      <c r="C88" s="95"/>
      <c r="D88" s="81">
        <f t="shared" si="327"/>
        <v>3.7027530000000004</v>
      </c>
      <c r="E88" s="81">
        <f>+[1]DEPENSES_TOFE!D11</f>
        <v>3.7027530000000004</v>
      </c>
      <c r="F88" s="95"/>
      <c r="G88" s="81">
        <f t="shared" si="328"/>
        <v>3.7027530000000004</v>
      </c>
      <c r="H88" s="146"/>
      <c r="I88" s="97"/>
      <c r="J88" s="81">
        <f>+[1]DEPENSES_TOFE!E11</f>
        <v>0.26705082800000002</v>
      </c>
      <c r="K88" s="95"/>
      <c r="L88" s="81">
        <f t="shared" si="329"/>
        <v>0.26705082800000002</v>
      </c>
      <c r="M88" s="97"/>
      <c r="N88" s="81">
        <f>+[1]DEPENSES_TOFE!G11</f>
        <v>0.27001032599999997</v>
      </c>
      <c r="O88" s="95"/>
      <c r="P88" s="81">
        <f t="shared" si="330"/>
        <v>0.27001032599999997</v>
      </c>
      <c r="Q88" s="122">
        <f t="shared" si="331"/>
        <v>0.53706115399999999</v>
      </c>
      <c r="R88" s="122">
        <f t="shared" si="331"/>
        <v>0</v>
      </c>
      <c r="S88" s="122">
        <f t="shared" si="331"/>
        <v>0.53706115399999999</v>
      </c>
      <c r="T88" s="97"/>
      <c r="U88" s="81">
        <f>+[1]DEPENSES_TOFE!I11</f>
        <v>0.27425126499999997</v>
      </c>
      <c r="V88" s="95"/>
      <c r="W88" s="81">
        <f t="shared" si="332"/>
        <v>0.27425126499999997</v>
      </c>
      <c r="X88" s="96"/>
      <c r="Y88" s="84">
        <f t="shared" si="333"/>
        <v>0</v>
      </c>
      <c r="Z88" s="127">
        <f t="shared" si="334"/>
        <v>0.81131241899999995</v>
      </c>
      <c r="AA88" s="127">
        <f t="shared" si="334"/>
        <v>0</v>
      </c>
      <c r="AB88" s="127">
        <f t="shared" si="334"/>
        <v>0.81131241899999995</v>
      </c>
      <c r="AC88" s="66">
        <f t="shared" si="320"/>
        <v>0.21911059662904867</v>
      </c>
      <c r="AD88" s="66" t="e">
        <f t="shared" si="335"/>
        <v>#DIV/0!</v>
      </c>
      <c r="AE88" s="66" t="e">
        <f t="shared" si="336"/>
        <v>#DIV/0!</v>
      </c>
      <c r="AF88" s="97"/>
      <c r="AG88" s="81">
        <f>+[1]DEPENSES_TOFE!M11</f>
        <v>0.27145300699999997</v>
      </c>
      <c r="AH88" s="95"/>
      <c r="AI88" s="81">
        <f t="shared" si="337"/>
        <v>0.27145300699999997</v>
      </c>
      <c r="AJ88" s="122">
        <f t="shared" si="338"/>
        <v>1.0827654259999999</v>
      </c>
      <c r="AK88" s="122">
        <f t="shared" si="338"/>
        <v>0</v>
      </c>
      <c r="AL88" s="122">
        <f t="shared" si="338"/>
        <v>1.0827654259999999</v>
      </c>
      <c r="AM88" s="66">
        <f t="shared" si="339"/>
        <v>0.29242172675304018</v>
      </c>
      <c r="AN88" s="97"/>
      <c r="AO88" s="81">
        <f>+[1]DEPENSES_TOFE!O11</f>
        <v>0.25815367</v>
      </c>
      <c r="AP88" s="95"/>
      <c r="AQ88" s="81">
        <f t="shared" si="340"/>
        <v>0.25815367</v>
      </c>
      <c r="AR88" s="122">
        <f t="shared" si="341"/>
        <v>1.3409190959999999</v>
      </c>
      <c r="AS88" s="122">
        <f t="shared" si="341"/>
        <v>0</v>
      </c>
      <c r="AT88" s="122">
        <f t="shared" si="341"/>
        <v>1.3409190959999999</v>
      </c>
      <c r="AU88" s="97"/>
      <c r="AV88" s="81">
        <f>+[1]DEPENSES_TOFE!Q11</f>
        <v>0.26492324099999998</v>
      </c>
      <c r="AW88" s="95"/>
      <c r="AX88" s="81">
        <f t="shared" si="369"/>
        <v>0.26492324099999998</v>
      </c>
      <c r="AY88" s="96"/>
      <c r="AZ88" s="84">
        <f t="shared" si="342"/>
        <v>0</v>
      </c>
      <c r="BA88" s="122">
        <f t="shared" si="343"/>
        <v>0.79452991799999995</v>
      </c>
      <c r="BB88" s="122">
        <f t="shared" si="343"/>
        <v>0</v>
      </c>
      <c r="BC88" s="122">
        <f t="shared" si="343"/>
        <v>0.79452991799999995</v>
      </c>
      <c r="BD88" s="82"/>
      <c r="BE88" s="86">
        <f t="shared" si="344"/>
        <v>0</v>
      </c>
      <c r="BF88" s="127">
        <f t="shared" si="344"/>
        <v>1.6058423369999999</v>
      </c>
      <c r="BG88" s="127">
        <f t="shared" si="344"/>
        <v>0</v>
      </c>
      <c r="BH88" s="127">
        <f t="shared" si="344"/>
        <v>1.6058423369999999</v>
      </c>
      <c r="BI88" s="66">
        <f t="shared" si="322"/>
        <v>0.43368875455640699</v>
      </c>
      <c r="BJ88" s="66">
        <f t="shared" si="345"/>
        <v>0.43368875455640699</v>
      </c>
      <c r="BK88" s="66" t="e">
        <f t="shared" si="346"/>
        <v>#DIV/0!</v>
      </c>
      <c r="BL88" s="97"/>
      <c r="BM88" s="81">
        <f>+[1]DEPENSES_TOFE!W11</f>
        <v>0.28315109200000022</v>
      </c>
      <c r="BN88" s="95"/>
      <c r="BO88" s="81">
        <f t="shared" si="347"/>
        <v>0.28315109200000022</v>
      </c>
      <c r="BP88" s="122">
        <f t="shared" si="348"/>
        <v>1.8889934290000001</v>
      </c>
      <c r="BQ88" s="122">
        <f t="shared" si="348"/>
        <v>0</v>
      </c>
      <c r="BR88" s="122">
        <f t="shared" si="348"/>
        <v>1.8889934290000001</v>
      </c>
      <c r="BS88" s="66">
        <f t="shared" si="349"/>
        <v>0.51015917858955218</v>
      </c>
      <c r="BT88" s="97"/>
      <c r="BU88" s="81">
        <f>+[1]DEPENSES_TOFE!Y11</f>
        <v>0</v>
      </c>
      <c r="BV88" s="95"/>
      <c r="BW88" s="81">
        <f t="shared" si="350"/>
        <v>0</v>
      </c>
      <c r="BX88" s="122">
        <f t="shared" si="351"/>
        <v>1.8889934290000001</v>
      </c>
      <c r="BY88" s="122">
        <f t="shared" si="351"/>
        <v>0</v>
      </c>
      <c r="BZ88" s="122">
        <f t="shared" si="351"/>
        <v>1.8889934290000001</v>
      </c>
      <c r="CA88" s="66">
        <f t="shared" si="352"/>
        <v>0.51015917858955218</v>
      </c>
      <c r="CB88" s="97"/>
      <c r="CC88" s="81">
        <f>+[1]DEPENSES_TOFE!AA11</f>
        <v>0</v>
      </c>
      <c r="CD88" s="95"/>
      <c r="CE88" s="81">
        <f t="shared" si="353"/>
        <v>0</v>
      </c>
      <c r="CF88" s="96"/>
      <c r="CG88" s="84">
        <f t="shared" si="354"/>
        <v>0</v>
      </c>
      <c r="CH88" s="122">
        <f t="shared" si="355"/>
        <v>0.28315109200000022</v>
      </c>
      <c r="CI88" s="122">
        <f t="shared" si="355"/>
        <v>0</v>
      </c>
      <c r="CJ88" s="122">
        <f t="shared" si="355"/>
        <v>0.28315109200000022</v>
      </c>
      <c r="CK88" s="82"/>
      <c r="CL88" s="86">
        <f t="shared" si="356"/>
        <v>0</v>
      </c>
      <c r="CM88" s="122">
        <f t="shared" si="357"/>
        <v>1.8889934290000001</v>
      </c>
      <c r="CN88" s="122">
        <f t="shared" si="357"/>
        <v>0</v>
      </c>
      <c r="CO88" s="122">
        <f t="shared" si="357"/>
        <v>1.8889934290000001</v>
      </c>
      <c r="CP88" s="67">
        <f t="shared" si="358"/>
        <v>0.51015917858955218</v>
      </c>
      <c r="CQ88" s="67">
        <f t="shared" si="359"/>
        <v>0.51015917858955218</v>
      </c>
      <c r="CR88" s="67" t="e">
        <f t="shared" si="360"/>
        <v>#DIV/0!</v>
      </c>
      <c r="CS88" s="97"/>
      <c r="CT88" s="81">
        <f>+[1]DEPENSES_TOFE!AG11</f>
        <v>0</v>
      </c>
      <c r="CU88" s="95"/>
      <c r="CV88" s="81">
        <f t="shared" si="361"/>
        <v>0</v>
      </c>
      <c r="CW88" s="122">
        <f t="shared" si="362"/>
        <v>1.8889934290000001</v>
      </c>
      <c r="CX88" s="122">
        <f t="shared" si="362"/>
        <v>0</v>
      </c>
      <c r="CY88" s="122">
        <f t="shared" si="362"/>
        <v>1.8889934290000001</v>
      </c>
      <c r="CZ88" s="97"/>
      <c r="DA88" s="81">
        <f>+[1]DEPENSES_TOFE!AI11</f>
        <v>0</v>
      </c>
      <c r="DB88" s="95"/>
      <c r="DC88" s="81">
        <f t="shared" si="363"/>
        <v>0</v>
      </c>
      <c r="DD88" s="122">
        <f t="shared" si="364"/>
        <v>1.8889934290000001</v>
      </c>
      <c r="DE88" s="122">
        <f t="shared" si="364"/>
        <v>0</v>
      </c>
      <c r="DF88" s="122">
        <f t="shared" si="364"/>
        <v>1.8889934290000001</v>
      </c>
      <c r="DG88" s="97"/>
      <c r="DH88" s="81">
        <f>+[1]DEPENSES_TOFE!AK11</f>
        <v>0</v>
      </c>
      <c r="DI88" s="95"/>
      <c r="DJ88" s="81">
        <f t="shared" si="365"/>
        <v>0</v>
      </c>
      <c r="DK88" s="96"/>
      <c r="DL88" s="84">
        <f t="shared" si="366"/>
        <v>0</v>
      </c>
      <c r="DM88" s="122">
        <f t="shared" si="366"/>
        <v>0</v>
      </c>
      <c r="DN88" s="122">
        <f t="shared" si="366"/>
        <v>0</v>
      </c>
      <c r="DO88" s="122">
        <f t="shared" si="366"/>
        <v>0</v>
      </c>
      <c r="DP88" s="82"/>
      <c r="DQ88" s="86">
        <f t="shared" si="367"/>
        <v>0</v>
      </c>
      <c r="DR88" s="123">
        <f t="shared" si="368"/>
        <v>1.8889934290000001</v>
      </c>
      <c r="DS88" s="123">
        <f t="shared" si="368"/>
        <v>0</v>
      </c>
      <c r="DT88" s="123">
        <f t="shared" si="368"/>
        <v>1.8889934290000001</v>
      </c>
      <c r="DU88" s="67">
        <f t="shared" si="324"/>
        <v>0.51015917858955218</v>
      </c>
      <c r="DV88" s="67">
        <f t="shared" si="325"/>
        <v>0.51015917858955218</v>
      </c>
      <c r="DW88" s="67" t="e">
        <f t="shared" si="326"/>
        <v>#DIV/0!</v>
      </c>
      <c r="DZ88" s="128"/>
      <c r="EA88" s="143"/>
      <c r="EB88" s="144"/>
    </row>
    <row r="89" spans="1:141" s="101" customFormat="1" ht="12.75" x14ac:dyDescent="0.2">
      <c r="A89" s="145" t="s">
        <v>114</v>
      </c>
      <c r="B89" s="81">
        <f>+[1]DEPENSES_TOFE!C12</f>
        <v>26.637836000000004</v>
      </c>
      <c r="C89" s="95"/>
      <c r="D89" s="81">
        <f t="shared" si="327"/>
        <v>26.637836000000004</v>
      </c>
      <c r="E89" s="81">
        <f>+[1]DEPENSES_TOFE!D12</f>
        <v>26.637836000000004</v>
      </c>
      <c r="F89" s="95"/>
      <c r="G89" s="81">
        <f t="shared" si="328"/>
        <v>26.637836000000004</v>
      </c>
      <c r="H89" s="146"/>
      <c r="I89" s="97"/>
      <c r="J89" s="81">
        <f>+[1]DEPENSES_TOFE!E12</f>
        <v>0</v>
      </c>
      <c r="K89" s="95"/>
      <c r="L89" s="81">
        <f t="shared" si="329"/>
        <v>0</v>
      </c>
      <c r="M89" s="97"/>
      <c r="N89" s="81">
        <f>+[1]DEPENSES_TOFE!G12</f>
        <v>0</v>
      </c>
      <c r="O89" s="95"/>
      <c r="P89" s="81">
        <f t="shared" si="330"/>
        <v>0</v>
      </c>
      <c r="Q89" s="122">
        <f t="shared" si="331"/>
        <v>0</v>
      </c>
      <c r="R89" s="122">
        <f t="shared" si="331"/>
        <v>0</v>
      </c>
      <c r="S89" s="122">
        <f t="shared" si="331"/>
        <v>0</v>
      </c>
      <c r="T89" s="97"/>
      <c r="U89" s="81">
        <f>+[1]DEPENSES_TOFE!I12</f>
        <v>0</v>
      </c>
      <c r="V89" s="95"/>
      <c r="W89" s="81">
        <f t="shared" si="332"/>
        <v>0</v>
      </c>
      <c r="X89" s="96"/>
      <c r="Y89" s="84">
        <f t="shared" si="333"/>
        <v>0</v>
      </c>
      <c r="Z89" s="127">
        <f t="shared" si="334"/>
        <v>0</v>
      </c>
      <c r="AA89" s="127">
        <f t="shared" si="334"/>
        <v>0</v>
      </c>
      <c r="AB89" s="127">
        <f t="shared" si="334"/>
        <v>0</v>
      </c>
      <c r="AC89" s="66">
        <f t="shared" si="320"/>
        <v>0</v>
      </c>
      <c r="AD89" s="66" t="e">
        <f t="shared" si="335"/>
        <v>#DIV/0!</v>
      </c>
      <c r="AE89" s="66" t="e">
        <f t="shared" si="336"/>
        <v>#DIV/0!</v>
      </c>
      <c r="AF89" s="97"/>
      <c r="AG89" s="81">
        <f>+[1]DEPENSES_TOFE!M12</f>
        <v>0</v>
      </c>
      <c r="AH89" s="95"/>
      <c r="AI89" s="81">
        <f t="shared" si="337"/>
        <v>0</v>
      </c>
      <c r="AJ89" s="122">
        <f t="shared" si="338"/>
        <v>0</v>
      </c>
      <c r="AK89" s="122">
        <f t="shared" si="338"/>
        <v>0</v>
      </c>
      <c r="AL89" s="122">
        <f t="shared" si="338"/>
        <v>0</v>
      </c>
      <c r="AM89" s="66">
        <f t="shared" si="339"/>
        <v>0</v>
      </c>
      <c r="AN89" s="97"/>
      <c r="AO89" s="81">
        <f>+[1]DEPENSES_TOFE!O12</f>
        <v>0.66100000000000003</v>
      </c>
      <c r="AP89" s="95"/>
      <c r="AQ89" s="81">
        <f t="shared" si="340"/>
        <v>0.66100000000000003</v>
      </c>
      <c r="AR89" s="122">
        <f t="shared" si="341"/>
        <v>0.66100000000000003</v>
      </c>
      <c r="AS89" s="122">
        <f t="shared" si="341"/>
        <v>0</v>
      </c>
      <c r="AT89" s="122">
        <f t="shared" si="341"/>
        <v>0.66100000000000003</v>
      </c>
      <c r="AU89" s="97"/>
      <c r="AV89" s="81">
        <f>+[1]DEPENSES_TOFE!Q12</f>
        <v>0</v>
      </c>
      <c r="AW89" s="95"/>
      <c r="AX89" s="81">
        <f t="shared" si="369"/>
        <v>0</v>
      </c>
      <c r="AY89" s="96"/>
      <c r="AZ89" s="84">
        <f t="shared" si="342"/>
        <v>0</v>
      </c>
      <c r="BA89" s="122">
        <f t="shared" si="343"/>
        <v>0.66100000000000003</v>
      </c>
      <c r="BB89" s="122">
        <f t="shared" si="343"/>
        <v>0</v>
      </c>
      <c r="BC89" s="122">
        <f t="shared" si="343"/>
        <v>0.66100000000000003</v>
      </c>
      <c r="BD89" s="82"/>
      <c r="BE89" s="86">
        <f t="shared" si="344"/>
        <v>0</v>
      </c>
      <c r="BF89" s="127">
        <f t="shared" si="344"/>
        <v>0.66100000000000003</v>
      </c>
      <c r="BG89" s="127">
        <f t="shared" si="344"/>
        <v>0</v>
      </c>
      <c r="BH89" s="127">
        <f t="shared" si="344"/>
        <v>0.66100000000000003</v>
      </c>
      <c r="BI89" s="66">
        <f t="shared" si="322"/>
        <v>2.4814328010728796E-2</v>
      </c>
      <c r="BJ89" s="66">
        <f t="shared" si="345"/>
        <v>2.4814328010728796E-2</v>
      </c>
      <c r="BK89" s="66" t="e">
        <f t="shared" si="346"/>
        <v>#DIV/0!</v>
      </c>
      <c r="BL89" s="97"/>
      <c r="BM89" s="81">
        <f>+[1]DEPENSES_TOFE!W12</f>
        <v>0</v>
      </c>
      <c r="BN89" s="95"/>
      <c r="BO89" s="81">
        <f t="shared" si="347"/>
        <v>0</v>
      </c>
      <c r="BP89" s="122">
        <f t="shared" si="348"/>
        <v>0.66100000000000003</v>
      </c>
      <c r="BQ89" s="122">
        <f t="shared" si="348"/>
        <v>0</v>
      </c>
      <c r="BR89" s="122">
        <f t="shared" si="348"/>
        <v>0.66100000000000003</v>
      </c>
      <c r="BS89" s="66">
        <f t="shared" si="349"/>
        <v>2.4814328010728796E-2</v>
      </c>
      <c r="BT89" s="97"/>
      <c r="BU89" s="81">
        <f>+[1]DEPENSES_TOFE!Y12</f>
        <v>0</v>
      </c>
      <c r="BV89" s="95"/>
      <c r="BW89" s="81">
        <f t="shared" si="350"/>
        <v>0</v>
      </c>
      <c r="BX89" s="122">
        <f t="shared" si="351"/>
        <v>0.66100000000000003</v>
      </c>
      <c r="BY89" s="122">
        <f t="shared" si="351"/>
        <v>0</v>
      </c>
      <c r="BZ89" s="122">
        <f t="shared" si="351"/>
        <v>0.66100000000000003</v>
      </c>
      <c r="CA89" s="66">
        <f t="shared" si="352"/>
        <v>2.4814328010728796E-2</v>
      </c>
      <c r="CB89" s="97"/>
      <c r="CC89" s="81">
        <f>+[1]DEPENSES_TOFE!AA12</f>
        <v>0</v>
      </c>
      <c r="CD89" s="95"/>
      <c r="CE89" s="81">
        <f t="shared" si="353"/>
        <v>0</v>
      </c>
      <c r="CF89" s="96"/>
      <c r="CG89" s="84">
        <f t="shared" si="354"/>
        <v>0</v>
      </c>
      <c r="CH89" s="122">
        <f t="shared" si="355"/>
        <v>0</v>
      </c>
      <c r="CI89" s="122">
        <f t="shared" si="355"/>
        <v>0</v>
      </c>
      <c r="CJ89" s="122">
        <f t="shared" si="355"/>
        <v>0</v>
      </c>
      <c r="CK89" s="82"/>
      <c r="CL89" s="86">
        <f t="shared" si="356"/>
        <v>0</v>
      </c>
      <c r="CM89" s="122">
        <f t="shared" si="357"/>
        <v>0.66100000000000003</v>
      </c>
      <c r="CN89" s="122">
        <f t="shared" si="357"/>
        <v>0</v>
      </c>
      <c r="CO89" s="122">
        <f t="shared" si="357"/>
        <v>0.66100000000000003</v>
      </c>
      <c r="CP89" s="67">
        <f t="shared" si="358"/>
        <v>2.4814328010728796E-2</v>
      </c>
      <c r="CQ89" s="67">
        <f t="shared" si="359"/>
        <v>2.4814328010728796E-2</v>
      </c>
      <c r="CR89" s="67" t="e">
        <f t="shared" si="360"/>
        <v>#DIV/0!</v>
      </c>
      <c r="CS89" s="97"/>
      <c r="CT89" s="81">
        <f>+[1]DEPENSES_TOFE!AG12</f>
        <v>0</v>
      </c>
      <c r="CU89" s="95"/>
      <c r="CV89" s="81">
        <f t="shared" si="361"/>
        <v>0</v>
      </c>
      <c r="CW89" s="122">
        <f t="shared" si="362"/>
        <v>0.66100000000000003</v>
      </c>
      <c r="CX89" s="122">
        <f t="shared" si="362"/>
        <v>0</v>
      </c>
      <c r="CY89" s="122">
        <f t="shared" si="362"/>
        <v>0.66100000000000003</v>
      </c>
      <c r="CZ89" s="97"/>
      <c r="DA89" s="81">
        <f>+[1]DEPENSES_TOFE!AI12</f>
        <v>0</v>
      </c>
      <c r="DB89" s="95"/>
      <c r="DC89" s="81">
        <f t="shared" si="363"/>
        <v>0</v>
      </c>
      <c r="DD89" s="122">
        <f t="shared" si="364"/>
        <v>0.66100000000000003</v>
      </c>
      <c r="DE89" s="122">
        <f t="shared" si="364"/>
        <v>0</v>
      </c>
      <c r="DF89" s="122">
        <f t="shared" si="364"/>
        <v>0.66100000000000003</v>
      </c>
      <c r="DG89" s="97"/>
      <c r="DH89" s="81">
        <f>+[1]DEPENSES_TOFE!AK12</f>
        <v>0</v>
      </c>
      <c r="DI89" s="95"/>
      <c r="DJ89" s="81">
        <f t="shared" si="365"/>
        <v>0</v>
      </c>
      <c r="DK89" s="96"/>
      <c r="DL89" s="84">
        <f t="shared" si="366"/>
        <v>0</v>
      </c>
      <c r="DM89" s="122">
        <f t="shared" si="366"/>
        <v>0</v>
      </c>
      <c r="DN89" s="122">
        <f t="shared" si="366"/>
        <v>0</v>
      </c>
      <c r="DO89" s="122">
        <f t="shared" si="366"/>
        <v>0</v>
      </c>
      <c r="DP89" s="82"/>
      <c r="DQ89" s="86">
        <f t="shared" si="367"/>
        <v>0</v>
      </c>
      <c r="DR89" s="123">
        <f t="shared" si="368"/>
        <v>0.66100000000000003</v>
      </c>
      <c r="DS89" s="123">
        <f t="shared" si="368"/>
        <v>0</v>
      </c>
      <c r="DT89" s="123">
        <f t="shared" si="368"/>
        <v>0.66100000000000003</v>
      </c>
      <c r="DU89" s="67">
        <f t="shared" si="324"/>
        <v>2.4814328010728796E-2</v>
      </c>
      <c r="DV89" s="67">
        <f t="shared" si="325"/>
        <v>2.4814328010728796E-2</v>
      </c>
      <c r="DW89" s="67" t="e">
        <f t="shared" si="326"/>
        <v>#DIV/0!</v>
      </c>
      <c r="DZ89" s="128"/>
      <c r="EA89" s="143"/>
      <c r="EB89" s="144"/>
    </row>
    <row r="90" spans="1:141" s="119" customFormat="1" ht="12.75" x14ac:dyDescent="0.2">
      <c r="A90" s="147" t="s">
        <v>115</v>
      </c>
      <c r="B90" s="109"/>
      <c r="C90" s="109"/>
      <c r="D90" s="109"/>
      <c r="E90" s="109"/>
      <c r="F90" s="109"/>
      <c r="G90" s="109"/>
      <c r="H90" s="109"/>
      <c r="I90" s="110"/>
      <c r="J90" s="109">
        <f>'[1]DONNEES BGCT'!I42</f>
        <v>0</v>
      </c>
      <c r="K90" s="109"/>
      <c r="L90" s="109">
        <f>J90-K90</f>
        <v>0</v>
      </c>
      <c r="M90" s="110"/>
      <c r="N90" s="109">
        <f>'[1]DONNEES BGCT'!L42</f>
        <v>0</v>
      </c>
      <c r="O90" s="109"/>
      <c r="P90" s="109">
        <f>N90-O90</f>
        <v>0</v>
      </c>
      <c r="Q90" s="109">
        <f t="shared" si="331"/>
        <v>0</v>
      </c>
      <c r="R90" s="109">
        <f t="shared" si="331"/>
        <v>0</v>
      </c>
      <c r="S90" s="109">
        <f t="shared" si="331"/>
        <v>0</v>
      </c>
      <c r="T90" s="110"/>
      <c r="U90" s="109">
        <f>'[1]DONNEES BGCT'!O42</f>
        <v>0</v>
      </c>
      <c r="V90" s="109"/>
      <c r="W90" s="109">
        <f>U90-V90</f>
        <v>0</v>
      </c>
      <c r="X90" s="111"/>
      <c r="Y90" s="112">
        <f>I90+M90+T90</f>
        <v>0</v>
      </c>
      <c r="Z90" s="113">
        <f t="shared" si="334"/>
        <v>0</v>
      </c>
      <c r="AA90" s="113">
        <f t="shared" si="334"/>
        <v>0</v>
      </c>
      <c r="AB90" s="113">
        <f t="shared" si="334"/>
        <v>0</v>
      </c>
      <c r="AC90" s="66" t="e">
        <f t="shared" si="320"/>
        <v>#DIV/0!</v>
      </c>
      <c r="AD90" s="66" t="e">
        <f t="shared" si="335"/>
        <v>#DIV/0!</v>
      </c>
      <c r="AE90" s="66" t="e">
        <f t="shared" si="336"/>
        <v>#DIV/0!</v>
      </c>
      <c r="AF90" s="110"/>
      <c r="AG90" s="109">
        <f>'[1]DONNEES BGCT'!S42</f>
        <v>0</v>
      </c>
      <c r="AH90" s="109"/>
      <c r="AI90" s="109">
        <f>AG90-AH90</f>
        <v>0</v>
      </c>
      <c r="AJ90" s="109">
        <f t="shared" si="338"/>
        <v>0</v>
      </c>
      <c r="AK90" s="109">
        <f t="shared" si="338"/>
        <v>0</v>
      </c>
      <c r="AL90" s="109">
        <f t="shared" si="338"/>
        <v>0</v>
      </c>
      <c r="AM90" s="114" t="e">
        <f t="shared" si="339"/>
        <v>#DIV/0!</v>
      </c>
      <c r="AN90" s="110"/>
      <c r="AO90" s="109">
        <f>'[1]DONNEES BGCT'!V42</f>
        <v>0</v>
      </c>
      <c r="AP90" s="109"/>
      <c r="AQ90" s="109"/>
      <c r="AR90" s="109">
        <f t="shared" si="341"/>
        <v>0</v>
      </c>
      <c r="AS90" s="109">
        <f t="shared" si="341"/>
        <v>0</v>
      </c>
      <c r="AT90" s="109">
        <f t="shared" si="341"/>
        <v>0</v>
      </c>
      <c r="AU90" s="110"/>
      <c r="AV90" s="109">
        <f>'[1]DONNEES BGCT'!Y42</f>
        <v>2.2256588050000001</v>
      </c>
      <c r="AW90" s="109"/>
      <c r="AX90" s="109">
        <f t="shared" si="369"/>
        <v>2.2256588050000001</v>
      </c>
      <c r="AY90" s="111"/>
      <c r="AZ90" s="112">
        <f>AF90+AN90+AU90</f>
        <v>0</v>
      </c>
      <c r="BA90" s="109">
        <f t="shared" si="343"/>
        <v>2.2256588050000001</v>
      </c>
      <c r="BB90" s="109">
        <f t="shared" si="343"/>
        <v>0</v>
      </c>
      <c r="BC90" s="109">
        <f t="shared" si="343"/>
        <v>2.2256588050000001</v>
      </c>
      <c r="BD90" s="111">
        <f t="shared" ref="BD90:BH91" si="370">AY90+X90</f>
        <v>0</v>
      </c>
      <c r="BE90" s="115">
        <f t="shared" si="370"/>
        <v>0</v>
      </c>
      <c r="BF90" s="113">
        <f t="shared" si="370"/>
        <v>2.2256588050000001</v>
      </c>
      <c r="BG90" s="113">
        <f t="shared" si="370"/>
        <v>0</v>
      </c>
      <c r="BH90" s="113">
        <f t="shared" si="370"/>
        <v>2.2256588050000001</v>
      </c>
      <c r="BI90" s="114"/>
      <c r="BJ90" s="114"/>
      <c r="BK90" s="114"/>
      <c r="BL90" s="110"/>
      <c r="BM90" s="109">
        <f>'[1]DONNEES BGCT'!AC42</f>
        <v>0</v>
      </c>
      <c r="BN90" s="109"/>
      <c r="BO90" s="109">
        <f>BM90-BN90</f>
        <v>0</v>
      </c>
      <c r="BP90" s="109">
        <f t="shared" si="348"/>
        <v>2.2256588050000001</v>
      </c>
      <c r="BQ90" s="109">
        <f t="shared" si="348"/>
        <v>0</v>
      </c>
      <c r="BR90" s="109">
        <f t="shared" si="348"/>
        <v>2.2256588050000001</v>
      </c>
      <c r="BS90" s="66" t="e">
        <f t="shared" si="349"/>
        <v>#DIV/0!</v>
      </c>
      <c r="BT90" s="110"/>
      <c r="BU90" s="109">
        <f>'[1]DONNEES BGCT'!AF42</f>
        <v>0</v>
      </c>
      <c r="BV90" s="109"/>
      <c r="BW90" s="109"/>
      <c r="BX90" s="109">
        <f t="shared" si="351"/>
        <v>2.2256588050000001</v>
      </c>
      <c r="BY90" s="109">
        <f t="shared" si="351"/>
        <v>0</v>
      </c>
      <c r="BZ90" s="109">
        <f t="shared" si="351"/>
        <v>2.2256588050000001</v>
      </c>
      <c r="CA90" s="114"/>
      <c r="CB90" s="110"/>
      <c r="CC90" s="109">
        <f>'[1]DONNEES BGCT'!AI42</f>
        <v>0</v>
      </c>
      <c r="CD90" s="109"/>
      <c r="CE90" s="109"/>
      <c r="CF90" s="111"/>
      <c r="CG90" s="112"/>
      <c r="CH90" s="109">
        <f t="shared" si="355"/>
        <v>0</v>
      </c>
      <c r="CI90" s="109">
        <f t="shared" si="355"/>
        <v>0</v>
      </c>
      <c r="CJ90" s="109">
        <f t="shared" si="355"/>
        <v>0</v>
      </c>
      <c r="CK90" s="111">
        <f>CF90+BD90</f>
        <v>0</v>
      </c>
      <c r="CL90" s="115">
        <f>CG90+BE90</f>
        <v>0</v>
      </c>
      <c r="CM90" s="109">
        <f t="shared" si="357"/>
        <v>2.2256588050000001</v>
      </c>
      <c r="CN90" s="109">
        <f t="shared" si="357"/>
        <v>0</v>
      </c>
      <c r="CO90" s="109">
        <f t="shared" si="357"/>
        <v>2.2256588050000001</v>
      </c>
      <c r="CP90" s="67" t="e">
        <f>CO90/D90</f>
        <v>#DIV/0!</v>
      </c>
      <c r="CQ90" s="67" t="e">
        <f>CO90/G90</f>
        <v>#DIV/0!</v>
      </c>
      <c r="CR90" s="116" t="e">
        <f>CO90/CK90</f>
        <v>#DIV/0!</v>
      </c>
      <c r="CS90" s="110"/>
      <c r="CT90" s="109">
        <f>'[1]DONNEES BGCT'!AM42</f>
        <v>0</v>
      </c>
      <c r="CU90" s="109"/>
      <c r="CV90" s="109"/>
      <c r="CW90" s="109">
        <f t="shared" si="362"/>
        <v>2.2256588050000001</v>
      </c>
      <c r="CX90" s="109">
        <f t="shared" si="362"/>
        <v>0</v>
      </c>
      <c r="CY90" s="109">
        <f t="shared" si="362"/>
        <v>2.2256588050000001</v>
      </c>
      <c r="CZ90" s="110"/>
      <c r="DA90" s="109">
        <f>'[1]DONNEES BGCT'!AP42</f>
        <v>0</v>
      </c>
      <c r="DB90" s="109"/>
      <c r="DC90" s="109"/>
      <c r="DD90" s="109">
        <f t="shared" si="364"/>
        <v>2.2256588050000001</v>
      </c>
      <c r="DE90" s="109">
        <f t="shared" si="364"/>
        <v>0</v>
      </c>
      <c r="DF90" s="109">
        <f t="shared" si="364"/>
        <v>2.2256588050000001</v>
      </c>
      <c r="DG90" s="110"/>
      <c r="DH90" s="109">
        <f>'[1]DONNEES BGCT'!AS42</f>
        <v>0</v>
      </c>
      <c r="DI90" s="109"/>
      <c r="DJ90" s="109"/>
      <c r="DK90" s="111"/>
      <c r="DL90" s="112">
        <f t="shared" si="366"/>
        <v>0</v>
      </c>
      <c r="DM90" s="109">
        <f t="shared" si="366"/>
        <v>0</v>
      </c>
      <c r="DN90" s="109">
        <f t="shared" si="366"/>
        <v>0</v>
      </c>
      <c r="DO90" s="109">
        <f t="shared" si="366"/>
        <v>0</v>
      </c>
      <c r="DP90" s="111">
        <f>DK90+CK90</f>
        <v>0</v>
      </c>
      <c r="DQ90" s="115">
        <f>DL90+CL90</f>
        <v>0</v>
      </c>
      <c r="DR90" s="118">
        <f t="shared" si="368"/>
        <v>2.2256588050000001</v>
      </c>
      <c r="DS90" s="118">
        <f t="shared" si="368"/>
        <v>0</v>
      </c>
      <c r="DT90" s="118">
        <f t="shared" si="368"/>
        <v>2.2256588050000001</v>
      </c>
      <c r="DU90" s="116" t="e">
        <f t="shared" si="324"/>
        <v>#DIV/0!</v>
      </c>
      <c r="DV90" s="116" t="e">
        <f t="shared" si="325"/>
        <v>#DIV/0!</v>
      </c>
      <c r="DW90" s="116" t="e">
        <f t="shared" si="326"/>
        <v>#DIV/0!</v>
      </c>
      <c r="DZ90" s="128"/>
      <c r="EA90" s="148"/>
      <c r="EB90" s="149"/>
    </row>
    <row r="91" spans="1:141" s="148" customFormat="1" ht="10.5" customHeight="1" x14ac:dyDescent="0.2">
      <c r="A91" s="150" t="s">
        <v>116</v>
      </c>
      <c r="B91" s="151">
        <f>'[1]Depenses Sociales'!C4</f>
        <v>131.33984100000001</v>
      </c>
      <c r="C91" s="151"/>
      <c r="D91" s="151">
        <f>B91-C91</f>
        <v>131.33984100000001</v>
      </c>
      <c r="E91" s="151">
        <f>B91</f>
        <v>131.33984100000001</v>
      </c>
      <c r="F91" s="151"/>
      <c r="G91" s="151">
        <f>E91-F91</f>
        <v>131.33984100000001</v>
      </c>
      <c r="H91" s="152">
        <f>D91</f>
        <v>131.33984100000001</v>
      </c>
      <c r="I91" s="83"/>
      <c r="J91" s="151">
        <f>'[1]Depenses Sociales'!D31</f>
        <v>0</v>
      </c>
      <c r="K91" s="151"/>
      <c r="L91" s="151">
        <f>J91-K91</f>
        <v>0</v>
      </c>
      <c r="M91" s="83"/>
      <c r="N91" s="151">
        <f>'[1]Depenses Sociales'!F31</f>
        <v>0</v>
      </c>
      <c r="O91" s="151"/>
      <c r="P91" s="151">
        <f>N91-O91</f>
        <v>0</v>
      </c>
      <c r="Q91" s="151">
        <f t="shared" si="331"/>
        <v>0</v>
      </c>
      <c r="R91" s="151">
        <f t="shared" si="331"/>
        <v>0</v>
      </c>
      <c r="S91" s="151">
        <f t="shared" si="331"/>
        <v>0</v>
      </c>
      <c r="T91" s="83"/>
      <c r="U91" s="151">
        <f>'[1]Depenses Sociales'!H31</f>
        <v>0</v>
      </c>
      <c r="V91" s="151"/>
      <c r="W91" s="81">
        <f>U91-V91</f>
        <v>0</v>
      </c>
      <c r="X91" s="82"/>
      <c r="Y91" s="84">
        <f>I91+M91+T91</f>
        <v>0</v>
      </c>
      <c r="Z91" s="153">
        <f t="shared" si="334"/>
        <v>0</v>
      </c>
      <c r="AA91" s="153">
        <f t="shared" si="334"/>
        <v>0</v>
      </c>
      <c r="AB91" s="153">
        <f t="shared" si="334"/>
        <v>0</v>
      </c>
      <c r="AC91" s="66">
        <f t="shared" si="320"/>
        <v>0</v>
      </c>
      <c r="AD91" s="66" t="e">
        <f t="shared" si="335"/>
        <v>#DIV/0!</v>
      </c>
      <c r="AE91" s="66">
        <f t="shared" si="336"/>
        <v>0</v>
      </c>
      <c r="AF91" s="83"/>
      <c r="AG91" s="151">
        <f>'[1]Depenses Sociales'!J31</f>
        <v>0</v>
      </c>
      <c r="AH91" s="151"/>
      <c r="AI91" s="151">
        <f>AG91-AH91</f>
        <v>0</v>
      </c>
      <c r="AJ91" s="151">
        <f t="shared" si="338"/>
        <v>0</v>
      </c>
      <c r="AK91" s="151">
        <f t="shared" si="338"/>
        <v>0</v>
      </c>
      <c r="AL91" s="151">
        <f t="shared" si="338"/>
        <v>0</v>
      </c>
      <c r="AM91" s="66">
        <f t="shared" si="339"/>
        <v>0</v>
      </c>
      <c r="AN91" s="83"/>
      <c r="AO91" s="151">
        <f>'[1]Depenses Sociales'!L31</f>
        <v>0</v>
      </c>
      <c r="AP91" s="151"/>
      <c r="AQ91" s="151">
        <f>AO91-AP91</f>
        <v>0</v>
      </c>
      <c r="AR91" s="151">
        <f t="shared" si="341"/>
        <v>0</v>
      </c>
      <c r="AS91" s="151">
        <f t="shared" si="341"/>
        <v>0</v>
      </c>
      <c r="AT91" s="151">
        <f t="shared" si="341"/>
        <v>0</v>
      </c>
      <c r="AU91" s="83"/>
      <c r="AV91" s="151">
        <f>'[1]Depenses Sociales'!N31</f>
        <v>0</v>
      </c>
      <c r="AW91" s="151"/>
      <c r="AX91" s="151">
        <f>AV91-AW91</f>
        <v>0</v>
      </c>
      <c r="AY91" s="82"/>
      <c r="AZ91" s="84">
        <f>AF91+AN91+AU91</f>
        <v>0</v>
      </c>
      <c r="BA91" s="151">
        <f t="shared" si="343"/>
        <v>0</v>
      </c>
      <c r="BB91" s="151">
        <f t="shared" si="343"/>
        <v>0</v>
      </c>
      <c r="BC91" s="151">
        <f t="shared" si="343"/>
        <v>0</v>
      </c>
      <c r="BD91" s="82">
        <f t="shared" si="370"/>
        <v>0</v>
      </c>
      <c r="BE91" s="86">
        <f t="shared" si="370"/>
        <v>0</v>
      </c>
      <c r="BF91" s="153">
        <f t="shared" si="370"/>
        <v>0</v>
      </c>
      <c r="BG91" s="153">
        <f t="shared" si="370"/>
        <v>0</v>
      </c>
      <c r="BH91" s="153">
        <f t="shared" si="370"/>
        <v>0</v>
      </c>
      <c r="BI91" s="66">
        <f>BH91/D91</f>
        <v>0</v>
      </c>
      <c r="BJ91" s="66">
        <f>BF91/E91</f>
        <v>0</v>
      </c>
      <c r="BK91" s="66" t="e">
        <f>BH91/BD91</f>
        <v>#DIV/0!</v>
      </c>
      <c r="BL91" s="83"/>
      <c r="BM91" s="151">
        <f>'[1]Depenses Sociales'!P31</f>
        <v>0</v>
      </c>
      <c r="BN91" s="151"/>
      <c r="BO91" s="151">
        <f>BM91-BN91</f>
        <v>0</v>
      </c>
      <c r="BP91" s="151">
        <f t="shared" si="348"/>
        <v>0</v>
      </c>
      <c r="BQ91" s="151">
        <f t="shared" si="348"/>
        <v>0</v>
      </c>
      <c r="BR91" s="151">
        <f t="shared" si="348"/>
        <v>0</v>
      </c>
      <c r="BS91" s="66">
        <f t="shared" si="349"/>
        <v>0</v>
      </c>
      <c r="BT91" s="83"/>
      <c r="BU91" s="151">
        <f>'[1]Depenses Sociales'!R31</f>
        <v>0</v>
      </c>
      <c r="BV91" s="151"/>
      <c r="BW91" s="151">
        <f>BU91-BV91</f>
        <v>0</v>
      </c>
      <c r="BX91" s="151">
        <f t="shared" si="351"/>
        <v>0</v>
      </c>
      <c r="BY91" s="151">
        <f t="shared" si="351"/>
        <v>0</v>
      </c>
      <c r="BZ91" s="151">
        <f t="shared" si="351"/>
        <v>0</v>
      </c>
      <c r="CA91" s="66">
        <f t="shared" si="352"/>
        <v>0</v>
      </c>
      <c r="CB91" s="83"/>
      <c r="CC91" s="151">
        <f>'[1]Depenses Sociales'!T31</f>
        <v>0</v>
      </c>
      <c r="CD91" s="151"/>
      <c r="CE91" s="151">
        <f>CC91-CD91</f>
        <v>0</v>
      </c>
      <c r="CF91" s="82"/>
      <c r="CG91" s="84"/>
      <c r="CH91" s="151">
        <f t="shared" si="355"/>
        <v>0</v>
      </c>
      <c r="CI91" s="151">
        <f t="shared" si="355"/>
        <v>0</v>
      </c>
      <c r="CJ91" s="151">
        <f t="shared" si="355"/>
        <v>0</v>
      </c>
      <c r="CK91" s="82">
        <f>CF91+BD91</f>
        <v>0</v>
      </c>
      <c r="CL91" s="86">
        <f>CG91+BE91</f>
        <v>0</v>
      </c>
      <c r="CM91" s="151">
        <f t="shared" si="357"/>
        <v>0</v>
      </c>
      <c r="CN91" s="151">
        <f t="shared" si="357"/>
        <v>0</v>
      </c>
      <c r="CO91" s="151">
        <f t="shared" si="357"/>
        <v>0</v>
      </c>
      <c r="CP91" s="67">
        <f>CO91/D91</f>
        <v>0</v>
      </c>
      <c r="CQ91" s="67">
        <f>CO91/G91</f>
        <v>0</v>
      </c>
      <c r="CR91" s="67" t="e">
        <f>CO91/CK91</f>
        <v>#DIV/0!</v>
      </c>
      <c r="CS91" s="83"/>
      <c r="CT91" s="151">
        <f>'[1]Depenses Sociales'!V31</f>
        <v>0</v>
      </c>
      <c r="CU91" s="151"/>
      <c r="CV91" s="151">
        <f>CT91-CU91</f>
        <v>0</v>
      </c>
      <c r="CW91" s="151">
        <f t="shared" si="362"/>
        <v>0</v>
      </c>
      <c r="CX91" s="151">
        <f t="shared" si="362"/>
        <v>0</v>
      </c>
      <c r="CY91" s="151">
        <f t="shared" si="362"/>
        <v>0</v>
      </c>
      <c r="CZ91" s="83"/>
      <c r="DA91" s="151">
        <f>'[1]Depenses Sociales'!X31</f>
        <v>0</v>
      </c>
      <c r="DB91" s="151"/>
      <c r="DC91" s="151">
        <f>DA91-DB91</f>
        <v>0</v>
      </c>
      <c r="DD91" s="151">
        <f t="shared" si="364"/>
        <v>0</v>
      </c>
      <c r="DE91" s="151">
        <f t="shared" si="364"/>
        <v>0</v>
      </c>
      <c r="DF91" s="151">
        <f t="shared" si="364"/>
        <v>0</v>
      </c>
      <c r="DG91" s="83"/>
      <c r="DH91" s="151">
        <f>'[1]Depenses Sociales'!Z31</f>
        <v>0</v>
      </c>
      <c r="DI91" s="151"/>
      <c r="DJ91" s="151">
        <f>DH91-DI91</f>
        <v>0</v>
      </c>
      <c r="DK91" s="82"/>
      <c r="DL91" s="84">
        <f t="shared" si="366"/>
        <v>0</v>
      </c>
      <c r="DM91" s="151">
        <f t="shared" si="366"/>
        <v>0</v>
      </c>
      <c r="DN91" s="151">
        <f t="shared" si="366"/>
        <v>0</v>
      </c>
      <c r="DO91" s="151">
        <f t="shared" si="366"/>
        <v>0</v>
      </c>
      <c r="DP91" s="82">
        <f>DK91+CK91</f>
        <v>0</v>
      </c>
      <c r="DQ91" s="86">
        <f>DL91+CL91</f>
        <v>0</v>
      </c>
      <c r="DR91" s="154">
        <f t="shared" si="368"/>
        <v>0</v>
      </c>
      <c r="DS91" s="154">
        <f t="shared" si="368"/>
        <v>0</v>
      </c>
      <c r="DT91" s="154">
        <f t="shared" si="368"/>
        <v>0</v>
      </c>
      <c r="DU91" s="67">
        <f t="shared" si="324"/>
        <v>0</v>
      </c>
      <c r="DV91" s="67">
        <f t="shared" si="325"/>
        <v>0</v>
      </c>
      <c r="DW91" s="67">
        <f t="shared" si="326"/>
        <v>0</v>
      </c>
      <c r="DZ91" s="128"/>
      <c r="EA91" s="101"/>
      <c r="EB91" s="101"/>
    </row>
    <row r="92" spans="1:141" s="101" customFormat="1" ht="12" customHeight="1" x14ac:dyDescent="0.2">
      <c r="A92" s="140"/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1"/>
      <c r="AA92" s="141"/>
      <c r="AB92" s="141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1"/>
      <c r="BG92" s="141"/>
      <c r="BH92" s="141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0"/>
      <c r="CE92" s="140"/>
      <c r="CF92" s="140"/>
      <c r="CG92" s="140"/>
      <c r="CH92" s="140"/>
      <c r="CI92" s="140"/>
      <c r="CJ92" s="140"/>
      <c r="CK92" s="140"/>
      <c r="CL92" s="140"/>
      <c r="CM92" s="140"/>
      <c r="CN92" s="140"/>
      <c r="CO92" s="140"/>
      <c r="CP92" s="140"/>
      <c r="CQ92" s="140"/>
      <c r="CR92" s="140"/>
      <c r="CS92" s="140"/>
      <c r="CT92" s="140"/>
      <c r="CU92" s="140"/>
      <c r="CV92" s="140"/>
      <c r="CW92" s="140"/>
      <c r="CX92" s="140"/>
      <c r="CY92" s="140">
        <f>CV93+CO93</f>
        <v>73.912286241000004</v>
      </c>
      <c r="CZ92" s="140"/>
      <c r="DA92" s="140"/>
      <c r="DB92" s="140"/>
      <c r="DC92" s="140"/>
      <c r="DD92" s="140"/>
      <c r="DE92" s="140"/>
      <c r="DF92" s="140">
        <f>DC93+CY93</f>
        <v>73.912286241000004</v>
      </c>
      <c r="DG92" s="140"/>
      <c r="DH92" s="140"/>
      <c r="DI92" s="140"/>
      <c r="DJ92" s="140"/>
      <c r="DK92" s="140"/>
      <c r="DL92" s="140"/>
      <c r="DM92" s="140"/>
      <c r="DN92" s="140"/>
      <c r="DO92" s="140"/>
      <c r="DP92" s="140"/>
      <c r="DQ92" s="140"/>
      <c r="DR92" s="140"/>
      <c r="DS92" s="140"/>
      <c r="DT92" s="140"/>
      <c r="DU92" s="140"/>
      <c r="DV92" s="140"/>
      <c r="DW92" s="140"/>
      <c r="DZ92" s="128"/>
      <c r="EA92" s="70"/>
      <c r="EB92" s="155"/>
    </row>
    <row r="93" spans="1:141" s="70" customFormat="1" ht="15" x14ac:dyDescent="0.25">
      <c r="A93" s="142" t="s">
        <v>117</v>
      </c>
      <c r="B93" s="64">
        <f>SUM(B94:B116)</f>
        <v>189.39667700000001</v>
      </c>
      <c r="C93" s="64">
        <f t="shared" ref="C93:I93" si="371">SUM(C94:C117)-C116</f>
        <v>67.300421</v>
      </c>
      <c r="D93" s="64">
        <f>SUM(D94:D116)</f>
        <v>122.096256</v>
      </c>
      <c r="E93" s="64">
        <f>SUM(E94:E116)</f>
        <v>189.39667700000001</v>
      </c>
      <c r="F93" s="64">
        <f>SUM(F94:F116)</f>
        <v>67.300421</v>
      </c>
      <c r="G93" s="64">
        <f>SUM(G94:G116)</f>
        <v>122.096256</v>
      </c>
      <c r="H93" s="64">
        <f t="shared" si="371"/>
        <v>0</v>
      </c>
      <c r="I93" s="64">
        <f t="shared" si="371"/>
        <v>0</v>
      </c>
      <c r="J93" s="64">
        <f t="shared" ref="J93:AB93" si="372">SUM(J94:J117)-J116</f>
        <v>9.9904194410000002</v>
      </c>
      <c r="K93" s="64">
        <f t="shared" si="372"/>
        <v>8.100739978</v>
      </c>
      <c r="L93" s="64">
        <f t="shared" si="372"/>
        <v>1.889679463</v>
      </c>
      <c r="M93" s="64">
        <f t="shared" si="372"/>
        <v>0</v>
      </c>
      <c r="N93" s="64">
        <f t="shared" si="372"/>
        <v>31.847782971000001</v>
      </c>
      <c r="O93" s="64">
        <f t="shared" si="372"/>
        <v>8.1817692429999997</v>
      </c>
      <c r="P93" s="64">
        <f t="shared" si="372"/>
        <v>23.666013727999999</v>
      </c>
      <c r="Q93" s="64">
        <f t="shared" si="372"/>
        <v>41.838202412000001</v>
      </c>
      <c r="R93" s="64">
        <f t="shared" si="372"/>
        <v>16.282509221000002</v>
      </c>
      <c r="S93" s="64">
        <f t="shared" si="372"/>
        <v>25.555693191</v>
      </c>
      <c r="T93" s="64">
        <f t="shared" si="372"/>
        <v>0</v>
      </c>
      <c r="U93" s="64">
        <f t="shared" si="372"/>
        <v>17.816926293999998</v>
      </c>
      <c r="V93" s="64">
        <f t="shared" si="372"/>
        <v>8.3260397410000007</v>
      </c>
      <c r="W93" s="64">
        <f t="shared" si="372"/>
        <v>9.4908865529999993</v>
      </c>
      <c r="X93" s="64">
        <f t="shared" si="372"/>
        <v>0</v>
      </c>
      <c r="Y93" s="64">
        <f t="shared" si="372"/>
        <v>0</v>
      </c>
      <c r="Z93" s="65">
        <f>SUM(Z94:Z117)-Z116</f>
        <v>59.655128706000013</v>
      </c>
      <c r="AA93" s="65">
        <f t="shared" si="372"/>
        <v>24.608548962000004</v>
      </c>
      <c r="AB93" s="65">
        <f t="shared" si="372"/>
        <v>35.046579744000006</v>
      </c>
      <c r="AC93" s="66">
        <f t="shared" ref="AC93:AC125" si="373">AB93/D93</f>
        <v>0.28704057677247702</v>
      </c>
      <c r="AD93" s="64" t="e">
        <f t="shared" ref="AD93:CO93" si="374">SUM(AD94:AD117)-AD116</f>
        <v>#DIV/0!</v>
      </c>
      <c r="AE93" s="64" t="e">
        <f t="shared" si="374"/>
        <v>#DIV/0!</v>
      </c>
      <c r="AF93" s="64">
        <f t="shared" si="374"/>
        <v>0</v>
      </c>
      <c r="AG93" s="64">
        <f t="shared" si="374"/>
        <v>24.000052773</v>
      </c>
      <c r="AH93" s="64">
        <f t="shared" si="374"/>
        <v>8.9491707970000007</v>
      </c>
      <c r="AI93" s="64">
        <f t="shared" si="374"/>
        <v>15.050881976000001</v>
      </c>
      <c r="AJ93" s="64">
        <f t="shared" si="374"/>
        <v>83.655181479000021</v>
      </c>
      <c r="AK93" s="64">
        <f t="shared" si="374"/>
        <v>33.557719759000001</v>
      </c>
      <c r="AL93" s="64">
        <f t="shared" si="374"/>
        <v>50.097461720000013</v>
      </c>
      <c r="AM93" s="64" t="e">
        <f t="shared" si="374"/>
        <v>#DIV/0!</v>
      </c>
      <c r="AN93" s="64">
        <f t="shared" si="374"/>
        <v>0</v>
      </c>
      <c r="AO93" s="64">
        <f t="shared" si="374"/>
        <v>16.462952069</v>
      </c>
      <c r="AP93" s="64">
        <f t="shared" si="374"/>
        <v>8.6483876629999994</v>
      </c>
      <c r="AQ93" s="64">
        <f t="shared" si="374"/>
        <v>7.8145644059999997</v>
      </c>
      <c r="AR93" s="64">
        <f t="shared" si="374"/>
        <v>100.118133548</v>
      </c>
      <c r="AS93" s="64">
        <f t="shared" si="374"/>
        <v>42.206107422000002</v>
      </c>
      <c r="AT93" s="64">
        <f t="shared" si="374"/>
        <v>57.912026126000001</v>
      </c>
      <c r="AU93" s="64">
        <f t="shared" si="374"/>
        <v>0</v>
      </c>
      <c r="AV93" s="64">
        <f t="shared" si="374"/>
        <v>22.476262046999999</v>
      </c>
      <c r="AW93" s="64">
        <f t="shared" si="374"/>
        <v>13.058808698</v>
      </c>
      <c r="AX93" s="64">
        <f t="shared" si="374"/>
        <v>9.4174533489999988</v>
      </c>
      <c r="AY93" s="64">
        <f t="shared" si="374"/>
        <v>0</v>
      </c>
      <c r="AZ93" s="64">
        <f t="shared" si="374"/>
        <v>0</v>
      </c>
      <c r="BA93" s="64">
        <f t="shared" si="374"/>
        <v>62.939266888999995</v>
      </c>
      <c r="BB93" s="64">
        <f t="shared" si="374"/>
        <v>30.656367158000002</v>
      </c>
      <c r="BC93" s="64">
        <f t="shared" si="374"/>
        <v>32.282899731000001</v>
      </c>
      <c r="BD93" s="64">
        <f t="shared" si="374"/>
        <v>0</v>
      </c>
      <c r="BE93" s="64">
        <f t="shared" si="374"/>
        <v>0</v>
      </c>
      <c r="BF93" s="65">
        <f>SUM(BF94:BF117)-BF116</f>
        <v>122.59439559500001</v>
      </c>
      <c r="BG93" s="65">
        <f t="shared" si="374"/>
        <v>55.264916120000002</v>
      </c>
      <c r="BH93" s="65">
        <f t="shared" si="374"/>
        <v>67.329479474999999</v>
      </c>
      <c r="BI93" s="66">
        <f t="shared" ref="BI93:BI114" si="375">BH93/D93</f>
        <v>0.55144589753022399</v>
      </c>
      <c r="BJ93" s="64" t="e">
        <f t="shared" si="374"/>
        <v>#DIV/0!</v>
      </c>
      <c r="BK93" s="64" t="e">
        <f t="shared" si="374"/>
        <v>#DIV/0!</v>
      </c>
      <c r="BL93" s="64">
        <f t="shared" si="374"/>
        <v>0</v>
      </c>
      <c r="BM93" s="64">
        <f t="shared" si="374"/>
        <v>6.5828067659999991</v>
      </c>
      <c r="BN93" s="64">
        <f t="shared" si="374"/>
        <v>0</v>
      </c>
      <c r="BO93" s="64">
        <f t="shared" si="374"/>
        <v>6.5828067659999991</v>
      </c>
      <c r="BP93" s="64">
        <f t="shared" si="374"/>
        <v>129.17720236100001</v>
      </c>
      <c r="BQ93" s="64">
        <f t="shared" si="374"/>
        <v>55.264916120000002</v>
      </c>
      <c r="BR93" s="64">
        <f t="shared" si="374"/>
        <v>73.912286241000004</v>
      </c>
      <c r="BS93" s="64" t="e">
        <f t="shared" si="374"/>
        <v>#DIV/0!</v>
      </c>
      <c r="BT93" s="64">
        <f t="shared" si="374"/>
        <v>0</v>
      </c>
      <c r="BU93" s="64">
        <f t="shared" si="374"/>
        <v>0</v>
      </c>
      <c r="BV93" s="64">
        <f t="shared" si="374"/>
        <v>0</v>
      </c>
      <c r="BW93" s="64">
        <f t="shared" si="374"/>
        <v>0</v>
      </c>
      <c r="BX93" s="64">
        <f t="shared" si="374"/>
        <v>129.17720236100001</v>
      </c>
      <c r="BY93" s="64">
        <f t="shared" si="374"/>
        <v>55.264916120000002</v>
      </c>
      <c r="BZ93" s="64">
        <f t="shared" si="374"/>
        <v>73.912286241000004</v>
      </c>
      <c r="CA93" s="64" t="e">
        <f t="shared" si="374"/>
        <v>#DIV/0!</v>
      </c>
      <c r="CB93" s="64">
        <f t="shared" si="374"/>
        <v>0</v>
      </c>
      <c r="CC93" s="64">
        <f t="shared" si="374"/>
        <v>0</v>
      </c>
      <c r="CD93" s="64">
        <f t="shared" si="374"/>
        <v>0</v>
      </c>
      <c r="CE93" s="64">
        <f t="shared" si="374"/>
        <v>0</v>
      </c>
      <c r="CF93" s="64">
        <f t="shared" si="374"/>
        <v>0</v>
      </c>
      <c r="CG93" s="64">
        <f t="shared" si="374"/>
        <v>0</v>
      </c>
      <c r="CH93" s="64">
        <f t="shared" si="374"/>
        <v>6.5828067659999991</v>
      </c>
      <c r="CI93" s="64">
        <f t="shared" si="374"/>
        <v>0</v>
      </c>
      <c r="CJ93" s="64">
        <f t="shared" si="374"/>
        <v>6.5828067659999991</v>
      </c>
      <c r="CK93" s="64">
        <f t="shared" si="374"/>
        <v>0</v>
      </c>
      <c r="CL93" s="64">
        <f t="shared" si="374"/>
        <v>0</v>
      </c>
      <c r="CM93" s="64">
        <f t="shared" si="374"/>
        <v>129.17720236100001</v>
      </c>
      <c r="CN93" s="64">
        <f t="shared" si="374"/>
        <v>55.264916120000002</v>
      </c>
      <c r="CO93" s="64">
        <f t="shared" si="374"/>
        <v>73.912286241000004</v>
      </c>
      <c r="CP93" s="64" t="e">
        <f t="shared" ref="CP93:EM93" si="376">SUM(CP94:CP117)-CP116</f>
        <v>#DIV/0!</v>
      </c>
      <c r="CQ93" s="64" t="e">
        <f t="shared" si="376"/>
        <v>#DIV/0!</v>
      </c>
      <c r="CR93" s="64" t="e">
        <f t="shared" si="376"/>
        <v>#DIV/0!</v>
      </c>
      <c r="CS93" s="64">
        <f t="shared" si="376"/>
        <v>0</v>
      </c>
      <c r="CT93" s="64">
        <f t="shared" si="376"/>
        <v>0</v>
      </c>
      <c r="CU93" s="64">
        <f t="shared" si="376"/>
        <v>0</v>
      </c>
      <c r="CV93" s="64">
        <f t="shared" si="376"/>
        <v>0</v>
      </c>
      <c r="CW93" s="64">
        <f t="shared" si="376"/>
        <v>129.17720236100001</v>
      </c>
      <c r="CX93" s="64">
        <f t="shared" si="376"/>
        <v>55.264916120000002</v>
      </c>
      <c r="CY93" s="64">
        <f t="shared" si="376"/>
        <v>73.912286241000004</v>
      </c>
      <c r="CZ93" s="64">
        <f t="shared" si="376"/>
        <v>0</v>
      </c>
      <c r="DA93" s="64">
        <f t="shared" si="376"/>
        <v>0</v>
      </c>
      <c r="DB93" s="64">
        <f t="shared" si="376"/>
        <v>0</v>
      </c>
      <c r="DC93" s="64">
        <f t="shared" si="376"/>
        <v>0</v>
      </c>
      <c r="DD93" s="64">
        <f t="shared" si="376"/>
        <v>129.17720236100001</v>
      </c>
      <c r="DE93" s="64">
        <f t="shared" si="376"/>
        <v>55.264916120000002</v>
      </c>
      <c r="DF93" s="64">
        <f t="shared" si="376"/>
        <v>73.912286241000004</v>
      </c>
      <c r="DG93" s="64">
        <f t="shared" si="376"/>
        <v>0</v>
      </c>
      <c r="DH93" s="64">
        <f t="shared" si="376"/>
        <v>0</v>
      </c>
      <c r="DI93" s="64">
        <f t="shared" si="376"/>
        <v>0</v>
      </c>
      <c r="DJ93" s="64">
        <f t="shared" si="376"/>
        <v>0</v>
      </c>
      <c r="DK93" s="64">
        <f t="shared" si="376"/>
        <v>0</v>
      </c>
      <c r="DL93" s="64">
        <f t="shared" si="376"/>
        <v>0</v>
      </c>
      <c r="DM93" s="64">
        <f t="shared" si="376"/>
        <v>0</v>
      </c>
      <c r="DN93" s="64">
        <f t="shared" si="376"/>
        <v>0</v>
      </c>
      <c r="DO93" s="64">
        <f t="shared" si="376"/>
        <v>0</v>
      </c>
      <c r="DP93" s="64">
        <f t="shared" si="376"/>
        <v>0</v>
      </c>
      <c r="DQ93" s="64">
        <f t="shared" si="376"/>
        <v>0</v>
      </c>
      <c r="DR93" s="64">
        <f t="shared" si="376"/>
        <v>129.17720236100001</v>
      </c>
      <c r="DS93" s="64">
        <f t="shared" si="376"/>
        <v>55.264916120000002</v>
      </c>
      <c r="DT93" s="64">
        <f t="shared" si="376"/>
        <v>73.912286241000004</v>
      </c>
      <c r="DU93" s="67">
        <f t="shared" ref="DU93:DU125" si="377">DR93/B93</f>
        <v>0.68204576979457776</v>
      </c>
      <c r="DV93" s="67">
        <f t="shared" ref="DV93:DV124" si="378">DR93/E93</f>
        <v>0.68204576979457776</v>
      </c>
      <c r="DW93" s="67" t="e">
        <f t="shared" ref="DW93:DW124" si="379">DT93/H93</f>
        <v>#DIV/0!</v>
      </c>
      <c r="DZ93" s="69"/>
      <c r="EA93" s="143"/>
      <c r="EB93" s="144"/>
    </row>
    <row r="94" spans="1:141" s="101" customFormat="1" ht="12.75" x14ac:dyDescent="0.2">
      <c r="A94" s="145" t="s">
        <v>118</v>
      </c>
      <c r="B94" s="81">
        <f>+[1]DEPENSES_TOFE!C14</f>
        <v>8.941885000000001</v>
      </c>
      <c r="C94" s="95"/>
      <c r="D94" s="81">
        <f>B94-C94</f>
        <v>8.941885000000001</v>
      </c>
      <c r="E94" s="81">
        <f>+[1]DEPENSES_TOFE!D14</f>
        <v>8.941885000000001</v>
      </c>
      <c r="F94" s="95"/>
      <c r="G94" s="81">
        <f>E94-F94</f>
        <v>8.941885000000001</v>
      </c>
      <c r="H94" s="146"/>
      <c r="I94" s="97"/>
      <c r="J94" s="81">
        <f>+[1]DEPENSES_TOFE!E14</f>
        <v>0</v>
      </c>
      <c r="K94" s="95"/>
      <c r="L94" s="81">
        <f>J94-K94</f>
        <v>0</v>
      </c>
      <c r="M94" s="97"/>
      <c r="N94" s="81">
        <f>+[1]DEPENSES_TOFE!G14</f>
        <v>0.26151855000000002</v>
      </c>
      <c r="O94" s="95"/>
      <c r="P94" s="81">
        <f>N94-O94</f>
        <v>0.26151855000000002</v>
      </c>
      <c r="Q94" s="81">
        <f>J94+N94</f>
        <v>0.26151855000000002</v>
      </c>
      <c r="R94" s="81">
        <f>K94+O94</f>
        <v>0</v>
      </c>
      <c r="S94" s="81">
        <f>Q94-R94</f>
        <v>0.26151855000000002</v>
      </c>
      <c r="T94" s="97"/>
      <c r="U94" s="81">
        <f>+[1]DEPENSES_TOFE!I14</f>
        <v>0.85964259300000012</v>
      </c>
      <c r="V94" s="95"/>
      <c r="W94" s="81">
        <f>U94-V94</f>
        <v>0.85964259300000012</v>
      </c>
      <c r="X94" s="96"/>
      <c r="Y94" s="84">
        <f t="shared" ref="Y94:Y116" si="380">I94+M94+T94</f>
        <v>0</v>
      </c>
      <c r="Z94" s="153">
        <f t="shared" ref="Z94:AB116" si="381">Q94+U94</f>
        <v>1.1211611430000001</v>
      </c>
      <c r="AA94" s="153">
        <f t="shared" si="381"/>
        <v>0</v>
      </c>
      <c r="AB94" s="153">
        <f t="shared" si="381"/>
        <v>1.1211611430000001</v>
      </c>
      <c r="AC94" s="66">
        <f t="shared" si="373"/>
        <v>0.12538308678762924</v>
      </c>
      <c r="AD94" s="66" t="e">
        <f t="shared" ref="AD94:AD125" si="382">Z94/Y94</f>
        <v>#DIV/0!</v>
      </c>
      <c r="AE94" s="66" t="e">
        <f t="shared" ref="AE94:AE125" si="383">AB94/H94</f>
        <v>#DIV/0!</v>
      </c>
      <c r="AF94" s="97"/>
      <c r="AG94" s="81">
        <f>+[1]DEPENSES_TOFE!M14</f>
        <v>0.73486642899999999</v>
      </c>
      <c r="AH94" s="95"/>
      <c r="AI94" s="81">
        <f>AG94-AH94</f>
        <v>0.73486642899999999</v>
      </c>
      <c r="AJ94" s="122">
        <f t="shared" ref="AJ94:AL116" si="384">+Z94+AG94</f>
        <v>1.8560275720000001</v>
      </c>
      <c r="AK94" s="122">
        <f t="shared" si="384"/>
        <v>0</v>
      </c>
      <c r="AL94" s="122">
        <f t="shared" si="384"/>
        <v>1.8560275720000001</v>
      </c>
      <c r="AM94" s="66">
        <f t="shared" ref="AM94:AM125" si="385">AJ94/B94</f>
        <v>0.20756558287206781</v>
      </c>
      <c r="AN94" s="97"/>
      <c r="AO94" s="81">
        <f>+[1]DEPENSES_TOFE!O14</f>
        <v>0.913512145</v>
      </c>
      <c r="AP94" s="95"/>
      <c r="AQ94" s="81">
        <f>AO94-AP94</f>
        <v>0.913512145</v>
      </c>
      <c r="AR94" s="122">
        <f t="shared" ref="AR94:AT116" si="386">AJ94+AO94</f>
        <v>2.7695397170000002</v>
      </c>
      <c r="AS94" s="122">
        <f t="shared" si="386"/>
        <v>0</v>
      </c>
      <c r="AT94" s="122">
        <f t="shared" si="386"/>
        <v>2.7695397170000002</v>
      </c>
      <c r="AU94" s="97"/>
      <c r="AV94" s="81">
        <f>+[1]DEPENSES_TOFE!Q14</f>
        <v>0.53042495300000003</v>
      </c>
      <c r="AW94" s="95"/>
      <c r="AX94" s="81">
        <f>AV94-AW94</f>
        <v>0.53042495300000003</v>
      </c>
      <c r="AY94" s="96"/>
      <c r="AZ94" s="84">
        <f t="shared" ref="AZ94:AZ116" si="387">AF94+AN94+AU94</f>
        <v>0</v>
      </c>
      <c r="BA94" s="151">
        <f t="shared" ref="BA94:BC116" si="388">AV94+AO94+AG94</f>
        <v>2.1788035270000004</v>
      </c>
      <c r="BB94" s="151">
        <f t="shared" si="388"/>
        <v>0</v>
      </c>
      <c r="BC94" s="151">
        <f t="shared" si="388"/>
        <v>2.1788035270000004</v>
      </c>
      <c r="BD94" s="82">
        <f t="shared" ref="BD94:BH116" si="389">AY94+X94</f>
        <v>0</v>
      </c>
      <c r="BE94" s="86">
        <f t="shared" si="389"/>
        <v>0</v>
      </c>
      <c r="BF94" s="153">
        <f t="shared" si="389"/>
        <v>3.2999646700000005</v>
      </c>
      <c r="BG94" s="153">
        <f t="shared" si="389"/>
        <v>0</v>
      </c>
      <c r="BH94" s="153">
        <f t="shared" si="389"/>
        <v>3.2999646700000005</v>
      </c>
      <c r="BI94" s="66">
        <f t="shared" si="375"/>
        <v>0.36904575153896524</v>
      </c>
      <c r="BJ94" s="66">
        <f t="shared" ref="BJ94:BJ123" si="390">BF94/E94</f>
        <v>0.36904575153896524</v>
      </c>
      <c r="BK94" s="66" t="e">
        <f t="shared" ref="BK94:BK116" si="391">BH94/BD94</f>
        <v>#DIV/0!</v>
      </c>
      <c r="BL94" s="97"/>
      <c r="BM94" s="81">
        <f>+[1]DEPENSES_TOFE!W14</f>
        <v>0.6984262840000004</v>
      </c>
      <c r="BN94" s="95"/>
      <c r="BO94" s="81">
        <f>BM94-BN94</f>
        <v>0.6984262840000004</v>
      </c>
      <c r="BP94" s="122">
        <f t="shared" ref="BP94:BR116" si="392">BF94+BM94</f>
        <v>3.9983909540000009</v>
      </c>
      <c r="BQ94" s="122">
        <f t="shared" si="392"/>
        <v>0</v>
      </c>
      <c r="BR94" s="122">
        <f t="shared" si="392"/>
        <v>3.9983909540000009</v>
      </c>
      <c r="BS94" s="66">
        <f t="shared" ref="BS94:BS116" si="393">BR94/B94</f>
        <v>0.44715302802485163</v>
      </c>
      <c r="BT94" s="97"/>
      <c r="BU94" s="81">
        <f>+[1]DEPENSES_TOFE!Y14</f>
        <v>0</v>
      </c>
      <c r="BV94" s="95"/>
      <c r="BW94" s="81">
        <f>BU94-BV94</f>
        <v>0</v>
      </c>
      <c r="BX94" s="122">
        <f t="shared" ref="BX94:BZ116" si="394">BP94+BU94</f>
        <v>3.9983909540000009</v>
      </c>
      <c r="BY94" s="122">
        <f t="shared" si="394"/>
        <v>0</v>
      </c>
      <c r="BZ94" s="122">
        <f t="shared" si="394"/>
        <v>3.9983909540000009</v>
      </c>
      <c r="CA94" s="66">
        <f t="shared" ref="CA94:CA125" si="395">BX94/B94</f>
        <v>0.44715302802485163</v>
      </c>
      <c r="CB94" s="97"/>
      <c r="CC94" s="81">
        <f>+[1]DEPENSES_TOFE!AA14</f>
        <v>0</v>
      </c>
      <c r="CD94" s="95"/>
      <c r="CE94" s="81">
        <f>CC94-CD94</f>
        <v>0</v>
      </c>
      <c r="CF94" s="96"/>
      <c r="CG94" s="84">
        <f t="shared" ref="CG94:CG116" si="396">CB94+BT94+BL94</f>
        <v>0</v>
      </c>
      <c r="CH94" s="122">
        <f t="shared" ref="CH94:CJ116" si="397">BM94+BU94+CC94</f>
        <v>0.6984262840000004</v>
      </c>
      <c r="CI94" s="122">
        <f t="shared" si="397"/>
        <v>0</v>
      </c>
      <c r="CJ94" s="122">
        <f t="shared" si="397"/>
        <v>0.6984262840000004</v>
      </c>
      <c r="CK94" s="82"/>
      <c r="CL94" s="86">
        <f t="shared" ref="CL94:CL116" si="398">CG94+BE94</f>
        <v>0</v>
      </c>
      <c r="CM94" s="122">
        <f t="shared" ref="CM94:CO116" si="399">BX94+CC94</f>
        <v>3.9983909540000009</v>
      </c>
      <c r="CN94" s="122">
        <f t="shared" si="399"/>
        <v>0</v>
      </c>
      <c r="CO94" s="122">
        <f t="shared" si="399"/>
        <v>3.9983909540000009</v>
      </c>
      <c r="CP94" s="67">
        <f t="shared" ref="CP94:CP125" si="400">CO94/D94</f>
        <v>0.44715302802485163</v>
      </c>
      <c r="CQ94" s="67">
        <f t="shared" ref="CQ94:CQ125" si="401">CO94/G94</f>
        <v>0.44715302802485163</v>
      </c>
      <c r="CR94" s="67" t="e">
        <f t="shared" ref="CR94:CR125" si="402">CO94/CK94</f>
        <v>#DIV/0!</v>
      </c>
      <c r="CS94" s="97"/>
      <c r="CT94" s="81">
        <f>+[1]DEPENSES_TOFE!AG14</f>
        <v>0</v>
      </c>
      <c r="CU94" s="95"/>
      <c r="CV94" s="81">
        <f>CT94-CU94</f>
        <v>0</v>
      </c>
      <c r="CW94" s="122">
        <f t="shared" ref="CW94:CY116" si="403">CM94+CT94</f>
        <v>3.9983909540000009</v>
      </c>
      <c r="CX94" s="122">
        <f t="shared" si="403"/>
        <v>0</v>
      </c>
      <c r="CY94" s="122">
        <f t="shared" si="403"/>
        <v>3.9983909540000009</v>
      </c>
      <c r="CZ94" s="97"/>
      <c r="DA94" s="81">
        <f>+[1]DEPENSES_TOFE!AI14</f>
        <v>0</v>
      </c>
      <c r="DB94" s="95"/>
      <c r="DC94" s="81">
        <f>DA94-DB94</f>
        <v>0</v>
      </c>
      <c r="DD94" s="122">
        <f t="shared" ref="DD94:DF116" si="404">CW94+DA94</f>
        <v>3.9983909540000009</v>
      </c>
      <c r="DE94" s="122">
        <f t="shared" si="404"/>
        <v>0</v>
      </c>
      <c r="DF94" s="122">
        <f t="shared" si="404"/>
        <v>3.9983909540000009</v>
      </c>
      <c r="DG94" s="97"/>
      <c r="DH94" s="81">
        <f>+[1]DEPENSES_TOFE!AK14</f>
        <v>0</v>
      </c>
      <c r="DI94" s="95"/>
      <c r="DJ94" s="81">
        <f>DH94-DI94</f>
        <v>0</v>
      </c>
      <c r="DK94" s="96"/>
      <c r="DL94" s="84">
        <f t="shared" ref="DL94:DO116" si="405">DG94+CZ94+CS94</f>
        <v>0</v>
      </c>
      <c r="DM94" s="122">
        <f t="shared" si="405"/>
        <v>0</v>
      </c>
      <c r="DN94" s="122">
        <f t="shared" si="405"/>
        <v>0</v>
      </c>
      <c r="DO94" s="122">
        <f t="shared" si="405"/>
        <v>0</v>
      </c>
      <c r="DP94" s="82"/>
      <c r="DQ94" s="86">
        <f t="shared" ref="DQ94:DQ116" si="406">DL94+CL94</f>
        <v>0</v>
      </c>
      <c r="DR94" s="123">
        <f t="shared" ref="DR94:DT116" si="407">DD94+DH94</f>
        <v>3.9983909540000009</v>
      </c>
      <c r="DS94" s="123">
        <f t="shared" si="407"/>
        <v>0</v>
      </c>
      <c r="DT94" s="123">
        <f t="shared" si="407"/>
        <v>3.9983909540000009</v>
      </c>
      <c r="DU94" s="67">
        <f t="shared" si="377"/>
        <v>0.44715302802485163</v>
      </c>
      <c r="DV94" s="67">
        <f t="shared" si="378"/>
        <v>0.44715302802485163</v>
      </c>
      <c r="DW94" s="67" t="e">
        <f t="shared" si="379"/>
        <v>#DIV/0!</v>
      </c>
      <c r="DZ94" s="128"/>
      <c r="EK94" s="156"/>
    </row>
    <row r="95" spans="1:141" s="101" customFormat="1" ht="12.75" x14ac:dyDescent="0.2">
      <c r="A95" s="145" t="s">
        <v>119</v>
      </c>
      <c r="B95" s="81">
        <f>+[1]DEPENSES_TOFE!C15</f>
        <v>1.727071</v>
      </c>
      <c r="C95" s="95"/>
      <c r="D95" s="81">
        <f t="shared" ref="D95:D116" si="408">B95-C95</f>
        <v>1.727071</v>
      </c>
      <c r="E95" s="81">
        <f>+[1]DEPENSES_TOFE!D15</f>
        <v>1.727071</v>
      </c>
      <c r="F95" s="95"/>
      <c r="G95" s="81">
        <f t="shared" ref="G95:G116" si="409">E95-F95</f>
        <v>1.727071</v>
      </c>
      <c r="H95" s="146"/>
      <c r="I95" s="97"/>
      <c r="J95" s="81">
        <f>+[1]DEPENSES_TOFE!E15</f>
        <v>0</v>
      </c>
      <c r="K95" s="95"/>
      <c r="L95" s="81">
        <f t="shared" ref="L95:L116" si="410">J95-K95</f>
        <v>0</v>
      </c>
      <c r="M95" s="97"/>
      <c r="N95" s="81">
        <f>+[1]DEPENSES_TOFE!G15</f>
        <v>0</v>
      </c>
      <c r="O95" s="95"/>
      <c r="P95" s="81">
        <f t="shared" ref="P95:P116" si="411">N95-O95</f>
        <v>0</v>
      </c>
      <c r="Q95" s="81">
        <f t="shared" ref="Q95:R116" si="412">J95+N95</f>
        <v>0</v>
      </c>
      <c r="R95" s="81">
        <f t="shared" si="412"/>
        <v>0</v>
      </c>
      <c r="S95" s="81">
        <f t="shared" ref="S95:S116" si="413">Q95-R95</f>
        <v>0</v>
      </c>
      <c r="T95" s="97"/>
      <c r="U95" s="81">
        <f>+[1]DEPENSES_TOFE!I15</f>
        <v>7.1999999999999998E-3</v>
      </c>
      <c r="V95" s="95"/>
      <c r="W95" s="81">
        <f t="shared" ref="W95:W116" si="414">U95-V95</f>
        <v>7.1999999999999998E-3</v>
      </c>
      <c r="X95" s="96"/>
      <c r="Y95" s="84">
        <f t="shared" si="380"/>
        <v>0</v>
      </c>
      <c r="Z95" s="153">
        <f t="shared" si="381"/>
        <v>7.1999999999999998E-3</v>
      </c>
      <c r="AA95" s="153">
        <f t="shared" si="381"/>
        <v>0</v>
      </c>
      <c r="AB95" s="153">
        <f t="shared" si="381"/>
        <v>7.1999999999999998E-3</v>
      </c>
      <c r="AC95" s="66">
        <f t="shared" si="373"/>
        <v>4.1689079371954015E-3</v>
      </c>
      <c r="AD95" s="66" t="e">
        <f t="shared" si="382"/>
        <v>#DIV/0!</v>
      </c>
      <c r="AE95" s="66" t="e">
        <f t="shared" si="383"/>
        <v>#DIV/0!</v>
      </c>
      <c r="AF95" s="97"/>
      <c r="AG95" s="81">
        <f>+[1]DEPENSES_TOFE!M15</f>
        <v>1.150765</v>
      </c>
      <c r="AH95" s="95"/>
      <c r="AI95" s="81">
        <f t="shared" ref="AI95:AI116" si="415">AG95-AH95</f>
        <v>1.150765</v>
      </c>
      <c r="AJ95" s="122">
        <f t="shared" si="384"/>
        <v>1.1579650000000001</v>
      </c>
      <c r="AK95" s="122">
        <f t="shared" si="384"/>
        <v>0</v>
      </c>
      <c r="AL95" s="122">
        <f t="shared" si="384"/>
        <v>1.1579650000000001</v>
      </c>
      <c r="AM95" s="66">
        <f t="shared" si="385"/>
        <v>0.67047909437423248</v>
      </c>
      <c r="AN95" s="97"/>
      <c r="AO95" s="81">
        <f>+[1]DEPENSES_TOFE!O15</f>
        <v>2.614E-3</v>
      </c>
      <c r="AP95" s="95"/>
      <c r="AQ95" s="81">
        <f t="shared" ref="AQ95:AQ116" si="416">AO95-AP95</f>
        <v>2.614E-3</v>
      </c>
      <c r="AR95" s="122">
        <f t="shared" si="386"/>
        <v>1.160579</v>
      </c>
      <c r="AS95" s="122">
        <f t="shared" si="386"/>
        <v>0</v>
      </c>
      <c r="AT95" s="122">
        <f t="shared" si="386"/>
        <v>1.160579</v>
      </c>
      <c r="AU95" s="97"/>
      <c r="AV95" s="81">
        <f>+[1]DEPENSES_TOFE!Q15</f>
        <v>0.53451800000000005</v>
      </c>
      <c r="AW95" s="95"/>
      <c r="AX95" s="81">
        <f t="shared" ref="AX95:AX116" si="417">AV95-AW95</f>
        <v>0.53451800000000005</v>
      </c>
      <c r="AY95" s="96"/>
      <c r="AZ95" s="84">
        <f t="shared" si="387"/>
        <v>0</v>
      </c>
      <c r="BA95" s="151">
        <f t="shared" si="388"/>
        <v>1.687897</v>
      </c>
      <c r="BB95" s="151">
        <f t="shared" si="388"/>
        <v>0</v>
      </c>
      <c r="BC95" s="151">
        <f t="shared" si="388"/>
        <v>1.687897</v>
      </c>
      <c r="BD95" s="82">
        <f t="shared" si="389"/>
        <v>0</v>
      </c>
      <c r="BE95" s="86">
        <f t="shared" si="389"/>
        <v>0</v>
      </c>
      <c r="BF95" s="153">
        <f t="shared" si="389"/>
        <v>1.6950970000000001</v>
      </c>
      <c r="BG95" s="153">
        <f t="shared" si="389"/>
        <v>0</v>
      </c>
      <c r="BH95" s="153">
        <f t="shared" si="389"/>
        <v>1.6950970000000001</v>
      </c>
      <c r="BI95" s="66">
        <f t="shared" si="375"/>
        <v>0.98148657466890477</v>
      </c>
      <c r="BJ95" s="66">
        <f t="shared" si="390"/>
        <v>0.98148657466890477</v>
      </c>
      <c r="BK95" s="66" t="e">
        <f t="shared" si="391"/>
        <v>#DIV/0!</v>
      </c>
      <c r="BL95" s="97"/>
      <c r="BM95" s="81">
        <f>+[1]DEPENSES_TOFE!W15</f>
        <v>3.300000000000014E-2</v>
      </c>
      <c r="BN95" s="95"/>
      <c r="BO95" s="81">
        <f t="shared" ref="BO95:BO116" si="418">BM95-BN95</f>
        <v>3.300000000000014E-2</v>
      </c>
      <c r="BP95" s="122">
        <f t="shared" si="392"/>
        <v>1.7280970000000002</v>
      </c>
      <c r="BQ95" s="122">
        <f t="shared" si="392"/>
        <v>0</v>
      </c>
      <c r="BR95" s="122">
        <f t="shared" si="392"/>
        <v>1.7280970000000002</v>
      </c>
      <c r="BS95" s="66">
        <f t="shared" si="393"/>
        <v>1.0005940693810504</v>
      </c>
      <c r="BT95" s="97"/>
      <c r="BU95" s="81">
        <f>+[1]DEPENSES_TOFE!Y15</f>
        <v>0</v>
      </c>
      <c r="BV95" s="95"/>
      <c r="BW95" s="81">
        <f t="shared" ref="BW95:BW116" si="419">BU95-BV95</f>
        <v>0</v>
      </c>
      <c r="BX95" s="122">
        <f t="shared" si="394"/>
        <v>1.7280970000000002</v>
      </c>
      <c r="BY95" s="122">
        <f t="shared" si="394"/>
        <v>0</v>
      </c>
      <c r="BZ95" s="122">
        <f t="shared" si="394"/>
        <v>1.7280970000000002</v>
      </c>
      <c r="CA95" s="66">
        <f t="shared" si="395"/>
        <v>1.0005940693810504</v>
      </c>
      <c r="CB95" s="97"/>
      <c r="CC95" s="81">
        <f>+[1]DEPENSES_TOFE!AA15</f>
        <v>0</v>
      </c>
      <c r="CD95" s="95"/>
      <c r="CE95" s="81">
        <f t="shared" ref="CE95:CE116" si="420">CC95-CD95</f>
        <v>0</v>
      </c>
      <c r="CF95" s="96"/>
      <c r="CG95" s="84">
        <f t="shared" si="396"/>
        <v>0</v>
      </c>
      <c r="CH95" s="122">
        <f t="shared" si="397"/>
        <v>3.300000000000014E-2</v>
      </c>
      <c r="CI95" s="122">
        <f t="shared" si="397"/>
        <v>0</v>
      </c>
      <c r="CJ95" s="122">
        <f t="shared" si="397"/>
        <v>3.300000000000014E-2</v>
      </c>
      <c r="CK95" s="82"/>
      <c r="CL95" s="86">
        <f t="shared" si="398"/>
        <v>0</v>
      </c>
      <c r="CM95" s="122">
        <f t="shared" si="399"/>
        <v>1.7280970000000002</v>
      </c>
      <c r="CN95" s="122">
        <f t="shared" si="399"/>
        <v>0</v>
      </c>
      <c r="CO95" s="122">
        <f t="shared" si="399"/>
        <v>1.7280970000000002</v>
      </c>
      <c r="CP95" s="67">
        <f t="shared" si="400"/>
        <v>1.0005940693810504</v>
      </c>
      <c r="CQ95" s="67">
        <f t="shared" si="401"/>
        <v>1.0005940693810504</v>
      </c>
      <c r="CR95" s="67" t="e">
        <f t="shared" si="402"/>
        <v>#DIV/0!</v>
      </c>
      <c r="CS95" s="97"/>
      <c r="CT95" s="81">
        <f>+[1]DEPENSES_TOFE!AG15</f>
        <v>0</v>
      </c>
      <c r="CU95" s="95"/>
      <c r="CV95" s="81">
        <f t="shared" ref="CV95:CV116" si="421">CT95-CU95</f>
        <v>0</v>
      </c>
      <c r="CW95" s="122">
        <f t="shared" si="403"/>
        <v>1.7280970000000002</v>
      </c>
      <c r="CX95" s="122">
        <f t="shared" si="403"/>
        <v>0</v>
      </c>
      <c r="CY95" s="122">
        <f t="shared" si="403"/>
        <v>1.7280970000000002</v>
      </c>
      <c r="CZ95" s="97"/>
      <c r="DA95" s="81">
        <f>+[1]DEPENSES_TOFE!AI15</f>
        <v>0</v>
      </c>
      <c r="DB95" s="95"/>
      <c r="DC95" s="81">
        <f t="shared" ref="DC95:DC116" si="422">DA95-DB95</f>
        <v>0</v>
      </c>
      <c r="DD95" s="122">
        <f t="shared" si="404"/>
        <v>1.7280970000000002</v>
      </c>
      <c r="DE95" s="122">
        <f t="shared" si="404"/>
        <v>0</v>
      </c>
      <c r="DF95" s="122">
        <f t="shared" si="404"/>
        <v>1.7280970000000002</v>
      </c>
      <c r="DG95" s="97"/>
      <c r="DH95" s="81">
        <f>+[1]DEPENSES_TOFE!AK15</f>
        <v>0</v>
      </c>
      <c r="DI95" s="95"/>
      <c r="DJ95" s="81">
        <f t="shared" ref="DJ95:DJ116" si="423">DH95-DI95</f>
        <v>0</v>
      </c>
      <c r="DK95" s="96"/>
      <c r="DL95" s="84">
        <f t="shared" si="405"/>
        <v>0</v>
      </c>
      <c r="DM95" s="122">
        <f t="shared" si="405"/>
        <v>0</v>
      </c>
      <c r="DN95" s="122">
        <f t="shared" si="405"/>
        <v>0</v>
      </c>
      <c r="DO95" s="122">
        <f t="shared" si="405"/>
        <v>0</v>
      </c>
      <c r="DP95" s="82"/>
      <c r="DQ95" s="86">
        <f t="shared" si="406"/>
        <v>0</v>
      </c>
      <c r="DR95" s="123">
        <f t="shared" si="407"/>
        <v>1.7280970000000002</v>
      </c>
      <c r="DS95" s="123">
        <f t="shared" si="407"/>
        <v>0</v>
      </c>
      <c r="DT95" s="123">
        <f t="shared" si="407"/>
        <v>1.7280970000000002</v>
      </c>
      <c r="DU95" s="67">
        <f t="shared" si="377"/>
        <v>1.0005940693810504</v>
      </c>
      <c r="DV95" s="67">
        <f t="shared" si="378"/>
        <v>1.0005940693810504</v>
      </c>
      <c r="DW95" s="67" t="e">
        <f t="shared" si="379"/>
        <v>#DIV/0!</v>
      </c>
      <c r="DZ95" s="128"/>
      <c r="EK95" s="156"/>
    </row>
    <row r="96" spans="1:141" s="101" customFormat="1" ht="12.75" x14ac:dyDescent="0.2">
      <c r="A96" s="145" t="s">
        <v>120</v>
      </c>
      <c r="B96" s="81">
        <f>+[1]DEPENSES_TOFE!C16</f>
        <v>8.6044160000000005</v>
      </c>
      <c r="C96" s="95"/>
      <c r="D96" s="81">
        <f t="shared" si="408"/>
        <v>8.6044160000000005</v>
      </c>
      <c r="E96" s="81">
        <f>+[1]DEPENSES_TOFE!D16</f>
        <v>8.6044160000000005</v>
      </c>
      <c r="F96" s="95"/>
      <c r="G96" s="81">
        <f t="shared" si="409"/>
        <v>8.6044160000000005</v>
      </c>
      <c r="H96" s="146"/>
      <c r="I96" s="97"/>
      <c r="J96" s="81">
        <f>+[1]DEPENSES_TOFE!E16</f>
        <v>0</v>
      </c>
      <c r="K96" s="95"/>
      <c r="L96" s="81">
        <f t="shared" si="410"/>
        <v>0</v>
      </c>
      <c r="M96" s="97"/>
      <c r="N96" s="81">
        <f>+[1]DEPENSES_TOFE!G16</f>
        <v>0</v>
      </c>
      <c r="O96" s="95"/>
      <c r="P96" s="81">
        <f t="shared" si="411"/>
        <v>0</v>
      </c>
      <c r="Q96" s="81">
        <f t="shared" si="412"/>
        <v>0</v>
      </c>
      <c r="R96" s="81">
        <f t="shared" si="412"/>
        <v>0</v>
      </c>
      <c r="S96" s="81">
        <f t="shared" si="413"/>
        <v>0</v>
      </c>
      <c r="T96" s="97"/>
      <c r="U96" s="81">
        <f>+[1]DEPENSES_TOFE!I16</f>
        <v>8.1000000000000003E-2</v>
      </c>
      <c r="V96" s="95"/>
      <c r="W96" s="81">
        <f t="shared" si="414"/>
        <v>8.1000000000000003E-2</v>
      </c>
      <c r="X96" s="96"/>
      <c r="Y96" s="84">
        <f t="shared" si="380"/>
        <v>0</v>
      </c>
      <c r="Z96" s="153">
        <f t="shared" si="381"/>
        <v>8.1000000000000003E-2</v>
      </c>
      <c r="AA96" s="153">
        <f t="shared" si="381"/>
        <v>0</v>
      </c>
      <c r="AB96" s="153">
        <f t="shared" si="381"/>
        <v>8.1000000000000003E-2</v>
      </c>
      <c r="AC96" s="66">
        <f t="shared" si="373"/>
        <v>9.4137707893249233E-3</v>
      </c>
      <c r="AD96" s="66" t="e">
        <f t="shared" si="382"/>
        <v>#DIV/0!</v>
      </c>
      <c r="AE96" s="66" t="e">
        <f t="shared" si="383"/>
        <v>#DIV/0!</v>
      </c>
      <c r="AF96" s="97"/>
      <c r="AG96" s="81">
        <f>+[1]DEPENSES_TOFE!M16</f>
        <v>6.5440290000000001</v>
      </c>
      <c r="AH96" s="95"/>
      <c r="AI96" s="81">
        <f t="shared" si="415"/>
        <v>6.5440290000000001</v>
      </c>
      <c r="AJ96" s="122">
        <f t="shared" si="384"/>
        <v>6.6250290000000005</v>
      </c>
      <c r="AK96" s="122">
        <f t="shared" si="384"/>
        <v>0</v>
      </c>
      <c r="AL96" s="122">
        <f t="shared" si="384"/>
        <v>6.6250290000000005</v>
      </c>
      <c r="AM96" s="66">
        <f t="shared" si="385"/>
        <v>0.76995684541519149</v>
      </c>
      <c r="AN96" s="97"/>
      <c r="AO96" s="81">
        <f>+[1]DEPENSES_TOFE!O16</f>
        <v>0</v>
      </c>
      <c r="AP96" s="95"/>
      <c r="AQ96" s="81">
        <f t="shared" si="416"/>
        <v>0</v>
      </c>
      <c r="AR96" s="122">
        <f t="shared" si="386"/>
        <v>6.6250290000000005</v>
      </c>
      <c r="AS96" s="122">
        <f t="shared" si="386"/>
        <v>0</v>
      </c>
      <c r="AT96" s="122">
        <f t="shared" si="386"/>
        <v>6.6250290000000005</v>
      </c>
      <c r="AU96" s="97"/>
      <c r="AV96" s="81">
        <f>+[1]DEPENSES_TOFE!Q16</f>
        <v>1.8140369999999999</v>
      </c>
      <c r="AW96" s="95"/>
      <c r="AX96" s="81">
        <f t="shared" si="417"/>
        <v>1.8140369999999999</v>
      </c>
      <c r="AY96" s="96"/>
      <c r="AZ96" s="84">
        <f t="shared" si="387"/>
        <v>0</v>
      </c>
      <c r="BA96" s="151">
        <f t="shared" si="388"/>
        <v>8.3580660000000009</v>
      </c>
      <c r="BB96" s="151">
        <f t="shared" si="388"/>
        <v>0</v>
      </c>
      <c r="BC96" s="151">
        <f t="shared" si="388"/>
        <v>8.3580660000000009</v>
      </c>
      <c r="BD96" s="82">
        <f t="shared" si="389"/>
        <v>0</v>
      </c>
      <c r="BE96" s="86">
        <f t="shared" si="389"/>
        <v>0</v>
      </c>
      <c r="BF96" s="153">
        <f t="shared" si="389"/>
        <v>8.4390660000000004</v>
      </c>
      <c r="BG96" s="153">
        <f t="shared" si="389"/>
        <v>0</v>
      </c>
      <c r="BH96" s="153">
        <f t="shared" si="389"/>
        <v>8.4390660000000004</v>
      </c>
      <c r="BI96" s="66">
        <f t="shared" si="375"/>
        <v>0.98078312345660645</v>
      </c>
      <c r="BJ96" s="66">
        <f t="shared" si="390"/>
        <v>0.98078312345660645</v>
      </c>
      <c r="BK96" s="66" t="e">
        <f t="shared" si="391"/>
        <v>#DIV/0!</v>
      </c>
      <c r="BL96" s="97"/>
      <c r="BM96" s="81">
        <f>+[1]DEPENSES_TOFE!W16</f>
        <v>0.14980000000000082</v>
      </c>
      <c r="BN96" s="95"/>
      <c r="BO96" s="81">
        <f t="shared" si="418"/>
        <v>0.14980000000000082</v>
      </c>
      <c r="BP96" s="122">
        <f t="shared" si="392"/>
        <v>8.5888660000000012</v>
      </c>
      <c r="BQ96" s="122">
        <f t="shared" si="392"/>
        <v>0</v>
      </c>
      <c r="BR96" s="122">
        <f t="shared" si="392"/>
        <v>8.5888660000000012</v>
      </c>
      <c r="BS96" s="66">
        <f t="shared" si="393"/>
        <v>0.99819278844723458</v>
      </c>
      <c r="BT96" s="97"/>
      <c r="BU96" s="81">
        <f>+[1]DEPENSES_TOFE!Y16</f>
        <v>0</v>
      </c>
      <c r="BV96" s="95"/>
      <c r="BW96" s="81">
        <f t="shared" si="419"/>
        <v>0</v>
      </c>
      <c r="BX96" s="122">
        <f t="shared" si="394"/>
        <v>8.5888660000000012</v>
      </c>
      <c r="BY96" s="122">
        <f t="shared" si="394"/>
        <v>0</v>
      </c>
      <c r="BZ96" s="122">
        <f t="shared" si="394"/>
        <v>8.5888660000000012</v>
      </c>
      <c r="CA96" s="66">
        <f t="shared" si="395"/>
        <v>0.99819278844723458</v>
      </c>
      <c r="CB96" s="97"/>
      <c r="CC96" s="81">
        <f>+[1]DEPENSES_TOFE!AA16</f>
        <v>0</v>
      </c>
      <c r="CD96" s="95"/>
      <c r="CE96" s="81">
        <f t="shared" si="420"/>
        <v>0</v>
      </c>
      <c r="CF96" s="96"/>
      <c r="CG96" s="84">
        <f t="shared" si="396"/>
        <v>0</v>
      </c>
      <c r="CH96" s="122">
        <f t="shared" si="397"/>
        <v>0.14980000000000082</v>
      </c>
      <c r="CI96" s="122">
        <f t="shared" si="397"/>
        <v>0</v>
      </c>
      <c r="CJ96" s="122">
        <f t="shared" si="397"/>
        <v>0.14980000000000082</v>
      </c>
      <c r="CK96" s="82"/>
      <c r="CL96" s="86">
        <f t="shared" si="398"/>
        <v>0</v>
      </c>
      <c r="CM96" s="122">
        <f t="shared" si="399"/>
        <v>8.5888660000000012</v>
      </c>
      <c r="CN96" s="122">
        <f t="shared" si="399"/>
        <v>0</v>
      </c>
      <c r="CO96" s="122">
        <f t="shared" si="399"/>
        <v>8.5888660000000012</v>
      </c>
      <c r="CP96" s="67">
        <f t="shared" si="400"/>
        <v>0.99819278844723458</v>
      </c>
      <c r="CQ96" s="67">
        <f t="shared" si="401"/>
        <v>0.99819278844723458</v>
      </c>
      <c r="CR96" s="67" t="e">
        <f t="shared" si="402"/>
        <v>#DIV/0!</v>
      </c>
      <c r="CS96" s="97"/>
      <c r="CT96" s="81">
        <f>+[1]DEPENSES_TOFE!AG16</f>
        <v>0</v>
      </c>
      <c r="CU96" s="95"/>
      <c r="CV96" s="81">
        <f t="shared" si="421"/>
        <v>0</v>
      </c>
      <c r="CW96" s="122">
        <f t="shared" si="403"/>
        <v>8.5888660000000012</v>
      </c>
      <c r="CX96" s="122">
        <f t="shared" si="403"/>
        <v>0</v>
      </c>
      <c r="CY96" s="122">
        <f t="shared" si="403"/>
        <v>8.5888660000000012</v>
      </c>
      <c r="CZ96" s="97"/>
      <c r="DA96" s="81">
        <f>+[1]DEPENSES_TOFE!AI16</f>
        <v>0</v>
      </c>
      <c r="DB96" s="95"/>
      <c r="DC96" s="81">
        <f t="shared" si="422"/>
        <v>0</v>
      </c>
      <c r="DD96" s="122">
        <f t="shared" si="404"/>
        <v>8.5888660000000012</v>
      </c>
      <c r="DE96" s="122">
        <f t="shared" si="404"/>
        <v>0</v>
      </c>
      <c r="DF96" s="122">
        <f t="shared" si="404"/>
        <v>8.5888660000000012</v>
      </c>
      <c r="DG96" s="97"/>
      <c r="DH96" s="81">
        <f>+[1]DEPENSES_TOFE!AK16</f>
        <v>0</v>
      </c>
      <c r="DI96" s="95"/>
      <c r="DJ96" s="81">
        <f t="shared" si="423"/>
        <v>0</v>
      </c>
      <c r="DK96" s="96"/>
      <c r="DL96" s="84">
        <f t="shared" si="405"/>
        <v>0</v>
      </c>
      <c r="DM96" s="122">
        <f t="shared" si="405"/>
        <v>0</v>
      </c>
      <c r="DN96" s="122">
        <f t="shared" si="405"/>
        <v>0</v>
      </c>
      <c r="DO96" s="122">
        <f t="shared" si="405"/>
        <v>0</v>
      </c>
      <c r="DP96" s="82"/>
      <c r="DQ96" s="86">
        <f t="shared" si="406"/>
        <v>0</v>
      </c>
      <c r="DR96" s="123">
        <f t="shared" si="407"/>
        <v>8.5888660000000012</v>
      </c>
      <c r="DS96" s="123">
        <f t="shared" si="407"/>
        <v>0</v>
      </c>
      <c r="DT96" s="123">
        <f t="shared" si="407"/>
        <v>8.5888660000000012</v>
      </c>
      <c r="DU96" s="67">
        <f t="shared" si="377"/>
        <v>0.99819278844723458</v>
      </c>
      <c r="DV96" s="67">
        <f t="shared" si="378"/>
        <v>0.99819278844723458</v>
      </c>
      <c r="DW96" s="67" t="e">
        <f t="shared" si="379"/>
        <v>#DIV/0!</v>
      </c>
      <c r="DZ96" s="128"/>
      <c r="EK96" s="156"/>
    </row>
    <row r="97" spans="1:141" s="101" customFormat="1" ht="12.75" x14ac:dyDescent="0.2">
      <c r="A97" s="145" t="s">
        <v>121</v>
      </c>
      <c r="B97" s="81">
        <f>+[1]DEPENSES_TOFE!C17</f>
        <v>6.2817999999999999E-2</v>
      </c>
      <c r="C97" s="95"/>
      <c r="D97" s="81">
        <f t="shared" si="408"/>
        <v>6.2817999999999999E-2</v>
      </c>
      <c r="E97" s="81">
        <f>+[1]DEPENSES_TOFE!D17</f>
        <v>6.2817999999999999E-2</v>
      </c>
      <c r="F97" s="95"/>
      <c r="G97" s="81">
        <f t="shared" si="409"/>
        <v>6.2817999999999999E-2</v>
      </c>
      <c r="H97" s="146"/>
      <c r="I97" s="97"/>
      <c r="J97" s="81">
        <f>+[1]DEPENSES_TOFE!E17</f>
        <v>0</v>
      </c>
      <c r="K97" s="95"/>
      <c r="L97" s="81">
        <f t="shared" si="410"/>
        <v>0</v>
      </c>
      <c r="M97" s="97"/>
      <c r="N97" s="81">
        <f>+[1]DEPENSES_TOFE!G17</f>
        <v>0</v>
      </c>
      <c r="O97" s="95"/>
      <c r="P97" s="81">
        <f t="shared" si="411"/>
        <v>0</v>
      </c>
      <c r="Q97" s="81">
        <f t="shared" si="412"/>
        <v>0</v>
      </c>
      <c r="R97" s="81">
        <f t="shared" si="412"/>
        <v>0</v>
      </c>
      <c r="S97" s="81">
        <f t="shared" si="413"/>
        <v>0</v>
      </c>
      <c r="T97" s="97"/>
      <c r="U97" s="81">
        <f>+[1]DEPENSES_TOFE!I17</f>
        <v>7.4999999999999993E-5</v>
      </c>
      <c r="V97" s="95"/>
      <c r="W97" s="81">
        <f t="shared" si="414"/>
        <v>7.4999999999999993E-5</v>
      </c>
      <c r="X97" s="96"/>
      <c r="Y97" s="84">
        <f t="shared" si="380"/>
        <v>0</v>
      </c>
      <c r="Z97" s="153">
        <f t="shared" si="381"/>
        <v>7.4999999999999993E-5</v>
      </c>
      <c r="AA97" s="153">
        <f t="shared" si="381"/>
        <v>0</v>
      </c>
      <c r="AB97" s="153">
        <f t="shared" si="381"/>
        <v>7.4999999999999993E-5</v>
      </c>
      <c r="AC97" s="66">
        <f t="shared" si="373"/>
        <v>1.1939253080327293E-3</v>
      </c>
      <c r="AD97" s="66" t="e">
        <f t="shared" si="382"/>
        <v>#DIV/0!</v>
      </c>
      <c r="AE97" s="66" t="e">
        <f t="shared" si="383"/>
        <v>#DIV/0!</v>
      </c>
      <c r="AF97" s="97"/>
      <c r="AG97" s="81">
        <f>+[1]DEPENSES_TOFE!M17</f>
        <v>0</v>
      </c>
      <c r="AH97" s="95"/>
      <c r="AI97" s="81">
        <f t="shared" si="415"/>
        <v>0</v>
      </c>
      <c r="AJ97" s="122">
        <f t="shared" si="384"/>
        <v>7.4999999999999993E-5</v>
      </c>
      <c r="AK97" s="122">
        <f t="shared" si="384"/>
        <v>0</v>
      </c>
      <c r="AL97" s="122">
        <f t="shared" si="384"/>
        <v>7.4999999999999993E-5</v>
      </c>
      <c r="AM97" s="66">
        <f t="shared" si="385"/>
        <v>1.1939253080327293E-3</v>
      </c>
      <c r="AN97" s="97"/>
      <c r="AO97" s="81">
        <f>+[1]DEPENSES_TOFE!O17</f>
        <v>0</v>
      </c>
      <c r="AP97" s="95"/>
      <c r="AQ97" s="81">
        <f t="shared" si="416"/>
        <v>0</v>
      </c>
      <c r="AR97" s="122">
        <f t="shared" si="386"/>
        <v>7.4999999999999993E-5</v>
      </c>
      <c r="AS97" s="122">
        <f t="shared" si="386"/>
        <v>0</v>
      </c>
      <c r="AT97" s="122">
        <f t="shared" si="386"/>
        <v>7.4999999999999993E-5</v>
      </c>
      <c r="AU97" s="97"/>
      <c r="AV97" s="81">
        <f>+[1]DEPENSES_TOFE!Q17</f>
        <v>2.3070199999999999E-2</v>
      </c>
      <c r="AW97" s="95"/>
      <c r="AX97" s="81">
        <f t="shared" si="417"/>
        <v>2.3070199999999999E-2</v>
      </c>
      <c r="AY97" s="96"/>
      <c r="AZ97" s="84">
        <f t="shared" si="387"/>
        <v>0</v>
      </c>
      <c r="BA97" s="151">
        <f t="shared" si="388"/>
        <v>2.3070199999999999E-2</v>
      </c>
      <c r="BB97" s="151">
        <f t="shared" si="388"/>
        <v>0</v>
      </c>
      <c r="BC97" s="151">
        <f t="shared" si="388"/>
        <v>2.3070199999999999E-2</v>
      </c>
      <c r="BD97" s="82">
        <f t="shared" si="389"/>
        <v>0</v>
      </c>
      <c r="BE97" s="86">
        <f t="shared" si="389"/>
        <v>0</v>
      </c>
      <c r="BF97" s="153">
        <f t="shared" si="389"/>
        <v>2.3145199999999998E-2</v>
      </c>
      <c r="BG97" s="153">
        <f t="shared" si="389"/>
        <v>0</v>
      </c>
      <c r="BH97" s="153">
        <f t="shared" si="389"/>
        <v>2.3145199999999998E-2</v>
      </c>
      <c r="BI97" s="66">
        <f t="shared" si="375"/>
        <v>0.36844853385972171</v>
      </c>
      <c r="BJ97" s="66">
        <f t="shared" si="390"/>
        <v>0.36844853385972171</v>
      </c>
      <c r="BK97" s="66" t="e">
        <f t="shared" si="391"/>
        <v>#DIV/0!</v>
      </c>
      <c r="BL97" s="97"/>
      <c r="BM97" s="81">
        <f>+[1]DEPENSES_TOFE!W17</f>
        <v>2.3650000000000001E-2</v>
      </c>
      <c r="BN97" s="95"/>
      <c r="BO97" s="81">
        <f t="shared" si="418"/>
        <v>2.3650000000000001E-2</v>
      </c>
      <c r="BP97" s="122">
        <f t="shared" si="392"/>
        <v>4.6795199999999995E-2</v>
      </c>
      <c r="BQ97" s="122">
        <f t="shared" si="392"/>
        <v>0</v>
      </c>
      <c r="BR97" s="122">
        <f t="shared" si="392"/>
        <v>4.6795199999999995E-2</v>
      </c>
      <c r="BS97" s="66">
        <f t="shared" si="393"/>
        <v>0.74493298099270899</v>
      </c>
      <c r="BT97" s="97"/>
      <c r="BU97" s="81">
        <f>+[1]DEPENSES_TOFE!Y17</f>
        <v>0</v>
      </c>
      <c r="BV97" s="95"/>
      <c r="BW97" s="81">
        <f t="shared" si="419"/>
        <v>0</v>
      </c>
      <c r="BX97" s="122">
        <f t="shared" si="394"/>
        <v>4.6795199999999995E-2</v>
      </c>
      <c r="BY97" s="122">
        <f t="shared" si="394"/>
        <v>0</v>
      </c>
      <c r="BZ97" s="122">
        <f t="shared" si="394"/>
        <v>4.6795199999999995E-2</v>
      </c>
      <c r="CA97" s="66">
        <f t="shared" si="395"/>
        <v>0.74493298099270899</v>
      </c>
      <c r="CB97" s="97"/>
      <c r="CC97" s="81">
        <f>+[1]DEPENSES_TOFE!AA17</f>
        <v>0</v>
      </c>
      <c r="CD97" s="95"/>
      <c r="CE97" s="81">
        <f t="shared" si="420"/>
        <v>0</v>
      </c>
      <c r="CF97" s="96"/>
      <c r="CG97" s="84">
        <f t="shared" si="396"/>
        <v>0</v>
      </c>
      <c r="CH97" s="122">
        <f t="shared" si="397"/>
        <v>2.3650000000000001E-2</v>
      </c>
      <c r="CI97" s="122">
        <f t="shared" si="397"/>
        <v>0</v>
      </c>
      <c r="CJ97" s="122">
        <f t="shared" si="397"/>
        <v>2.3650000000000001E-2</v>
      </c>
      <c r="CK97" s="82"/>
      <c r="CL97" s="86">
        <f t="shared" si="398"/>
        <v>0</v>
      </c>
      <c r="CM97" s="122">
        <f t="shared" si="399"/>
        <v>4.6795199999999995E-2</v>
      </c>
      <c r="CN97" s="122">
        <f t="shared" si="399"/>
        <v>0</v>
      </c>
      <c r="CO97" s="122">
        <f t="shared" si="399"/>
        <v>4.6795199999999995E-2</v>
      </c>
      <c r="CP97" s="67">
        <f t="shared" si="400"/>
        <v>0.74493298099270899</v>
      </c>
      <c r="CQ97" s="67">
        <f t="shared" si="401"/>
        <v>0.74493298099270899</v>
      </c>
      <c r="CR97" s="67" t="e">
        <f t="shared" si="402"/>
        <v>#DIV/0!</v>
      </c>
      <c r="CS97" s="97"/>
      <c r="CT97" s="81">
        <f>+[1]DEPENSES_TOFE!AG17</f>
        <v>0</v>
      </c>
      <c r="CU97" s="95"/>
      <c r="CV97" s="81">
        <f t="shared" si="421"/>
        <v>0</v>
      </c>
      <c r="CW97" s="122">
        <f t="shared" si="403"/>
        <v>4.6795199999999995E-2</v>
      </c>
      <c r="CX97" s="122">
        <f t="shared" si="403"/>
        <v>0</v>
      </c>
      <c r="CY97" s="122">
        <f t="shared" si="403"/>
        <v>4.6795199999999995E-2</v>
      </c>
      <c r="CZ97" s="97"/>
      <c r="DA97" s="81">
        <f>+[1]DEPENSES_TOFE!AI17</f>
        <v>0</v>
      </c>
      <c r="DB97" s="95"/>
      <c r="DC97" s="81">
        <f t="shared" si="422"/>
        <v>0</v>
      </c>
      <c r="DD97" s="122">
        <f t="shared" si="404"/>
        <v>4.6795199999999995E-2</v>
      </c>
      <c r="DE97" s="122">
        <f t="shared" si="404"/>
        <v>0</v>
      </c>
      <c r="DF97" s="122">
        <f t="shared" si="404"/>
        <v>4.6795199999999995E-2</v>
      </c>
      <c r="DG97" s="97"/>
      <c r="DH97" s="81">
        <f>+[1]DEPENSES_TOFE!AK17</f>
        <v>0</v>
      </c>
      <c r="DI97" s="95"/>
      <c r="DJ97" s="81">
        <f t="shared" si="423"/>
        <v>0</v>
      </c>
      <c r="DK97" s="96"/>
      <c r="DL97" s="84">
        <f t="shared" si="405"/>
        <v>0</v>
      </c>
      <c r="DM97" s="122">
        <f t="shared" si="405"/>
        <v>0</v>
      </c>
      <c r="DN97" s="122">
        <f t="shared" si="405"/>
        <v>0</v>
      </c>
      <c r="DO97" s="122">
        <f t="shared" si="405"/>
        <v>0</v>
      </c>
      <c r="DP97" s="82"/>
      <c r="DQ97" s="86">
        <f t="shared" si="406"/>
        <v>0</v>
      </c>
      <c r="DR97" s="123">
        <f t="shared" si="407"/>
        <v>4.6795199999999995E-2</v>
      </c>
      <c r="DS97" s="123">
        <f t="shared" si="407"/>
        <v>0</v>
      </c>
      <c r="DT97" s="123">
        <f t="shared" si="407"/>
        <v>4.6795199999999995E-2</v>
      </c>
      <c r="DU97" s="67">
        <f t="shared" si="377"/>
        <v>0.74493298099270899</v>
      </c>
      <c r="DV97" s="67">
        <f t="shared" si="378"/>
        <v>0.74493298099270899</v>
      </c>
      <c r="DW97" s="67" t="e">
        <f t="shared" si="379"/>
        <v>#DIV/0!</v>
      </c>
      <c r="DZ97" s="128"/>
      <c r="EK97" s="156"/>
    </row>
    <row r="98" spans="1:141" s="101" customFormat="1" ht="12.75" x14ac:dyDescent="0.2">
      <c r="A98" s="145" t="s">
        <v>122</v>
      </c>
      <c r="B98" s="81">
        <f>+[1]DEPENSES_TOFE!C18</f>
        <v>0</v>
      </c>
      <c r="C98" s="95"/>
      <c r="D98" s="81">
        <f t="shared" si="408"/>
        <v>0</v>
      </c>
      <c r="E98" s="81">
        <f>+[1]DEPENSES_TOFE!D18</f>
        <v>0</v>
      </c>
      <c r="F98" s="95"/>
      <c r="G98" s="81">
        <f t="shared" si="409"/>
        <v>0</v>
      </c>
      <c r="H98" s="146"/>
      <c r="I98" s="97"/>
      <c r="J98" s="81">
        <f>+[1]DEPENSES_TOFE!E18</f>
        <v>0</v>
      </c>
      <c r="K98" s="95"/>
      <c r="L98" s="81">
        <f t="shared" si="410"/>
        <v>0</v>
      </c>
      <c r="M98" s="97"/>
      <c r="N98" s="81">
        <f>+[1]DEPENSES_TOFE!G18</f>
        <v>0</v>
      </c>
      <c r="O98" s="95"/>
      <c r="P98" s="81">
        <f t="shared" si="411"/>
        <v>0</v>
      </c>
      <c r="Q98" s="81">
        <f t="shared" si="412"/>
        <v>0</v>
      </c>
      <c r="R98" s="81">
        <f t="shared" si="412"/>
        <v>0</v>
      </c>
      <c r="S98" s="81">
        <f t="shared" si="413"/>
        <v>0</v>
      </c>
      <c r="T98" s="97"/>
      <c r="U98" s="81">
        <f>+[1]DEPENSES_TOFE!I18</f>
        <v>0</v>
      </c>
      <c r="V98" s="95"/>
      <c r="W98" s="81">
        <f t="shared" si="414"/>
        <v>0</v>
      </c>
      <c r="X98" s="96"/>
      <c r="Y98" s="84">
        <f t="shared" si="380"/>
        <v>0</v>
      </c>
      <c r="Z98" s="153">
        <f t="shared" si="381"/>
        <v>0</v>
      </c>
      <c r="AA98" s="153">
        <f t="shared" si="381"/>
        <v>0</v>
      </c>
      <c r="AB98" s="153">
        <f t="shared" si="381"/>
        <v>0</v>
      </c>
      <c r="AC98" s="66" t="e">
        <f t="shared" si="373"/>
        <v>#DIV/0!</v>
      </c>
      <c r="AD98" s="66" t="e">
        <f t="shared" si="382"/>
        <v>#DIV/0!</v>
      </c>
      <c r="AE98" s="66" t="e">
        <f t="shared" si="383"/>
        <v>#DIV/0!</v>
      </c>
      <c r="AF98" s="97"/>
      <c r="AG98" s="81">
        <f>+[1]DEPENSES_TOFE!M18</f>
        <v>0</v>
      </c>
      <c r="AH98" s="95"/>
      <c r="AI98" s="81">
        <f t="shared" si="415"/>
        <v>0</v>
      </c>
      <c r="AJ98" s="122">
        <f t="shared" si="384"/>
        <v>0</v>
      </c>
      <c r="AK98" s="122">
        <f t="shared" si="384"/>
        <v>0</v>
      </c>
      <c r="AL98" s="122">
        <f t="shared" si="384"/>
        <v>0</v>
      </c>
      <c r="AM98" s="66" t="e">
        <f t="shared" si="385"/>
        <v>#DIV/0!</v>
      </c>
      <c r="AN98" s="97"/>
      <c r="AO98" s="81">
        <f>+[1]DEPENSES_TOFE!O18</f>
        <v>0</v>
      </c>
      <c r="AP98" s="95"/>
      <c r="AQ98" s="81">
        <f t="shared" si="416"/>
        <v>0</v>
      </c>
      <c r="AR98" s="122">
        <f t="shared" si="386"/>
        <v>0</v>
      </c>
      <c r="AS98" s="122">
        <f t="shared" si="386"/>
        <v>0</v>
      </c>
      <c r="AT98" s="122">
        <f t="shared" si="386"/>
        <v>0</v>
      </c>
      <c r="AU98" s="97"/>
      <c r="AV98" s="81">
        <f>+[1]DEPENSES_TOFE!Q18</f>
        <v>0</v>
      </c>
      <c r="AW98" s="95"/>
      <c r="AX98" s="81">
        <f t="shared" si="417"/>
        <v>0</v>
      </c>
      <c r="AY98" s="96"/>
      <c r="AZ98" s="84">
        <f t="shared" si="387"/>
        <v>0</v>
      </c>
      <c r="BA98" s="151">
        <f t="shared" si="388"/>
        <v>0</v>
      </c>
      <c r="BB98" s="151">
        <f t="shared" si="388"/>
        <v>0</v>
      </c>
      <c r="BC98" s="151">
        <f t="shared" si="388"/>
        <v>0</v>
      </c>
      <c r="BD98" s="82">
        <f t="shared" si="389"/>
        <v>0</v>
      </c>
      <c r="BE98" s="86">
        <f t="shared" si="389"/>
        <v>0</v>
      </c>
      <c r="BF98" s="153">
        <f t="shared" si="389"/>
        <v>0</v>
      </c>
      <c r="BG98" s="153">
        <f t="shared" si="389"/>
        <v>0</v>
      </c>
      <c r="BH98" s="153">
        <f t="shared" si="389"/>
        <v>0</v>
      </c>
      <c r="BI98" s="66" t="e">
        <f t="shared" si="375"/>
        <v>#DIV/0!</v>
      </c>
      <c r="BJ98" s="66" t="e">
        <f t="shared" si="390"/>
        <v>#DIV/0!</v>
      </c>
      <c r="BK98" s="66" t="e">
        <f t="shared" si="391"/>
        <v>#DIV/0!</v>
      </c>
      <c r="BL98" s="97"/>
      <c r="BM98" s="81">
        <f>+[1]DEPENSES_TOFE!W18</f>
        <v>0</v>
      </c>
      <c r="BN98" s="95"/>
      <c r="BO98" s="81">
        <f t="shared" si="418"/>
        <v>0</v>
      </c>
      <c r="BP98" s="122">
        <f t="shared" si="392"/>
        <v>0</v>
      </c>
      <c r="BQ98" s="122">
        <f t="shared" si="392"/>
        <v>0</v>
      </c>
      <c r="BR98" s="122">
        <f t="shared" si="392"/>
        <v>0</v>
      </c>
      <c r="BS98" s="66" t="e">
        <f t="shared" si="393"/>
        <v>#DIV/0!</v>
      </c>
      <c r="BT98" s="97"/>
      <c r="BU98" s="81">
        <f>+[1]DEPENSES_TOFE!Y18</f>
        <v>0</v>
      </c>
      <c r="BV98" s="95"/>
      <c r="BW98" s="81">
        <f t="shared" si="419"/>
        <v>0</v>
      </c>
      <c r="BX98" s="122">
        <f t="shared" si="394"/>
        <v>0</v>
      </c>
      <c r="BY98" s="122">
        <f t="shared" si="394"/>
        <v>0</v>
      </c>
      <c r="BZ98" s="122">
        <f t="shared" si="394"/>
        <v>0</v>
      </c>
      <c r="CA98" s="66" t="e">
        <f t="shared" si="395"/>
        <v>#DIV/0!</v>
      </c>
      <c r="CB98" s="97"/>
      <c r="CC98" s="81">
        <f>+[1]DEPENSES_TOFE!AA18</f>
        <v>0</v>
      </c>
      <c r="CD98" s="95"/>
      <c r="CE98" s="81">
        <f t="shared" si="420"/>
        <v>0</v>
      </c>
      <c r="CF98" s="96"/>
      <c r="CG98" s="84">
        <f t="shared" si="396"/>
        <v>0</v>
      </c>
      <c r="CH98" s="122">
        <f t="shared" si="397"/>
        <v>0</v>
      </c>
      <c r="CI98" s="122">
        <f t="shared" si="397"/>
        <v>0</v>
      </c>
      <c r="CJ98" s="122">
        <f t="shared" si="397"/>
        <v>0</v>
      </c>
      <c r="CK98" s="82"/>
      <c r="CL98" s="86">
        <f t="shared" si="398"/>
        <v>0</v>
      </c>
      <c r="CM98" s="122">
        <f t="shared" si="399"/>
        <v>0</v>
      </c>
      <c r="CN98" s="122">
        <f t="shared" si="399"/>
        <v>0</v>
      </c>
      <c r="CO98" s="122">
        <f t="shared" si="399"/>
        <v>0</v>
      </c>
      <c r="CP98" s="67" t="e">
        <f t="shared" si="400"/>
        <v>#DIV/0!</v>
      </c>
      <c r="CQ98" s="67" t="e">
        <f t="shared" si="401"/>
        <v>#DIV/0!</v>
      </c>
      <c r="CR98" s="67" t="e">
        <f t="shared" si="402"/>
        <v>#DIV/0!</v>
      </c>
      <c r="CS98" s="97"/>
      <c r="CT98" s="81">
        <f>+[1]DEPENSES_TOFE!AG18</f>
        <v>0</v>
      </c>
      <c r="CU98" s="95"/>
      <c r="CV98" s="81">
        <f t="shared" si="421"/>
        <v>0</v>
      </c>
      <c r="CW98" s="122">
        <f t="shared" si="403"/>
        <v>0</v>
      </c>
      <c r="CX98" s="122">
        <f t="shared" si="403"/>
        <v>0</v>
      </c>
      <c r="CY98" s="122">
        <f t="shared" si="403"/>
        <v>0</v>
      </c>
      <c r="CZ98" s="97"/>
      <c r="DA98" s="81">
        <f>+[1]DEPENSES_TOFE!AI18</f>
        <v>0</v>
      </c>
      <c r="DB98" s="95"/>
      <c r="DC98" s="81">
        <f t="shared" si="422"/>
        <v>0</v>
      </c>
      <c r="DD98" s="122">
        <f t="shared" si="404"/>
        <v>0</v>
      </c>
      <c r="DE98" s="122">
        <f t="shared" si="404"/>
        <v>0</v>
      </c>
      <c r="DF98" s="122">
        <f t="shared" si="404"/>
        <v>0</v>
      </c>
      <c r="DG98" s="97"/>
      <c r="DH98" s="81">
        <f>+[1]DEPENSES_TOFE!AK18</f>
        <v>0</v>
      </c>
      <c r="DI98" s="95"/>
      <c r="DJ98" s="81">
        <f t="shared" si="423"/>
        <v>0</v>
      </c>
      <c r="DK98" s="96"/>
      <c r="DL98" s="84">
        <f t="shared" si="405"/>
        <v>0</v>
      </c>
      <c r="DM98" s="122">
        <f t="shared" si="405"/>
        <v>0</v>
      </c>
      <c r="DN98" s="122">
        <f t="shared" si="405"/>
        <v>0</v>
      </c>
      <c r="DO98" s="122">
        <f t="shared" si="405"/>
        <v>0</v>
      </c>
      <c r="DP98" s="82"/>
      <c r="DQ98" s="86">
        <f t="shared" si="406"/>
        <v>0</v>
      </c>
      <c r="DR98" s="123">
        <f t="shared" si="407"/>
        <v>0</v>
      </c>
      <c r="DS98" s="123">
        <f t="shared" si="407"/>
        <v>0</v>
      </c>
      <c r="DT98" s="123">
        <f t="shared" si="407"/>
        <v>0</v>
      </c>
      <c r="DU98" s="67" t="e">
        <f t="shared" si="377"/>
        <v>#DIV/0!</v>
      </c>
      <c r="DV98" s="67" t="e">
        <f t="shared" si="378"/>
        <v>#DIV/0!</v>
      </c>
      <c r="DW98" s="67" t="e">
        <f t="shared" si="379"/>
        <v>#DIV/0!</v>
      </c>
      <c r="DZ98" s="128"/>
      <c r="EK98" s="156"/>
    </row>
    <row r="99" spans="1:141" s="101" customFormat="1" ht="12.75" x14ac:dyDescent="0.2">
      <c r="A99" s="145" t="s">
        <v>123</v>
      </c>
      <c r="B99" s="81">
        <f>+[1]DEPENSES_TOFE!C19</f>
        <v>3.9341390000000001</v>
      </c>
      <c r="C99" s="95"/>
      <c r="D99" s="81">
        <f t="shared" si="408"/>
        <v>3.9341390000000001</v>
      </c>
      <c r="E99" s="81">
        <f>+[1]DEPENSES_TOFE!D19</f>
        <v>3.9341390000000001</v>
      </c>
      <c r="F99" s="95"/>
      <c r="G99" s="81">
        <f t="shared" si="409"/>
        <v>3.9341390000000001</v>
      </c>
      <c r="H99" s="146"/>
      <c r="I99" s="97"/>
      <c r="J99" s="81">
        <f>+[1]DEPENSES_TOFE!E19</f>
        <v>0</v>
      </c>
      <c r="K99" s="95"/>
      <c r="L99" s="81">
        <f t="shared" si="410"/>
        <v>0</v>
      </c>
      <c r="M99" s="97"/>
      <c r="N99" s="81">
        <f>+[1]DEPENSES_TOFE!G19</f>
        <v>0</v>
      </c>
      <c r="O99" s="95"/>
      <c r="P99" s="81">
        <f t="shared" si="411"/>
        <v>0</v>
      </c>
      <c r="Q99" s="81">
        <f t="shared" si="412"/>
        <v>0</v>
      </c>
      <c r="R99" s="81">
        <f t="shared" si="412"/>
        <v>0</v>
      </c>
      <c r="S99" s="81">
        <f t="shared" si="413"/>
        <v>0</v>
      </c>
      <c r="T99" s="97"/>
      <c r="U99" s="81">
        <f>+[1]DEPENSES_TOFE!I19</f>
        <v>2.3749999999999999E-3</v>
      </c>
      <c r="V99" s="95"/>
      <c r="W99" s="81">
        <f t="shared" si="414"/>
        <v>2.3749999999999999E-3</v>
      </c>
      <c r="X99" s="96"/>
      <c r="Y99" s="84">
        <f t="shared" si="380"/>
        <v>0</v>
      </c>
      <c r="Z99" s="153">
        <f t="shared" si="381"/>
        <v>2.3749999999999999E-3</v>
      </c>
      <c r="AA99" s="153">
        <f t="shared" si="381"/>
        <v>0</v>
      </c>
      <c r="AB99" s="153">
        <f t="shared" si="381"/>
        <v>2.3749999999999999E-3</v>
      </c>
      <c r="AC99" s="66">
        <f t="shared" si="373"/>
        <v>6.0368990521178837E-4</v>
      </c>
      <c r="AD99" s="66" t="e">
        <f t="shared" si="382"/>
        <v>#DIV/0!</v>
      </c>
      <c r="AE99" s="66" t="e">
        <f t="shared" si="383"/>
        <v>#DIV/0!</v>
      </c>
      <c r="AF99" s="97"/>
      <c r="AG99" s="81">
        <f>+[1]DEPENSES_TOFE!M19</f>
        <v>2.5628259999999998E-3</v>
      </c>
      <c r="AH99" s="95"/>
      <c r="AI99" s="81">
        <f t="shared" si="415"/>
        <v>2.5628259999999998E-3</v>
      </c>
      <c r="AJ99" s="122">
        <f t="shared" si="384"/>
        <v>4.9378259999999993E-3</v>
      </c>
      <c r="AK99" s="122">
        <f t="shared" si="384"/>
        <v>0</v>
      </c>
      <c r="AL99" s="122">
        <f t="shared" si="384"/>
        <v>4.9378259999999993E-3</v>
      </c>
      <c r="AM99" s="66">
        <f t="shared" si="385"/>
        <v>1.2551224041651805E-3</v>
      </c>
      <c r="AN99" s="97"/>
      <c r="AO99" s="81">
        <f>+[1]DEPENSES_TOFE!O19</f>
        <v>2.1916145000000001E-2</v>
      </c>
      <c r="AP99" s="95"/>
      <c r="AQ99" s="81">
        <f t="shared" si="416"/>
        <v>2.1916145000000001E-2</v>
      </c>
      <c r="AR99" s="122">
        <f t="shared" si="386"/>
        <v>2.6853971000000001E-2</v>
      </c>
      <c r="AS99" s="122">
        <f t="shared" si="386"/>
        <v>0</v>
      </c>
      <c r="AT99" s="122">
        <f t="shared" si="386"/>
        <v>2.6853971000000001E-2</v>
      </c>
      <c r="AU99" s="97"/>
      <c r="AV99" s="81">
        <f>+[1]DEPENSES_TOFE!Q19</f>
        <v>0.66223914699999997</v>
      </c>
      <c r="AW99" s="95"/>
      <c r="AX99" s="81">
        <f t="shared" si="417"/>
        <v>0.66223914699999997</v>
      </c>
      <c r="AY99" s="96"/>
      <c r="AZ99" s="84">
        <f t="shared" si="387"/>
        <v>0</v>
      </c>
      <c r="BA99" s="151">
        <f t="shared" si="388"/>
        <v>0.68671811800000004</v>
      </c>
      <c r="BB99" s="151">
        <f t="shared" si="388"/>
        <v>0</v>
      </c>
      <c r="BC99" s="151">
        <f t="shared" si="388"/>
        <v>0.68671811800000004</v>
      </c>
      <c r="BD99" s="82">
        <f t="shared" si="389"/>
        <v>0</v>
      </c>
      <c r="BE99" s="86">
        <f t="shared" si="389"/>
        <v>0</v>
      </c>
      <c r="BF99" s="153">
        <f t="shared" si="389"/>
        <v>0.68909311800000006</v>
      </c>
      <c r="BG99" s="153">
        <f t="shared" si="389"/>
        <v>0</v>
      </c>
      <c r="BH99" s="153">
        <f t="shared" si="389"/>
        <v>0.68909311800000006</v>
      </c>
      <c r="BI99" s="66">
        <f t="shared" si="375"/>
        <v>0.17515728803684874</v>
      </c>
      <c r="BJ99" s="66">
        <f t="shared" si="390"/>
        <v>0.17515728803684874</v>
      </c>
      <c r="BK99" s="66" t="e">
        <f t="shared" si="391"/>
        <v>#DIV/0!</v>
      </c>
      <c r="BL99" s="97"/>
      <c r="BM99" s="81">
        <f>+[1]DEPENSES_TOFE!W19</f>
        <v>5.4385609000000001E-2</v>
      </c>
      <c r="BN99" s="95"/>
      <c r="BO99" s="81">
        <f t="shared" si="418"/>
        <v>5.4385609000000001E-2</v>
      </c>
      <c r="BP99" s="122">
        <f t="shared" si="392"/>
        <v>0.74347872700000006</v>
      </c>
      <c r="BQ99" s="122">
        <f t="shared" si="392"/>
        <v>0</v>
      </c>
      <c r="BR99" s="122">
        <f t="shared" si="392"/>
        <v>0.74347872700000006</v>
      </c>
      <c r="BS99" s="66">
        <f t="shared" si="393"/>
        <v>0.18898130620194153</v>
      </c>
      <c r="BT99" s="97"/>
      <c r="BU99" s="81">
        <f>+[1]DEPENSES_TOFE!Y19</f>
        <v>0</v>
      </c>
      <c r="BV99" s="95"/>
      <c r="BW99" s="81">
        <f t="shared" si="419"/>
        <v>0</v>
      </c>
      <c r="BX99" s="122">
        <f t="shared" si="394"/>
        <v>0.74347872700000006</v>
      </c>
      <c r="BY99" s="122">
        <f t="shared" si="394"/>
        <v>0</v>
      </c>
      <c r="BZ99" s="122">
        <f t="shared" si="394"/>
        <v>0.74347872700000006</v>
      </c>
      <c r="CA99" s="66">
        <f t="shared" si="395"/>
        <v>0.18898130620194153</v>
      </c>
      <c r="CB99" s="97"/>
      <c r="CC99" s="81">
        <f>+[1]DEPENSES_TOFE!AA19</f>
        <v>0</v>
      </c>
      <c r="CD99" s="95"/>
      <c r="CE99" s="81">
        <f t="shared" si="420"/>
        <v>0</v>
      </c>
      <c r="CF99" s="96"/>
      <c r="CG99" s="84">
        <f t="shared" si="396"/>
        <v>0</v>
      </c>
      <c r="CH99" s="122">
        <f t="shared" si="397"/>
        <v>5.4385609000000001E-2</v>
      </c>
      <c r="CI99" s="122">
        <f t="shared" si="397"/>
        <v>0</v>
      </c>
      <c r="CJ99" s="122">
        <f t="shared" si="397"/>
        <v>5.4385609000000001E-2</v>
      </c>
      <c r="CK99" s="82"/>
      <c r="CL99" s="86">
        <f t="shared" si="398"/>
        <v>0</v>
      </c>
      <c r="CM99" s="122">
        <f t="shared" si="399"/>
        <v>0.74347872700000006</v>
      </c>
      <c r="CN99" s="122">
        <f t="shared" si="399"/>
        <v>0</v>
      </c>
      <c r="CO99" s="122">
        <f t="shared" si="399"/>
        <v>0.74347872700000006</v>
      </c>
      <c r="CP99" s="67">
        <f t="shared" si="400"/>
        <v>0.18898130620194153</v>
      </c>
      <c r="CQ99" s="67">
        <f t="shared" si="401"/>
        <v>0.18898130620194153</v>
      </c>
      <c r="CR99" s="67" t="e">
        <f t="shared" si="402"/>
        <v>#DIV/0!</v>
      </c>
      <c r="CS99" s="97"/>
      <c r="CT99" s="81">
        <f>+[1]DEPENSES_TOFE!AG19</f>
        <v>0</v>
      </c>
      <c r="CU99" s="95"/>
      <c r="CV99" s="81">
        <f t="shared" si="421"/>
        <v>0</v>
      </c>
      <c r="CW99" s="122">
        <f t="shared" si="403"/>
        <v>0.74347872700000006</v>
      </c>
      <c r="CX99" s="122">
        <f t="shared" si="403"/>
        <v>0</v>
      </c>
      <c r="CY99" s="122">
        <f t="shared" si="403"/>
        <v>0.74347872700000006</v>
      </c>
      <c r="CZ99" s="97"/>
      <c r="DA99" s="81">
        <f>+[1]DEPENSES_TOFE!AI19</f>
        <v>0</v>
      </c>
      <c r="DB99" s="95"/>
      <c r="DC99" s="81">
        <f t="shared" si="422"/>
        <v>0</v>
      </c>
      <c r="DD99" s="122">
        <f t="shared" si="404"/>
        <v>0.74347872700000006</v>
      </c>
      <c r="DE99" s="122">
        <f t="shared" si="404"/>
        <v>0</v>
      </c>
      <c r="DF99" s="122">
        <f t="shared" si="404"/>
        <v>0.74347872700000006</v>
      </c>
      <c r="DG99" s="97"/>
      <c r="DH99" s="81">
        <f>+[1]DEPENSES_TOFE!AK19</f>
        <v>0</v>
      </c>
      <c r="DI99" s="95"/>
      <c r="DJ99" s="81">
        <f t="shared" si="423"/>
        <v>0</v>
      </c>
      <c r="DK99" s="96"/>
      <c r="DL99" s="84">
        <f t="shared" si="405"/>
        <v>0</v>
      </c>
      <c r="DM99" s="122">
        <f t="shared" si="405"/>
        <v>0</v>
      </c>
      <c r="DN99" s="122">
        <f t="shared" si="405"/>
        <v>0</v>
      </c>
      <c r="DO99" s="122">
        <f t="shared" si="405"/>
        <v>0</v>
      </c>
      <c r="DP99" s="82"/>
      <c r="DQ99" s="86">
        <f t="shared" si="406"/>
        <v>0</v>
      </c>
      <c r="DR99" s="123">
        <f t="shared" si="407"/>
        <v>0.74347872700000006</v>
      </c>
      <c r="DS99" s="123">
        <f t="shared" si="407"/>
        <v>0</v>
      </c>
      <c r="DT99" s="123">
        <f t="shared" si="407"/>
        <v>0.74347872700000006</v>
      </c>
      <c r="DU99" s="67">
        <f t="shared" si="377"/>
        <v>0.18898130620194153</v>
      </c>
      <c r="DV99" s="67">
        <f t="shared" si="378"/>
        <v>0.18898130620194153</v>
      </c>
      <c r="DW99" s="67" t="e">
        <f t="shared" si="379"/>
        <v>#DIV/0!</v>
      </c>
      <c r="DZ99" s="128"/>
      <c r="EK99" s="156"/>
    </row>
    <row r="100" spans="1:141" s="101" customFormat="1" ht="12.75" x14ac:dyDescent="0.2">
      <c r="A100" s="145" t="s">
        <v>124</v>
      </c>
      <c r="B100" s="81">
        <f>+[1]DEPENSES_TOFE!C20</f>
        <v>18.719659</v>
      </c>
      <c r="C100" s="95"/>
      <c r="D100" s="81">
        <f t="shared" si="408"/>
        <v>18.719659</v>
      </c>
      <c r="E100" s="81">
        <f>+[1]DEPENSES_TOFE!D20</f>
        <v>18.719659</v>
      </c>
      <c r="F100" s="95"/>
      <c r="G100" s="81">
        <f t="shared" si="409"/>
        <v>18.719659</v>
      </c>
      <c r="H100" s="146"/>
      <c r="I100" s="97"/>
      <c r="J100" s="81">
        <f>+[1]DEPENSES_TOFE!E20</f>
        <v>9.3466416999999996E-2</v>
      </c>
      <c r="K100" s="95"/>
      <c r="L100" s="81">
        <f t="shared" si="410"/>
        <v>9.3466416999999996E-2</v>
      </c>
      <c r="M100" s="97"/>
      <c r="N100" s="81">
        <f>+[1]DEPENSES_TOFE!G20</f>
        <v>6.0090645020000002</v>
      </c>
      <c r="O100" s="95"/>
      <c r="P100" s="81">
        <f t="shared" si="411"/>
        <v>6.0090645020000002</v>
      </c>
      <c r="Q100" s="81">
        <f t="shared" si="412"/>
        <v>6.1025309190000003</v>
      </c>
      <c r="R100" s="81">
        <f t="shared" si="412"/>
        <v>0</v>
      </c>
      <c r="S100" s="81">
        <f t="shared" si="413"/>
        <v>6.1025309190000003</v>
      </c>
      <c r="T100" s="97"/>
      <c r="U100" s="81">
        <f>+[1]DEPENSES_TOFE!I20</f>
        <v>1.2850709819999999</v>
      </c>
      <c r="V100" s="95"/>
      <c r="W100" s="81">
        <f t="shared" si="414"/>
        <v>1.2850709819999999</v>
      </c>
      <c r="X100" s="96"/>
      <c r="Y100" s="84">
        <f t="shared" si="380"/>
        <v>0</v>
      </c>
      <c r="Z100" s="153">
        <f t="shared" si="381"/>
        <v>7.387601901</v>
      </c>
      <c r="AA100" s="153">
        <f t="shared" si="381"/>
        <v>0</v>
      </c>
      <c r="AB100" s="153">
        <f t="shared" si="381"/>
        <v>7.387601901</v>
      </c>
      <c r="AC100" s="66">
        <f t="shared" si="373"/>
        <v>0.39464404244756807</v>
      </c>
      <c r="AD100" s="66" t="e">
        <f t="shared" si="382"/>
        <v>#DIV/0!</v>
      </c>
      <c r="AE100" s="66" t="e">
        <f t="shared" si="383"/>
        <v>#DIV/0!</v>
      </c>
      <c r="AF100" s="97"/>
      <c r="AG100" s="81">
        <f>+[1]DEPENSES_TOFE!M20</f>
        <v>0.85415880300000002</v>
      </c>
      <c r="AH100" s="95"/>
      <c r="AI100" s="81">
        <f t="shared" si="415"/>
        <v>0.85415880300000002</v>
      </c>
      <c r="AJ100" s="122">
        <f t="shared" si="384"/>
        <v>8.2417607040000007</v>
      </c>
      <c r="AK100" s="122">
        <f t="shared" si="384"/>
        <v>0</v>
      </c>
      <c r="AL100" s="122">
        <f t="shared" si="384"/>
        <v>8.2417607040000007</v>
      </c>
      <c r="AM100" s="66">
        <f t="shared" si="385"/>
        <v>0.44027301480224618</v>
      </c>
      <c r="AN100" s="97"/>
      <c r="AO100" s="81">
        <f>+[1]DEPENSES_TOFE!O20</f>
        <v>2.2592880059999998</v>
      </c>
      <c r="AP100" s="95"/>
      <c r="AQ100" s="81">
        <f t="shared" si="416"/>
        <v>2.2592880059999998</v>
      </c>
      <c r="AR100" s="122">
        <f t="shared" si="386"/>
        <v>10.501048710000001</v>
      </c>
      <c r="AS100" s="122">
        <f t="shared" si="386"/>
        <v>0</v>
      </c>
      <c r="AT100" s="122">
        <f t="shared" si="386"/>
        <v>10.501048710000001</v>
      </c>
      <c r="AU100" s="97"/>
      <c r="AV100" s="81">
        <f>+[1]DEPENSES_TOFE!Q20</f>
        <v>1.80225061</v>
      </c>
      <c r="AW100" s="95"/>
      <c r="AX100" s="81">
        <f t="shared" si="417"/>
        <v>1.80225061</v>
      </c>
      <c r="AY100" s="96"/>
      <c r="AZ100" s="84">
        <f t="shared" si="387"/>
        <v>0</v>
      </c>
      <c r="BA100" s="151">
        <f t="shared" si="388"/>
        <v>4.9156974189999998</v>
      </c>
      <c r="BB100" s="151">
        <f t="shared" si="388"/>
        <v>0</v>
      </c>
      <c r="BC100" s="151">
        <f t="shared" si="388"/>
        <v>4.9156974189999998</v>
      </c>
      <c r="BD100" s="82">
        <f t="shared" si="389"/>
        <v>0</v>
      </c>
      <c r="BE100" s="86">
        <f t="shared" si="389"/>
        <v>0</v>
      </c>
      <c r="BF100" s="153">
        <f t="shared" si="389"/>
        <v>12.303299320000001</v>
      </c>
      <c r="BG100" s="153">
        <f t="shared" si="389"/>
        <v>0</v>
      </c>
      <c r="BH100" s="153">
        <f t="shared" si="389"/>
        <v>12.303299320000001</v>
      </c>
      <c r="BI100" s="66">
        <f t="shared" si="375"/>
        <v>0.65723949992892505</v>
      </c>
      <c r="BJ100" s="66">
        <f t="shared" si="390"/>
        <v>0.65723949992892505</v>
      </c>
      <c r="BK100" s="66" t="e">
        <f t="shared" si="391"/>
        <v>#DIV/0!</v>
      </c>
      <c r="BL100" s="97"/>
      <c r="BM100" s="81">
        <f>+[1]DEPENSES_TOFE!W20</f>
        <v>1.0180175189999989</v>
      </c>
      <c r="BN100" s="95"/>
      <c r="BO100" s="81">
        <f t="shared" si="418"/>
        <v>1.0180175189999989</v>
      </c>
      <c r="BP100" s="122">
        <f t="shared" si="392"/>
        <v>13.321316839</v>
      </c>
      <c r="BQ100" s="122">
        <f t="shared" si="392"/>
        <v>0</v>
      </c>
      <c r="BR100" s="122">
        <f t="shared" si="392"/>
        <v>13.321316839</v>
      </c>
      <c r="BS100" s="66">
        <f t="shared" si="393"/>
        <v>0.71162176827045831</v>
      </c>
      <c r="BT100" s="97"/>
      <c r="BU100" s="81">
        <f>+[1]DEPENSES_TOFE!Y20</f>
        <v>0</v>
      </c>
      <c r="BV100" s="95"/>
      <c r="BW100" s="81">
        <f t="shared" si="419"/>
        <v>0</v>
      </c>
      <c r="BX100" s="122">
        <f t="shared" si="394"/>
        <v>13.321316839</v>
      </c>
      <c r="BY100" s="122">
        <f t="shared" si="394"/>
        <v>0</v>
      </c>
      <c r="BZ100" s="122">
        <f t="shared" si="394"/>
        <v>13.321316839</v>
      </c>
      <c r="CA100" s="66">
        <f t="shared" si="395"/>
        <v>0.71162176827045831</v>
      </c>
      <c r="CB100" s="97"/>
      <c r="CC100" s="81">
        <f>+[1]DEPENSES_TOFE!AA20</f>
        <v>0</v>
      </c>
      <c r="CD100" s="95"/>
      <c r="CE100" s="81">
        <f t="shared" si="420"/>
        <v>0</v>
      </c>
      <c r="CF100" s="96"/>
      <c r="CG100" s="84">
        <f t="shared" si="396"/>
        <v>0</v>
      </c>
      <c r="CH100" s="122">
        <f t="shared" si="397"/>
        <v>1.0180175189999989</v>
      </c>
      <c r="CI100" s="122">
        <f t="shared" si="397"/>
        <v>0</v>
      </c>
      <c r="CJ100" s="122">
        <f t="shared" si="397"/>
        <v>1.0180175189999989</v>
      </c>
      <c r="CK100" s="82"/>
      <c r="CL100" s="86">
        <f t="shared" si="398"/>
        <v>0</v>
      </c>
      <c r="CM100" s="122">
        <f t="shared" si="399"/>
        <v>13.321316839</v>
      </c>
      <c r="CN100" s="122">
        <f t="shared" si="399"/>
        <v>0</v>
      </c>
      <c r="CO100" s="122">
        <f t="shared" si="399"/>
        <v>13.321316839</v>
      </c>
      <c r="CP100" s="67">
        <f t="shared" si="400"/>
        <v>0.71162176827045831</v>
      </c>
      <c r="CQ100" s="67">
        <f t="shared" si="401"/>
        <v>0.71162176827045831</v>
      </c>
      <c r="CR100" s="67" t="e">
        <f t="shared" si="402"/>
        <v>#DIV/0!</v>
      </c>
      <c r="CS100" s="97"/>
      <c r="CT100" s="81">
        <f>+[1]DEPENSES_TOFE!AG20</f>
        <v>0</v>
      </c>
      <c r="CU100" s="95"/>
      <c r="CV100" s="81">
        <f t="shared" si="421"/>
        <v>0</v>
      </c>
      <c r="CW100" s="122">
        <f t="shared" si="403"/>
        <v>13.321316839</v>
      </c>
      <c r="CX100" s="122">
        <f t="shared" si="403"/>
        <v>0</v>
      </c>
      <c r="CY100" s="122">
        <f t="shared" si="403"/>
        <v>13.321316839</v>
      </c>
      <c r="CZ100" s="97"/>
      <c r="DA100" s="81">
        <f>+[1]DEPENSES_TOFE!AI20</f>
        <v>0</v>
      </c>
      <c r="DB100" s="95"/>
      <c r="DC100" s="81">
        <f t="shared" si="422"/>
        <v>0</v>
      </c>
      <c r="DD100" s="122">
        <f t="shared" si="404"/>
        <v>13.321316839</v>
      </c>
      <c r="DE100" s="122">
        <f t="shared" si="404"/>
        <v>0</v>
      </c>
      <c r="DF100" s="122">
        <f t="shared" si="404"/>
        <v>13.321316839</v>
      </c>
      <c r="DG100" s="97"/>
      <c r="DH100" s="81">
        <f>+[1]DEPENSES_TOFE!AK20</f>
        <v>0</v>
      </c>
      <c r="DI100" s="95"/>
      <c r="DJ100" s="81">
        <f t="shared" si="423"/>
        <v>0</v>
      </c>
      <c r="DK100" s="96"/>
      <c r="DL100" s="84">
        <f t="shared" si="405"/>
        <v>0</v>
      </c>
      <c r="DM100" s="122">
        <f t="shared" si="405"/>
        <v>0</v>
      </c>
      <c r="DN100" s="122">
        <f t="shared" si="405"/>
        <v>0</v>
      </c>
      <c r="DO100" s="122">
        <f t="shared" si="405"/>
        <v>0</v>
      </c>
      <c r="DP100" s="82"/>
      <c r="DQ100" s="86">
        <f t="shared" si="406"/>
        <v>0</v>
      </c>
      <c r="DR100" s="123">
        <f t="shared" si="407"/>
        <v>13.321316839</v>
      </c>
      <c r="DS100" s="123">
        <f t="shared" si="407"/>
        <v>0</v>
      </c>
      <c r="DT100" s="123">
        <f t="shared" si="407"/>
        <v>13.321316839</v>
      </c>
      <c r="DU100" s="67">
        <f t="shared" si="377"/>
        <v>0.71162176827045831</v>
      </c>
      <c r="DV100" s="67">
        <f t="shared" si="378"/>
        <v>0.71162176827045831</v>
      </c>
      <c r="DW100" s="67" t="e">
        <f t="shared" si="379"/>
        <v>#DIV/0!</v>
      </c>
      <c r="DZ100" s="128"/>
      <c r="EK100" s="156"/>
    </row>
    <row r="101" spans="1:141" s="101" customFormat="1" ht="12.75" x14ac:dyDescent="0.2">
      <c r="A101" s="145" t="s">
        <v>125</v>
      </c>
      <c r="B101" s="81">
        <f>+[1]DEPENSES_TOFE!C21</f>
        <v>4.5240619999999998</v>
      </c>
      <c r="C101" s="95"/>
      <c r="D101" s="81">
        <f t="shared" si="408"/>
        <v>4.5240619999999998</v>
      </c>
      <c r="E101" s="81">
        <f>+[1]DEPENSES_TOFE!D21</f>
        <v>4.5240619999999998</v>
      </c>
      <c r="F101" s="95"/>
      <c r="G101" s="81">
        <f t="shared" si="409"/>
        <v>4.5240619999999998</v>
      </c>
      <c r="H101" s="146"/>
      <c r="I101" s="97"/>
      <c r="J101" s="81">
        <f>+[1]DEPENSES_TOFE!E21</f>
        <v>6.5620000000000001E-4</v>
      </c>
      <c r="K101" s="95"/>
      <c r="L101" s="81">
        <f t="shared" si="410"/>
        <v>6.5620000000000001E-4</v>
      </c>
      <c r="M101" s="97"/>
      <c r="N101" s="81">
        <f>+[1]DEPENSES_TOFE!G21</f>
        <v>5.3211084999999998E-2</v>
      </c>
      <c r="O101" s="95"/>
      <c r="P101" s="81">
        <f t="shared" si="411"/>
        <v>5.3211084999999998E-2</v>
      </c>
      <c r="Q101" s="81">
        <f t="shared" si="412"/>
        <v>5.3867285000000001E-2</v>
      </c>
      <c r="R101" s="81">
        <f t="shared" si="412"/>
        <v>0</v>
      </c>
      <c r="S101" s="81">
        <f t="shared" si="413"/>
        <v>5.3867285000000001E-2</v>
      </c>
      <c r="T101" s="97"/>
      <c r="U101" s="81">
        <f>+[1]DEPENSES_TOFE!I21</f>
        <v>0.15192307500000002</v>
      </c>
      <c r="V101" s="95"/>
      <c r="W101" s="81">
        <f t="shared" si="414"/>
        <v>0.15192307500000002</v>
      </c>
      <c r="X101" s="96"/>
      <c r="Y101" s="84">
        <f t="shared" si="380"/>
        <v>0</v>
      </c>
      <c r="Z101" s="153">
        <f t="shared" si="381"/>
        <v>0.20579036000000001</v>
      </c>
      <c r="AA101" s="153">
        <f t="shared" si="381"/>
        <v>0</v>
      </c>
      <c r="AB101" s="153">
        <f t="shared" si="381"/>
        <v>0.20579036000000001</v>
      </c>
      <c r="AC101" s="66">
        <f t="shared" si="373"/>
        <v>4.5487961924482914E-2</v>
      </c>
      <c r="AD101" s="66" t="e">
        <f t="shared" si="382"/>
        <v>#DIV/0!</v>
      </c>
      <c r="AE101" s="66" t="e">
        <f t="shared" si="383"/>
        <v>#DIV/0!</v>
      </c>
      <c r="AF101" s="97"/>
      <c r="AG101" s="81">
        <f>+[1]DEPENSES_TOFE!M21</f>
        <v>0.109426334</v>
      </c>
      <c r="AH101" s="95"/>
      <c r="AI101" s="81">
        <f t="shared" si="415"/>
        <v>0.109426334</v>
      </c>
      <c r="AJ101" s="122">
        <f t="shared" si="384"/>
        <v>0.31521669400000002</v>
      </c>
      <c r="AK101" s="122">
        <f t="shared" si="384"/>
        <v>0</v>
      </c>
      <c r="AL101" s="122">
        <f t="shared" si="384"/>
        <v>0.31521669400000002</v>
      </c>
      <c r="AM101" s="66">
        <f t="shared" si="385"/>
        <v>6.9675591094905426E-2</v>
      </c>
      <c r="AN101" s="97"/>
      <c r="AO101" s="81">
        <f>+[1]DEPENSES_TOFE!O21</f>
        <v>0.195975225</v>
      </c>
      <c r="AP101" s="95"/>
      <c r="AQ101" s="81">
        <f t="shared" si="416"/>
        <v>0.195975225</v>
      </c>
      <c r="AR101" s="122">
        <f t="shared" si="386"/>
        <v>0.51119191900000005</v>
      </c>
      <c r="AS101" s="122">
        <f t="shared" si="386"/>
        <v>0</v>
      </c>
      <c r="AT101" s="122">
        <f t="shared" si="386"/>
        <v>0.51119191900000005</v>
      </c>
      <c r="AU101" s="97"/>
      <c r="AV101" s="81">
        <f>+[1]DEPENSES_TOFE!Q21</f>
        <v>0.39559559900000002</v>
      </c>
      <c r="AW101" s="95"/>
      <c r="AX101" s="81">
        <f t="shared" si="417"/>
        <v>0.39559559900000002</v>
      </c>
      <c r="AY101" s="96"/>
      <c r="AZ101" s="84">
        <f t="shared" si="387"/>
        <v>0</v>
      </c>
      <c r="BA101" s="151">
        <f t="shared" si="388"/>
        <v>0.70099715800000006</v>
      </c>
      <c r="BB101" s="151">
        <f t="shared" si="388"/>
        <v>0</v>
      </c>
      <c r="BC101" s="151">
        <f t="shared" si="388"/>
        <v>0.70099715800000006</v>
      </c>
      <c r="BD101" s="82">
        <f t="shared" si="389"/>
        <v>0</v>
      </c>
      <c r="BE101" s="86">
        <f t="shared" si="389"/>
        <v>0</v>
      </c>
      <c r="BF101" s="153">
        <f t="shared" si="389"/>
        <v>0.90678751800000001</v>
      </c>
      <c r="BG101" s="153">
        <f t="shared" si="389"/>
        <v>0</v>
      </c>
      <c r="BH101" s="153">
        <f t="shared" si="389"/>
        <v>0.90678751800000001</v>
      </c>
      <c r="BI101" s="66">
        <f t="shared" si="375"/>
        <v>0.20043658066578221</v>
      </c>
      <c r="BJ101" s="66">
        <f t="shared" si="390"/>
        <v>0.20043658066578221</v>
      </c>
      <c r="BK101" s="66" t="e">
        <f t="shared" si="391"/>
        <v>#DIV/0!</v>
      </c>
      <c r="BL101" s="97"/>
      <c r="BM101" s="81">
        <f>+[1]DEPENSES_TOFE!W21</f>
        <v>0.37258460000000004</v>
      </c>
      <c r="BN101" s="95"/>
      <c r="BO101" s="81">
        <f t="shared" si="418"/>
        <v>0.37258460000000004</v>
      </c>
      <c r="BP101" s="122">
        <f t="shared" si="392"/>
        <v>1.2793721179999999</v>
      </c>
      <c r="BQ101" s="122">
        <f t="shared" si="392"/>
        <v>0</v>
      </c>
      <c r="BR101" s="122">
        <f t="shared" si="392"/>
        <v>1.2793721179999999</v>
      </c>
      <c r="BS101" s="66">
        <f t="shared" si="393"/>
        <v>0.28279279063814777</v>
      </c>
      <c r="BT101" s="97"/>
      <c r="BU101" s="81">
        <f>+[1]DEPENSES_TOFE!Y21</f>
        <v>0</v>
      </c>
      <c r="BV101" s="95"/>
      <c r="BW101" s="81">
        <f t="shared" si="419"/>
        <v>0</v>
      </c>
      <c r="BX101" s="122">
        <f t="shared" si="394"/>
        <v>1.2793721179999999</v>
      </c>
      <c r="BY101" s="122">
        <f t="shared" si="394"/>
        <v>0</v>
      </c>
      <c r="BZ101" s="122">
        <f t="shared" si="394"/>
        <v>1.2793721179999999</v>
      </c>
      <c r="CA101" s="66">
        <f t="shared" si="395"/>
        <v>0.28279279063814777</v>
      </c>
      <c r="CB101" s="97"/>
      <c r="CC101" s="81">
        <f>+[1]DEPENSES_TOFE!AA21</f>
        <v>0</v>
      </c>
      <c r="CD101" s="95"/>
      <c r="CE101" s="81">
        <f t="shared" si="420"/>
        <v>0</v>
      </c>
      <c r="CF101" s="96"/>
      <c r="CG101" s="84">
        <f t="shared" si="396"/>
        <v>0</v>
      </c>
      <c r="CH101" s="122">
        <f t="shared" si="397"/>
        <v>0.37258460000000004</v>
      </c>
      <c r="CI101" s="122">
        <f t="shared" si="397"/>
        <v>0</v>
      </c>
      <c r="CJ101" s="122">
        <f t="shared" si="397"/>
        <v>0.37258460000000004</v>
      </c>
      <c r="CK101" s="82"/>
      <c r="CL101" s="86">
        <f t="shared" si="398"/>
        <v>0</v>
      </c>
      <c r="CM101" s="122">
        <f t="shared" si="399"/>
        <v>1.2793721179999999</v>
      </c>
      <c r="CN101" s="122">
        <f t="shared" si="399"/>
        <v>0</v>
      </c>
      <c r="CO101" s="122">
        <f t="shared" si="399"/>
        <v>1.2793721179999999</v>
      </c>
      <c r="CP101" s="67">
        <f t="shared" si="400"/>
        <v>0.28279279063814777</v>
      </c>
      <c r="CQ101" s="67">
        <f t="shared" si="401"/>
        <v>0.28279279063814777</v>
      </c>
      <c r="CR101" s="67" t="e">
        <f t="shared" si="402"/>
        <v>#DIV/0!</v>
      </c>
      <c r="CS101" s="97"/>
      <c r="CT101" s="81">
        <f>+[1]DEPENSES_TOFE!AG21</f>
        <v>0</v>
      </c>
      <c r="CU101" s="95"/>
      <c r="CV101" s="81">
        <f t="shared" si="421"/>
        <v>0</v>
      </c>
      <c r="CW101" s="122">
        <f t="shared" si="403"/>
        <v>1.2793721179999999</v>
      </c>
      <c r="CX101" s="122">
        <f t="shared" si="403"/>
        <v>0</v>
      </c>
      <c r="CY101" s="122">
        <f t="shared" si="403"/>
        <v>1.2793721179999999</v>
      </c>
      <c r="CZ101" s="97"/>
      <c r="DA101" s="81">
        <f>+[1]DEPENSES_TOFE!AI21</f>
        <v>0</v>
      </c>
      <c r="DB101" s="95"/>
      <c r="DC101" s="81">
        <f t="shared" si="422"/>
        <v>0</v>
      </c>
      <c r="DD101" s="122">
        <f t="shared" si="404"/>
        <v>1.2793721179999999</v>
      </c>
      <c r="DE101" s="122">
        <f t="shared" si="404"/>
        <v>0</v>
      </c>
      <c r="DF101" s="122">
        <f t="shared" si="404"/>
        <v>1.2793721179999999</v>
      </c>
      <c r="DG101" s="97"/>
      <c r="DH101" s="81">
        <f>+[1]DEPENSES_TOFE!AK21</f>
        <v>0</v>
      </c>
      <c r="DI101" s="95"/>
      <c r="DJ101" s="81">
        <f t="shared" si="423"/>
        <v>0</v>
      </c>
      <c r="DK101" s="96"/>
      <c r="DL101" s="84">
        <f t="shared" si="405"/>
        <v>0</v>
      </c>
      <c r="DM101" s="122">
        <f t="shared" si="405"/>
        <v>0</v>
      </c>
      <c r="DN101" s="122">
        <f t="shared" si="405"/>
        <v>0</v>
      </c>
      <c r="DO101" s="122">
        <f t="shared" si="405"/>
        <v>0</v>
      </c>
      <c r="DP101" s="82"/>
      <c r="DQ101" s="86">
        <f t="shared" si="406"/>
        <v>0</v>
      </c>
      <c r="DR101" s="123">
        <f t="shared" si="407"/>
        <v>1.2793721179999999</v>
      </c>
      <c r="DS101" s="123">
        <f t="shared" si="407"/>
        <v>0</v>
      </c>
      <c r="DT101" s="123">
        <f t="shared" si="407"/>
        <v>1.2793721179999999</v>
      </c>
      <c r="DU101" s="67">
        <f t="shared" si="377"/>
        <v>0.28279279063814777</v>
      </c>
      <c r="DV101" s="67">
        <f t="shared" si="378"/>
        <v>0.28279279063814777</v>
      </c>
      <c r="DW101" s="67" t="e">
        <f t="shared" si="379"/>
        <v>#DIV/0!</v>
      </c>
      <c r="DZ101" s="128"/>
      <c r="EK101" s="156"/>
    </row>
    <row r="102" spans="1:141" s="101" customFormat="1" ht="12.75" x14ac:dyDescent="0.2">
      <c r="A102" s="145" t="s">
        <v>126</v>
      </c>
      <c r="B102" s="81">
        <f>+[1]DEPENSES_TOFE!C22</f>
        <v>3.6014039999999996</v>
      </c>
      <c r="C102" s="95"/>
      <c r="D102" s="81">
        <f t="shared" si="408"/>
        <v>3.6014039999999996</v>
      </c>
      <c r="E102" s="81">
        <f>+[1]DEPENSES_TOFE!D22</f>
        <v>3.6014039999999996</v>
      </c>
      <c r="F102" s="95"/>
      <c r="G102" s="81">
        <f t="shared" si="409"/>
        <v>3.6014039999999996</v>
      </c>
      <c r="H102" s="146"/>
      <c r="I102" s="97"/>
      <c r="J102" s="81">
        <f>+[1]DEPENSES_TOFE!E22</f>
        <v>0</v>
      </c>
      <c r="K102" s="95"/>
      <c r="L102" s="81">
        <f t="shared" si="410"/>
        <v>0</v>
      </c>
      <c r="M102" s="97"/>
      <c r="N102" s="81">
        <f>+[1]DEPENSES_TOFE!G22</f>
        <v>0</v>
      </c>
      <c r="O102" s="95"/>
      <c r="P102" s="81">
        <f t="shared" si="411"/>
        <v>0</v>
      </c>
      <c r="Q102" s="81">
        <f t="shared" si="412"/>
        <v>0</v>
      </c>
      <c r="R102" s="81">
        <f t="shared" si="412"/>
        <v>0</v>
      </c>
      <c r="S102" s="81">
        <f t="shared" si="413"/>
        <v>0</v>
      </c>
      <c r="T102" s="97"/>
      <c r="U102" s="81">
        <f>+[1]DEPENSES_TOFE!I22</f>
        <v>0</v>
      </c>
      <c r="V102" s="95"/>
      <c r="W102" s="81">
        <f t="shared" si="414"/>
        <v>0</v>
      </c>
      <c r="X102" s="96"/>
      <c r="Y102" s="84">
        <f t="shared" si="380"/>
        <v>0</v>
      </c>
      <c r="Z102" s="153">
        <f t="shared" si="381"/>
        <v>0</v>
      </c>
      <c r="AA102" s="153">
        <f t="shared" si="381"/>
        <v>0</v>
      </c>
      <c r="AB102" s="153">
        <f t="shared" si="381"/>
        <v>0</v>
      </c>
      <c r="AC102" s="66">
        <f t="shared" si="373"/>
        <v>0</v>
      </c>
      <c r="AD102" s="66" t="e">
        <f t="shared" si="382"/>
        <v>#DIV/0!</v>
      </c>
      <c r="AE102" s="66" t="e">
        <f t="shared" si="383"/>
        <v>#DIV/0!</v>
      </c>
      <c r="AF102" s="97"/>
      <c r="AG102" s="81">
        <f>+[1]DEPENSES_TOFE!M22</f>
        <v>0</v>
      </c>
      <c r="AH102" s="95"/>
      <c r="AI102" s="81">
        <f t="shared" si="415"/>
        <v>0</v>
      </c>
      <c r="AJ102" s="122">
        <f t="shared" si="384"/>
        <v>0</v>
      </c>
      <c r="AK102" s="122">
        <f t="shared" si="384"/>
        <v>0</v>
      </c>
      <c r="AL102" s="122">
        <f t="shared" si="384"/>
        <v>0</v>
      </c>
      <c r="AM102" s="66">
        <f t="shared" si="385"/>
        <v>0</v>
      </c>
      <c r="AN102" s="97"/>
      <c r="AO102" s="81">
        <f>+[1]DEPENSES_TOFE!O22</f>
        <v>8.5145999999999999E-2</v>
      </c>
      <c r="AP102" s="95"/>
      <c r="AQ102" s="81">
        <f t="shared" si="416"/>
        <v>8.5145999999999999E-2</v>
      </c>
      <c r="AR102" s="122">
        <f t="shared" si="386"/>
        <v>8.5145999999999999E-2</v>
      </c>
      <c r="AS102" s="122">
        <f t="shared" si="386"/>
        <v>0</v>
      </c>
      <c r="AT102" s="122">
        <f t="shared" si="386"/>
        <v>8.5145999999999999E-2</v>
      </c>
      <c r="AU102" s="97"/>
      <c r="AV102" s="81">
        <f>+[1]DEPENSES_TOFE!Q22</f>
        <v>1.4229491000000001</v>
      </c>
      <c r="AW102" s="95"/>
      <c r="AX102" s="81">
        <f t="shared" si="417"/>
        <v>1.4229491000000001</v>
      </c>
      <c r="AY102" s="96"/>
      <c r="AZ102" s="84">
        <f t="shared" si="387"/>
        <v>0</v>
      </c>
      <c r="BA102" s="151">
        <f t="shared" si="388"/>
        <v>1.5080951</v>
      </c>
      <c r="BB102" s="151">
        <f t="shared" si="388"/>
        <v>0</v>
      </c>
      <c r="BC102" s="151">
        <f t="shared" si="388"/>
        <v>1.5080951</v>
      </c>
      <c r="BD102" s="82">
        <f t="shared" si="389"/>
        <v>0</v>
      </c>
      <c r="BE102" s="86">
        <f t="shared" si="389"/>
        <v>0</v>
      </c>
      <c r="BF102" s="153">
        <f t="shared" si="389"/>
        <v>1.5080951</v>
      </c>
      <c r="BG102" s="153">
        <f t="shared" si="389"/>
        <v>0</v>
      </c>
      <c r="BH102" s="153">
        <f t="shared" si="389"/>
        <v>1.5080951</v>
      </c>
      <c r="BI102" s="66">
        <f t="shared" si="375"/>
        <v>0.41875199227856696</v>
      </c>
      <c r="BJ102" s="66">
        <f t="shared" si="390"/>
        <v>0.41875199227856696</v>
      </c>
      <c r="BK102" s="66" t="e">
        <f t="shared" si="391"/>
        <v>#DIV/0!</v>
      </c>
      <c r="BL102" s="97"/>
      <c r="BM102" s="81">
        <f>+[1]DEPENSES_TOFE!W22</f>
        <v>0.68144249999999973</v>
      </c>
      <c r="BN102" s="95"/>
      <c r="BO102" s="81">
        <f t="shared" si="418"/>
        <v>0.68144249999999973</v>
      </c>
      <c r="BP102" s="122">
        <f t="shared" si="392"/>
        <v>2.1895375999999995</v>
      </c>
      <c r="BQ102" s="122">
        <f t="shared" si="392"/>
        <v>0</v>
      </c>
      <c r="BR102" s="122">
        <f t="shared" si="392"/>
        <v>2.1895375999999995</v>
      </c>
      <c r="BS102" s="66">
        <f t="shared" si="393"/>
        <v>0.60796778145412167</v>
      </c>
      <c r="BT102" s="97"/>
      <c r="BU102" s="81">
        <f>+[1]DEPENSES_TOFE!Y22</f>
        <v>0</v>
      </c>
      <c r="BV102" s="95"/>
      <c r="BW102" s="81">
        <f t="shared" si="419"/>
        <v>0</v>
      </c>
      <c r="BX102" s="122">
        <f t="shared" si="394"/>
        <v>2.1895375999999995</v>
      </c>
      <c r="BY102" s="122">
        <f t="shared" si="394"/>
        <v>0</v>
      </c>
      <c r="BZ102" s="122">
        <f t="shared" si="394"/>
        <v>2.1895375999999995</v>
      </c>
      <c r="CA102" s="66">
        <f t="shared" si="395"/>
        <v>0.60796778145412167</v>
      </c>
      <c r="CB102" s="97"/>
      <c r="CC102" s="81">
        <f>+[1]DEPENSES_TOFE!AA22</f>
        <v>0</v>
      </c>
      <c r="CD102" s="95"/>
      <c r="CE102" s="81">
        <f t="shared" si="420"/>
        <v>0</v>
      </c>
      <c r="CF102" s="96"/>
      <c r="CG102" s="84">
        <f t="shared" si="396"/>
        <v>0</v>
      </c>
      <c r="CH102" s="122">
        <f t="shared" si="397"/>
        <v>0.68144249999999973</v>
      </c>
      <c r="CI102" s="122">
        <f t="shared" si="397"/>
        <v>0</v>
      </c>
      <c r="CJ102" s="122">
        <f t="shared" si="397"/>
        <v>0.68144249999999973</v>
      </c>
      <c r="CK102" s="82"/>
      <c r="CL102" s="86">
        <f t="shared" si="398"/>
        <v>0</v>
      </c>
      <c r="CM102" s="122">
        <f t="shared" si="399"/>
        <v>2.1895375999999995</v>
      </c>
      <c r="CN102" s="122">
        <f t="shared" si="399"/>
        <v>0</v>
      </c>
      <c r="CO102" s="122">
        <f t="shared" si="399"/>
        <v>2.1895375999999995</v>
      </c>
      <c r="CP102" s="67">
        <f t="shared" si="400"/>
        <v>0.60796778145412167</v>
      </c>
      <c r="CQ102" s="67">
        <f t="shared" si="401"/>
        <v>0.60796778145412167</v>
      </c>
      <c r="CR102" s="67" t="e">
        <f t="shared" si="402"/>
        <v>#DIV/0!</v>
      </c>
      <c r="CS102" s="97"/>
      <c r="CT102" s="81">
        <f>+[1]DEPENSES_TOFE!AG22</f>
        <v>0</v>
      </c>
      <c r="CU102" s="95"/>
      <c r="CV102" s="81">
        <f t="shared" si="421"/>
        <v>0</v>
      </c>
      <c r="CW102" s="122">
        <f t="shared" si="403"/>
        <v>2.1895375999999995</v>
      </c>
      <c r="CX102" s="122">
        <f t="shared" si="403"/>
        <v>0</v>
      </c>
      <c r="CY102" s="122">
        <f t="shared" si="403"/>
        <v>2.1895375999999995</v>
      </c>
      <c r="CZ102" s="97"/>
      <c r="DA102" s="81">
        <f>+[1]DEPENSES_TOFE!AI22</f>
        <v>0</v>
      </c>
      <c r="DB102" s="95"/>
      <c r="DC102" s="81">
        <f t="shared" si="422"/>
        <v>0</v>
      </c>
      <c r="DD102" s="122">
        <f t="shared" si="404"/>
        <v>2.1895375999999995</v>
      </c>
      <c r="DE102" s="122">
        <f t="shared" si="404"/>
        <v>0</v>
      </c>
      <c r="DF102" s="122">
        <f t="shared" si="404"/>
        <v>2.1895375999999995</v>
      </c>
      <c r="DG102" s="97"/>
      <c r="DH102" s="81">
        <f>+[1]DEPENSES_TOFE!AK22</f>
        <v>0</v>
      </c>
      <c r="DI102" s="95"/>
      <c r="DJ102" s="81">
        <f t="shared" si="423"/>
        <v>0</v>
      </c>
      <c r="DK102" s="96"/>
      <c r="DL102" s="84">
        <f t="shared" si="405"/>
        <v>0</v>
      </c>
      <c r="DM102" s="122">
        <f t="shared" si="405"/>
        <v>0</v>
      </c>
      <c r="DN102" s="122">
        <f t="shared" si="405"/>
        <v>0</v>
      </c>
      <c r="DO102" s="122">
        <f t="shared" si="405"/>
        <v>0</v>
      </c>
      <c r="DP102" s="82"/>
      <c r="DQ102" s="86">
        <f t="shared" si="406"/>
        <v>0</v>
      </c>
      <c r="DR102" s="123">
        <f t="shared" si="407"/>
        <v>2.1895375999999995</v>
      </c>
      <c r="DS102" s="123">
        <f t="shared" si="407"/>
        <v>0</v>
      </c>
      <c r="DT102" s="123">
        <f t="shared" si="407"/>
        <v>2.1895375999999995</v>
      </c>
      <c r="DU102" s="67">
        <f t="shared" si="377"/>
        <v>0.60796778145412167</v>
      </c>
      <c r="DV102" s="67">
        <f t="shared" si="378"/>
        <v>0.60796778145412167</v>
      </c>
      <c r="DW102" s="67" t="e">
        <f t="shared" si="379"/>
        <v>#DIV/0!</v>
      </c>
      <c r="DZ102" s="128"/>
      <c r="EK102" s="156"/>
    </row>
    <row r="103" spans="1:141" s="101" customFormat="1" ht="12.75" x14ac:dyDescent="0.2">
      <c r="A103" s="145" t="s">
        <v>127</v>
      </c>
      <c r="B103" s="81">
        <f>+[1]DEPENSES_TOFE!C23</f>
        <v>7.8036469999999998</v>
      </c>
      <c r="C103" s="95"/>
      <c r="D103" s="81">
        <f t="shared" si="408"/>
        <v>7.8036469999999998</v>
      </c>
      <c r="E103" s="81">
        <f>+[1]DEPENSES_TOFE!D23</f>
        <v>7.8036469999999998</v>
      </c>
      <c r="F103" s="95"/>
      <c r="G103" s="81">
        <f t="shared" si="409"/>
        <v>7.8036469999999998</v>
      </c>
      <c r="H103" s="146"/>
      <c r="I103" s="97"/>
      <c r="J103" s="81">
        <f>+[1]DEPENSES_TOFE!E23</f>
        <v>4.8999999999999998E-3</v>
      </c>
      <c r="K103" s="95"/>
      <c r="L103" s="81">
        <f t="shared" si="410"/>
        <v>4.8999999999999998E-3</v>
      </c>
      <c r="M103" s="97"/>
      <c r="N103" s="81">
        <f>+[1]DEPENSES_TOFE!G23</f>
        <v>7.2398879999999999E-3</v>
      </c>
      <c r="O103" s="95"/>
      <c r="P103" s="81">
        <f t="shared" si="411"/>
        <v>7.2398879999999999E-3</v>
      </c>
      <c r="Q103" s="81">
        <f t="shared" si="412"/>
        <v>1.2139888E-2</v>
      </c>
      <c r="R103" s="81">
        <f t="shared" si="412"/>
        <v>0</v>
      </c>
      <c r="S103" s="81">
        <f t="shared" si="413"/>
        <v>1.2139888E-2</v>
      </c>
      <c r="T103" s="97"/>
      <c r="U103" s="81">
        <f>+[1]DEPENSES_TOFE!I23</f>
        <v>0.41348594100000002</v>
      </c>
      <c r="V103" s="95"/>
      <c r="W103" s="81">
        <f t="shared" si="414"/>
        <v>0.41348594100000002</v>
      </c>
      <c r="X103" s="96"/>
      <c r="Y103" s="84">
        <f t="shared" si="380"/>
        <v>0</v>
      </c>
      <c r="Z103" s="153">
        <f t="shared" si="381"/>
        <v>0.42562582900000001</v>
      </c>
      <c r="AA103" s="153">
        <f t="shared" si="381"/>
        <v>0</v>
      </c>
      <c r="AB103" s="153">
        <f t="shared" si="381"/>
        <v>0.42562582900000001</v>
      </c>
      <c r="AC103" s="66">
        <f t="shared" si="373"/>
        <v>5.4541912134159841E-2</v>
      </c>
      <c r="AD103" s="66" t="e">
        <f t="shared" si="382"/>
        <v>#DIV/0!</v>
      </c>
      <c r="AE103" s="66" t="e">
        <f t="shared" si="383"/>
        <v>#DIV/0!</v>
      </c>
      <c r="AF103" s="97"/>
      <c r="AG103" s="81">
        <f>+[1]DEPENSES_TOFE!M23</f>
        <v>0.20719669399999999</v>
      </c>
      <c r="AH103" s="95"/>
      <c r="AI103" s="81">
        <f t="shared" si="415"/>
        <v>0.20719669399999999</v>
      </c>
      <c r="AJ103" s="122">
        <f t="shared" si="384"/>
        <v>0.63282252299999997</v>
      </c>
      <c r="AK103" s="122">
        <f t="shared" si="384"/>
        <v>0</v>
      </c>
      <c r="AL103" s="122">
        <f t="shared" si="384"/>
        <v>0.63282252299999997</v>
      </c>
      <c r="AM103" s="66">
        <f t="shared" si="385"/>
        <v>8.1093176434044234E-2</v>
      </c>
      <c r="AN103" s="97"/>
      <c r="AO103" s="81">
        <f>+[1]DEPENSES_TOFE!O23</f>
        <v>5.8527496999999998E-2</v>
      </c>
      <c r="AP103" s="95"/>
      <c r="AQ103" s="81">
        <f t="shared" si="416"/>
        <v>5.8527496999999998E-2</v>
      </c>
      <c r="AR103" s="122">
        <f t="shared" si="386"/>
        <v>0.69135002000000001</v>
      </c>
      <c r="AS103" s="122">
        <f t="shared" si="386"/>
        <v>0</v>
      </c>
      <c r="AT103" s="122">
        <f t="shared" si="386"/>
        <v>0.69135002000000001</v>
      </c>
      <c r="AU103" s="97"/>
      <c r="AV103" s="81">
        <f>+[1]DEPENSES_TOFE!Q23</f>
        <v>0.52918570700000001</v>
      </c>
      <c r="AW103" s="95"/>
      <c r="AX103" s="81">
        <f t="shared" si="417"/>
        <v>0.52918570700000001</v>
      </c>
      <c r="AY103" s="96"/>
      <c r="AZ103" s="84">
        <f t="shared" si="387"/>
        <v>0</v>
      </c>
      <c r="BA103" s="151">
        <f t="shared" si="388"/>
        <v>0.794909898</v>
      </c>
      <c r="BB103" s="151">
        <f t="shared" si="388"/>
        <v>0</v>
      </c>
      <c r="BC103" s="151">
        <f t="shared" si="388"/>
        <v>0.794909898</v>
      </c>
      <c r="BD103" s="82">
        <f t="shared" si="389"/>
        <v>0</v>
      </c>
      <c r="BE103" s="86">
        <f t="shared" si="389"/>
        <v>0</v>
      </c>
      <c r="BF103" s="153">
        <f t="shared" si="389"/>
        <v>1.2205357270000001</v>
      </c>
      <c r="BG103" s="153">
        <f t="shared" si="389"/>
        <v>0</v>
      </c>
      <c r="BH103" s="153">
        <f t="shared" si="389"/>
        <v>1.2205357270000001</v>
      </c>
      <c r="BI103" s="66">
        <f t="shared" si="375"/>
        <v>0.15640580961696501</v>
      </c>
      <c r="BJ103" s="66">
        <f t="shared" si="390"/>
        <v>0.15640580961696501</v>
      </c>
      <c r="BK103" s="66" t="e">
        <f t="shared" si="391"/>
        <v>#DIV/0!</v>
      </c>
      <c r="BL103" s="97"/>
      <c r="BM103" s="81">
        <f>+[1]DEPENSES_TOFE!W23</f>
        <v>0.50053808399999977</v>
      </c>
      <c r="BN103" s="95"/>
      <c r="BO103" s="81">
        <f t="shared" si="418"/>
        <v>0.50053808399999977</v>
      </c>
      <c r="BP103" s="122">
        <f t="shared" si="392"/>
        <v>1.7210738109999999</v>
      </c>
      <c r="BQ103" s="122">
        <f t="shared" si="392"/>
        <v>0</v>
      </c>
      <c r="BR103" s="122">
        <f t="shared" si="392"/>
        <v>1.7210738109999999</v>
      </c>
      <c r="BS103" s="66">
        <f t="shared" si="393"/>
        <v>0.22054736855729121</v>
      </c>
      <c r="BT103" s="97"/>
      <c r="BU103" s="81">
        <f>+[1]DEPENSES_TOFE!Y23</f>
        <v>0</v>
      </c>
      <c r="BV103" s="95"/>
      <c r="BW103" s="81">
        <f t="shared" si="419"/>
        <v>0</v>
      </c>
      <c r="BX103" s="122">
        <f t="shared" si="394"/>
        <v>1.7210738109999999</v>
      </c>
      <c r="BY103" s="122">
        <f t="shared" si="394"/>
        <v>0</v>
      </c>
      <c r="BZ103" s="122">
        <f t="shared" si="394"/>
        <v>1.7210738109999999</v>
      </c>
      <c r="CA103" s="66">
        <f t="shared" si="395"/>
        <v>0.22054736855729121</v>
      </c>
      <c r="CB103" s="97"/>
      <c r="CC103" s="81">
        <f>+[1]DEPENSES_TOFE!AA23</f>
        <v>0</v>
      </c>
      <c r="CD103" s="95"/>
      <c r="CE103" s="81">
        <f t="shared" si="420"/>
        <v>0</v>
      </c>
      <c r="CF103" s="96"/>
      <c r="CG103" s="84">
        <f t="shared" si="396"/>
        <v>0</v>
      </c>
      <c r="CH103" s="122">
        <f t="shared" si="397"/>
        <v>0.50053808399999977</v>
      </c>
      <c r="CI103" s="122">
        <f t="shared" si="397"/>
        <v>0</v>
      </c>
      <c r="CJ103" s="122">
        <f t="shared" si="397"/>
        <v>0.50053808399999977</v>
      </c>
      <c r="CK103" s="82"/>
      <c r="CL103" s="86">
        <f t="shared" si="398"/>
        <v>0</v>
      </c>
      <c r="CM103" s="122">
        <f t="shared" si="399"/>
        <v>1.7210738109999999</v>
      </c>
      <c r="CN103" s="122">
        <f t="shared" si="399"/>
        <v>0</v>
      </c>
      <c r="CO103" s="122">
        <f t="shared" si="399"/>
        <v>1.7210738109999999</v>
      </c>
      <c r="CP103" s="67">
        <f t="shared" si="400"/>
        <v>0.22054736855729121</v>
      </c>
      <c r="CQ103" s="67">
        <f t="shared" si="401"/>
        <v>0.22054736855729121</v>
      </c>
      <c r="CR103" s="67" t="e">
        <f t="shared" si="402"/>
        <v>#DIV/0!</v>
      </c>
      <c r="CS103" s="97"/>
      <c r="CT103" s="81">
        <f>+[1]DEPENSES_TOFE!AG23</f>
        <v>0</v>
      </c>
      <c r="CU103" s="95"/>
      <c r="CV103" s="81">
        <f t="shared" si="421"/>
        <v>0</v>
      </c>
      <c r="CW103" s="122">
        <f t="shared" si="403"/>
        <v>1.7210738109999999</v>
      </c>
      <c r="CX103" s="122">
        <f t="shared" si="403"/>
        <v>0</v>
      </c>
      <c r="CY103" s="122">
        <f t="shared" si="403"/>
        <v>1.7210738109999999</v>
      </c>
      <c r="CZ103" s="97"/>
      <c r="DA103" s="81">
        <f>+[1]DEPENSES_TOFE!AI23</f>
        <v>0</v>
      </c>
      <c r="DB103" s="95"/>
      <c r="DC103" s="81">
        <f t="shared" si="422"/>
        <v>0</v>
      </c>
      <c r="DD103" s="122">
        <f t="shared" si="404"/>
        <v>1.7210738109999999</v>
      </c>
      <c r="DE103" s="122">
        <f t="shared" si="404"/>
        <v>0</v>
      </c>
      <c r="DF103" s="122">
        <f t="shared" si="404"/>
        <v>1.7210738109999999</v>
      </c>
      <c r="DG103" s="97"/>
      <c r="DH103" s="81">
        <f>+[1]DEPENSES_TOFE!AK23</f>
        <v>0</v>
      </c>
      <c r="DI103" s="95"/>
      <c r="DJ103" s="81">
        <f t="shared" si="423"/>
        <v>0</v>
      </c>
      <c r="DK103" s="96"/>
      <c r="DL103" s="84">
        <f t="shared" si="405"/>
        <v>0</v>
      </c>
      <c r="DM103" s="122">
        <f t="shared" si="405"/>
        <v>0</v>
      </c>
      <c r="DN103" s="122">
        <f t="shared" si="405"/>
        <v>0</v>
      </c>
      <c r="DO103" s="122">
        <f t="shared" si="405"/>
        <v>0</v>
      </c>
      <c r="DP103" s="82"/>
      <c r="DQ103" s="86">
        <f t="shared" si="406"/>
        <v>0</v>
      </c>
      <c r="DR103" s="123">
        <f t="shared" si="407"/>
        <v>1.7210738109999999</v>
      </c>
      <c r="DS103" s="123">
        <f t="shared" si="407"/>
        <v>0</v>
      </c>
      <c r="DT103" s="123">
        <f t="shared" si="407"/>
        <v>1.7210738109999999</v>
      </c>
      <c r="DU103" s="67">
        <f t="shared" si="377"/>
        <v>0.22054736855729121</v>
      </c>
      <c r="DV103" s="67">
        <f t="shared" si="378"/>
        <v>0.22054736855729121</v>
      </c>
      <c r="DW103" s="67" t="e">
        <f t="shared" si="379"/>
        <v>#DIV/0!</v>
      </c>
      <c r="DZ103" s="128"/>
      <c r="EK103" s="156"/>
    </row>
    <row r="104" spans="1:141" s="101" customFormat="1" ht="12.75" x14ac:dyDescent="0.2">
      <c r="A104" s="145" t="s">
        <v>128</v>
      </c>
      <c r="B104" s="81">
        <f>+[1]DEPENSES_TOFE!C24</f>
        <v>4.3992989999999992</v>
      </c>
      <c r="C104" s="95"/>
      <c r="D104" s="81">
        <f t="shared" si="408"/>
        <v>4.3992989999999992</v>
      </c>
      <c r="E104" s="81">
        <f>+[1]DEPENSES_TOFE!D24</f>
        <v>4.3992989999999992</v>
      </c>
      <c r="F104" s="95"/>
      <c r="G104" s="81">
        <f t="shared" si="409"/>
        <v>4.3992989999999992</v>
      </c>
      <c r="H104" s="146"/>
      <c r="I104" s="97"/>
      <c r="J104" s="81">
        <f>+[1]DEPENSES_TOFE!E24</f>
        <v>0</v>
      </c>
      <c r="K104" s="95"/>
      <c r="L104" s="81">
        <f t="shared" si="410"/>
        <v>0</v>
      </c>
      <c r="M104" s="97"/>
      <c r="N104" s="81">
        <f>+[1]DEPENSES_TOFE!G24</f>
        <v>3</v>
      </c>
      <c r="O104" s="95"/>
      <c r="P104" s="81">
        <f t="shared" si="411"/>
        <v>3</v>
      </c>
      <c r="Q104" s="81">
        <f t="shared" si="412"/>
        <v>3</v>
      </c>
      <c r="R104" s="81">
        <f t="shared" si="412"/>
        <v>0</v>
      </c>
      <c r="S104" s="81">
        <f t="shared" si="413"/>
        <v>3</v>
      </c>
      <c r="T104" s="97"/>
      <c r="U104" s="81">
        <f>+[1]DEPENSES_TOFE!I24</f>
        <v>0.16219079400000025</v>
      </c>
      <c r="V104" s="95"/>
      <c r="W104" s="81">
        <f t="shared" si="414"/>
        <v>0.16219079400000025</v>
      </c>
      <c r="X104" s="96"/>
      <c r="Y104" s="84">
        <f t="shared" si="380"/>
        <v>0</v>
      </c>
      <c r="Z104" s="153">
        <f t="shared" si="381"/>
        <v>3.1621907940000002</v>
      </c>
      <c r="AA104" s="153">
        <f t="shared" si="381"/>
        <v>0</v>
      </c>
      <c r="AB104" s="153">
        <f t="shared" si="381"/>
        <v>3.1621907940000002</v>
      </c>
      <c r="AC104" s="66">
        <f t="shared" si="373"/>
        <v>0.71879424290097149</v>
      </c>
      <c r="AD104" s="66" t="e">
        <f t="shared" si="382"/>
        <v>#DIV/0!</v>
      </c>
      <c r="AE104" s="66" t="e">
        <f t="shared" si="383"/>
        <v>#DIV/0!</v>
      </c>
      <c r="AF104" s="97"/>
      <c r="AG104" s="81">
        <f>+[1]DEPENSES_TOFE!M24</f>
        <v>0.390783561</v>
      </c>
      <c r="AH104" s="95"/>
      <c r="AI104" s="81">
        <f t="shared" si="415"/>
        <v>0.390783561</v>
      </c>
      <c r="AJ104" s="122">
        <f t="shared" si="384"/>
        <v>3.5529743550000004</v>
      </c>
      <c r="AK104" s="122">
        <f t="shared" si="384"/>
        <v>0</v>
      </c>
      <c r="AL104" s="122">
        <f t="shared" si="384"/>
        <v>3.5529743550000004</v>
      </c>
      <c r="AM104" s="66">
        <f t="shared" si="385"/>
        <v>0.80762284059346756</v>
      </c>
      <c r="AN104" s="97"/>
      <c r="AO104" s="81">
        <f>+[1]DEPENSES_TOFE!O24</f>
        <v>4.6920240000000004E-3</v>
      </c>
      <c r="AP104" s="95"/>
      <c r="AQ104" s="81">
        <f t="shared" si="416"/>
        <v>4.6920240000000004E-3</v>
      </c>
      <c r="AR104" s="122">
        <f t="shared" si="386"/>
        <v>3.5576663790000005</v>
      </c>
      <c r="AS104" s="122">
        <f t="shared" si="386"/>
        <v>0</v>
      </c>
      <c r="AT104" s="122">
        <f t="shared" si="386"/>
        <v>3.5576663790000005</v>
      </c>
      <c r="AU104" s="97"/>
      <c r="AV104" s="81">
        <f>+[1]DEPENSES_TOFE!Q24</f>
        <v>0.18662947999999999</v>
      </c>
      <c r="AW104" s="95"/>
      <c r="AX104" s="81">
        <f t="shared" si="417"/>
        <v>0.18662947999999999</v>
      </c>
      <c r="AY104" s="96"/>
      <c r="AZ104" s="84">
        <f t="shared" si="387"/>
        <v>0</v>
      </c>
      <c r="BA104" s="151">
        <f t="shared" si="388"/>
        <v>0.58210506499999992</v>
      </c>
      <c r="BB104" s="151">
        <f t="shared" si="388"/>
        <v>0</v>
      </c>
      <c r="BC104" s="151">
        <f t="shared" si="388"/>
        <v>0.58210506499999992</v>
      </c>
      <c r="BD104" s="82">
        <f t="shared" si="389"/>
        <v>0</v>
      </c>
      <c r="BE104" s="86">
        <f t="shared" si="389"/>
        <v>0</v>
      </c>
      <c r="BF104" s="153">
        <f t="shared" si="389"/>
        <v>3.7442958590000002</v>
      </c>
      <c r="BG104" s="153">
        <f t="shared" si="389"/>
        <v>0</v>
      </c>
      <c r="BH104" s="153">
        <f t="shared" si="389"/>
        <v>3.7442958590000002</v>
      </c>
      <c r="BI104" s="66">
        <f t="shared" si="375"/>
        <v>0.85111192919599254</v>
      </c>
      <c r="BJ104" s="66">
        <f t="shared" si="390"/>
        <v>0.85111192919599254</v>
      </c>
      <c r="BK104" s="66" t="e">
        <f t="shared" si="391"/>
        <v>#DIV/0!</v>
      </c>
      <c r="BL104" s="97"/>
      <c r="BM104" s="81">
        <f>+[1]DEPENSES_TOFE!W24</f>
        <v>0.30245721099999967</v>
      </c>
      <c r="BN104" s="95"/>
      <c r="BO104" s="81">
        <f t="shared" si="418"/>
        <v>0.30245721099999967</v>
      </c>
      <c r="BP104" s="122">
        <f t="shared" si="392"/>
        <v>4.0467530699999994</v>
      </c>
      <c r="BQ104" s="122">
        <f t="shared" si="392"/>
        <v>0</v>
      </c>
      <c r="BR104" s="122">
        <f t="shared" si="392"/>
        <v>4.0467530699999994</v>
      </c>
      <c r="BS104" s="66">
        <f t="shared" si="393"/>
        <v>0.91986315774399519</v>
      </c>
      <c r="BT104" s="97"/>
      <c r="BU104" s="81">
        <f>+[1]DEPENSES_TOFE!Y24</f>
        <v>0</v>
      </c>
      <c r="BV104" s="95"/>
      <c r="BW104" s="81">
        <f t="shared" si="419"/>
        <v>0</v>
      </c>
      <c r="BX104" s="122">
        <f t="shared" si="394"/>
        <v>4.0467530699999994</v>
      </c>
      <c r="BY104" s="122">
        <f t="shared" si="394"/>
        <v>0</v>
      </c>
      <c r="BZ104" s="122">
        <f t="shared" si="394"/>
        <v>4.0467530699999994</v>
      </c>
      <c r="CA104" s="66">
        <f t="shared" si="395"/>
        <v>0.91986315774399519</v>
      </c>
      <c r="CB104" s="97"/>
      <c r="CC104" s="81">
        <f>+[1]DEPENSES_TOFE!AA24</f>
        <v>0</v>
      </c>
      <c r="CD104" s="95"/>
      <c r="CE104" s="81">
        <f t="shared" si="420"/>
        <v>0</v>
      </c>
      <c r="CF104" s="96"/>
      <c r="CG104" s="84">
        <f t="shared" si="396"/>
        <v>0</v>
      </c>
      <c r="CH104" s="122">
        <f t="shared" si="397"/>
        <v>0.30245721099999967</v>
      </c>
      <c r="CI104" s="122">
        <f t="shared" si="397"/>
        <v>0</v>
      </c>
      <c r="CJ104" s="122">
        <f t="shared" si="397"/>
        <v>0.30245721099999967</v>
      </c>
      <c r="CK104" s="82"/>
      <c r="CL104" s="86">
        <f t="shared" si="398"/>
        <v>0</v>
      </c>
      <c r="CM104" s="122">
        <f t="shared" si="399"/>
        <v>4.0467530699999994</v>
      </c>
      <c r="CN104" s="122">
        <f t="shared" si="399"/>
        <v>0</v>
      </c>
      <c r="CO104" s="122">
        <f t="shared" si="399"/>
        <v>4.0467530699999994</v>
      </c>
      <c r="CP104" s="67">
        <f t="shared" si="400"/>
        <v>0.91986315774399519</v>
      </c>
      <c r="CQ104" s="67">
        <f t="shared" si="401"/>
        <v>0.91986315774399519</v>
      </c>
      <c r="CR104" s="67" t="e">
        <f t="shared" si="402"/>
        <v>#DIV/0!</v>
      </c>
      <c r="CS104" s="97"/>
      <c r="CT104" s="81">
        <f>+[1]DEPENSES_TOFE!AG24</f>
        <v>0</v>
      </c>
      <c r="CU104" s="95"/>
      <c r="CV104" s="81">
        <f t="shared" si="421"/>
        <v>0</v>
      </c>
      <c r="CW104" s="122">
        <f t="shared" si="403"/>
        <v>4.0467530699999994</v>
      </c>
      <c r="CX104" s="122">
        <f t="shared" si="403"/>
        <v>0</v>
      </c>
      <c r="CY104" s="122">
        <f t="shared" si="403"/>
        <v>4.0467530699999994</v>
      </c>
      <c r="CZ104" s="97"/>
      <c r="DA104" s="81">
        <f>+[1]DEPENSES_TOFE!AI24</f>
        <v>0</v>
      </c>
      <c r="DB104" s="95"/>
      <c r="DC104" s="81">
        <f t="shared" si="422"/>
        <v>0</v>
      </c>
      <c r="DD104" s="122">
        <f t="shared" si="404"/>
        <v>4.0467530699999994</v>
      </c>
      <c r="DE104" s="122">
        <f t="shared" si="404"/>
        <v>0</v>
      </c>
      <c r="DF104" s="122">
        <f t="shared" si="404"/>
        <v>4.0467530699999994</v>
      </c>
      <c r="DG104" s="97"/>
      <c r="DH104" s="81">
        <f>+[1]DEPENSES_TOFE!AK24</f>
        <v>0</v>
      </c>
      <c r="DI104" s="95"/>
      <c r="DJ104" s="81">
        <f t="shared" si="423"/>
        <v>0</v>
      </c>
      <c r="DK104" s="96"/>
      <c r="DL104" s="84">
        <f t="shared" si="405"/>
        <v>0</v>
      </c>
      <c r="DM104" s="122">
        <f t="shared" si="405"/>
        <v>0</v>
      </c>
      <c r="DN104" s="122">
        <f t="shared" si="405"/>
        <v>0</v>
      </c>
      <c r="DO104" s="122">
        <f t="shared" si="405"/>
        <v>0</v>
      </c>
      <c r="DP104" s="82"/>
      <c r="DQ104" s="86">
        <f t="shared" si="406"/>
        <v>0</v>
      </c>
      <c r="DR104" s="123">
        <f t="shared" si="407"/>
        <v>4.0467530699999994</v>
      </c>
      <c r="DS104" s="123">
        <f t="shared" si="407"/>
        <v>0</v>
      </c>
      <c r="DT104" s="123">
        <f t="shared" si="407"/>
        <v>4.0467530699999994</v>
      </c>
      <c r="DU104" s="67">
        <f t="shared" si="377"/>
        <v>0.91986315774399519</v>
      </c>
      <c r="DV104" s="67">
        <f t="shared" si="378"/>
        <v>0.91986315774399519</v>
      </c>
      <c r="DW104" s="67" t="e">
        <f t="shared" si="379"/>
        <v>#DIV/0!</v>
      </c>
      <c r="DZ104" s="128"/>
      <c r="EK104" s="156"/>
    </row>
    <row r="105" spans="1:141" s="101" customFormat="1" ht="12.75" x14ac:dyDescent="0.2">
      <c r="A105" s="145" t="s">
        <v>129</v>
      </c>
      <c r="B105" s="81">
        <f>+[1]DEPENSES_TOFE!C25</f>
        <v>7.3305989999999994</v>
      </c>
      <c r="C105" s="95"/>
      <c r="D105" s="81">
        <f t="shared" si="408"/>
        <v>7.3305989999999994</v>
      </c>
      <c r="E105" s="81">
        <f>+[1]DEPENSES_TOFE!D25</f>
        <v>7.3305989999999994</v>
      </c>
      <c r="F105" s="95"/>
      <c r="G105" s="81">
        <f t="shared" si="409"/>
        <v>7.3305989999999994</v>
      </c>
      <c r="H105" s="146"/>
      <c r="I105" s="97"/>
      <c r="J105" s="81">
        <f>+[1]DEPENSES_TOFE!E25</f>
        <v>0</v>
      </c>
      <c r="K105" s="95"/>
      <c r="L105" s="81">
        <f t="shared" si="410"/>
        <v>0</v>
      </c>
      <c r="M105" s="97"/>
      <c r="N105" s="81">
        <f>+[1]DEPENSES_TOFE!G25</f>
        <v>6.80027647</v>
      </c>
      <c r="O105" s="95"/>
      <c r="P105" s="81">
        <f t="shared" si="411"/>
        <v>6.80027647</v>
      </c>
      <c r="Q105" s="81">
        <f t="shared" si="412"/>
        <v>6.80027647</v>
      </c>
      <c r="R105" s="81">
        <f t="shared" si="412"/>
        <v>0</v>
      </c>
      <c r="S105" s="81">
        <f t="shared" si="413"/>
        <v>6.80027647</v>
      </c>
      <c r="T105" s="97"/>
      <c r="U105" s="81">
        <f>+[1]DEPENSES_TOFE!I25</f>
        <v>0.31305195999999924</v>
      </c>
      <c r="V105" s="95"/>
      <c r="W105" s="81">
        <f t="shared" si="414"/>
        <v>0.31305195999999924</v>
      </c>
      <c r="X105" s="96"/>
      <c r="Y105" s="84">
        <f t="shared" si="380"/>
        <v>0</v>
      </c>
      <c r="Z105" s="153">
        <f t="shared" si="381"/>
        <v>7.1133284299999993</v>
      </c>
      <c r="AA105" s="153">
        <f t="shared" si="381"/>
        <v>0</v>
      </c>
      <c r="AB105" s="153">
        <f t="shared" si="381"/>
        <v>7.1133284299999993</v>
      </c>
      <c r="AC105" s="66">
        <f t="shared" si="373"/>
        <v>0.97036114374828031</v>
      </c>
      <c r="AD105" s="66" t="e">
        <f t="shared" si="382"/>
        <v>#DIV/0!</v>
      </c>
      <c r="AE105" s="66" t="e">
        <f t="shared" si="383"/>
        <v>#DIV/0!</v>
      </c>
      <c r="AF105" s="97"/>
      <c r="AG105" s="81">
        <f>+[1]DEPENSES_TOFE!M25</f>
        <v>0.17499999999999999</v>
      </c>
      <c r="AH105" s="95"/>
      <c r="AI105" s="81">
        <f t="shared" si="415"/>
        <v>0.17499999999999999</v>
      </c>
      <c r="AJ105" s="122">
        <f t="shared" si="384"/>
        <v>7.2883284299999991</v>
      </c>
      <c r="AK105" s="122">
        <f t="shared" si="384"/>
        <v>0</v>
      </c>
      <c r="AL105" s="122">
        <f t="shared" si="384"/>
        <v>7.2883284299999991</v>
      </c>
      <c r="AM105" s="66">
        <f t="shared" si="385"/>
        <v>0.99423368131308232</v>
      </c>
      <c r="AN105" s="97"/>
      <c r="AO105" s="81">
        <f>+[1]DEPENSES_TOFE!O25</f>
        <v>2.5999999999999999E-2</v>
      </c>
      <c r="AP105" s="95"/>
      <c r="AQ105" s="81">
        <f t="shared" si="416"/>
        <v>2.5999999999999999E-2</v>
      </c>
      <c r="AR105" s="122">
        <f t="shared" si="386"/>
        <v>7.3143284299999989</v>
      </c>
      <c r="AS105" s="122">
        <f t="shared" si="386"/>
        <v>0</v>
      </c>
      <c r="AT105" s="122">
        <f t="shared" si="386"/>
        <v>7.3143284299999989</v>
      </c>
      <c r="AU105" s="97"/>
      <c r="AV105" s="81">
        <f>+[1]DEPENSES_TOFE!Q25</f>
        <v>0.04</v>
      </c>
      <c r="AW105" s="95"/>
      <c r="AX105" s="81">
        <f t="shared" si="417"/>
        <v>0.04</v>
      </c>
      <c r="AY105" s="96"/>
      <c r="AZ105" s="84">
        <f t="shared" si="387"/>
        <v>0</v>
      </c>
      <c r="BA105" s="151">
        <f t="shared" si="388"/>
        <v>0.24099999999999999</v>
      </c>
      <c r="BB105" s="151">
        <f t="shared" si="388"/>
        <v>0</v>
      </c>
      <c r="BC105" s="151">
        <f t="shared" si="388"/>
        <v>0.24099999999999999</v>
      </c>
      <c r="BD105" s="82">
        <f t="shared" si="389"/>
        <v>0</v>
      </c>
      <c r="BE105" s="86">
        <f t="shared" si="389"/>
        <v>0</v>
      </c>
      <c r="BF105" s="153">
        <f t="shared" si="389"/>
        <v>7.3543284299999989</v>
      </c>
      <c r="BG105" s="153">
        <f t="shared" si="389"/>
        <v>0</v>
      </c>
      <c r="BH105" s="153">
        <f t="shared" si="389"/>
        <v>7.3543284299999989</v>
      </c>
      <c r="BI105" s="66">
        <f t="shared" si="375"/>
        <v>1.003237038337522</v>
      </c>
      <c r="BJ105" s="66">
        <f t="shared" si="390"/>
        <v>1.003237038337522</v>
      </c>
      <c r="BK105" s="66" t="e">
        <f t="shared" si="391"/>
        <v>#DIV/0!</v>
      </c>
      <c r="BL105" s="97"/>
      <c r="BM105" s="81">
        <f>+[1]DEPENSES_TOFE!W25</f>
        <v>9.1779999999994644E-3</v>
      </c>
      <c r="BN105" s="95"/>
      <c r="BO105" s="81">
        <f t="shared" si="418"/>
        <v>9.1779999999994644E-3</v>
      </c>
      <c r="BP105" s="122">
        <f t="shared" si="392"/>
        <v>7.3635064299999984</v>
      </c>
      <c r="BQ105" s="122">
        <f t="shared" si="392"/>
        <v>0</v>
      </c>
      <c r="BR105" s="122">
        <f t="shared" si="392"/>
        <v>7.3635064299999984</v>
      </c>
      <c r="BS105" s="66">
        <f t="shared" si="393"/>
        <v>1.0044890506219204</v>
      </c>
      <c r="BT105" s="97"/>
      <c r="BU105" s="81">
        <f>+[1]DEPENSES_TOFE!Y25</f>
        <v>0</v>
      </c>
      <c r="BV105" s="95"/>
      <c r="BW105" s="81">
        <f t="shared" si="419"/>
        <v>0</v>
      </c>
      <c r="BX105" s="122">
        <f t="shared" si="394"/>
        <v>7.3635064299999984</v>
      </c>
      <c r="BY105" s="122">
        <f t="shared" si="394"/>
        <v>0</v>
      </c>
      <c r="BZ105" s="122">
        <f t="shared" si="394"/>
        <v>7.3635064299999984</v>
      </c>
      <c r="CA105" s="66">
        <f t="shared" si="395"/>
        <v>1.0044890506219204</v>
      </c>
      <c r="CB105" s="97"/>
      <c r="CC105" s="81">
        <f>+[1]DEPENSES_TOFE!AA25</f>
        <v>0</v>
      </c>
      <c r="CD105" s="95"/>
      <c r="CE105" s="81">
        <f t="shared" si="420"/>
        <v>0</v>
      </c>
      <c r="CF105" s="96"/>
      <c r="CG105" s="84">
        <f t="shared" si="396"/>
        <v>0</v>
      </c>
      <c r="CH105" s="122">
        <f t="shared" si="397"/>
        <v>9.1779999999994644E-3</v>
      </c>
      <c r="CI105" s="122">
        <f t="shared" si="397"/>
        <v>0</v>
      </c>
      <c r="CJ105" s="122">
        <f t="shared" si="397"/>
        <v>9.1779999999994644E-3</v>
      </c>
      <c r="CK105" s="82"/>
      <c r="CL105" s="86">
        <f t="shared" si="398"/>
        <v>0</v>
      </c>
      <c r="CM105" s="122">
        <f t="shared" si="399"/>
        <v>7.3635064299999984</v>
      </c>
      <c r="CN105" s="122">
        <f t="shared" si="399"/>
        <v>0</v>
      </c>
      <c r="CO105" s="122">
        <f t="shared" si="399"/>
        <v>7.3635064299999984</v>
      </c>
      <c r="CP105" s="67">
        <f t="shared" si="400"/>
        <v>1.0044890506219204</v>
      </c>
      <c r="CQ105" s="67">
        <f t="shared" si="401"/>
        <v>1.0044890506219204</v>
      </c>
      <c r="CR105" s="67" t="e">
        <f t="shared" si="402"/>
        <v>#DIV/0!</v>
      </c>
      <c r="CS105" s="97"/>
      <c r="CT105" s="81">
        <f>+[1]DEPENSES_TOFE!AG25</f>
        <v>0</v>
      </c>
      <c r="CU105" s="95"/>
      <c r="CV105" s="81">
        <f t="shared" si="421"/>
        <v>0</v>
      </c>
      <c r="CW105" s="122">
        <f t="shared" si="403"/>
        <v>7.3635064299999984</v>
      </c>
      <c r="CX105" s="122">
        <f t="shared" si="403"/>
        <v>0</v>
      </c>
      <c r="CY105" s="122">
        <f t="shared" si="403"/>
        <v>7.3635064299999984</v>
      </c>
      <c r="CZ105" s="97"/>
      <c r="DA105" s="81">
        <f>+[1]DEPENSES_TOFE!AI25</f>
        <v>0</v>
      </c>
      <c r="DB105" s="95"/>
      <c r="DC105" s="81">
        <f t="shared" si="422"/>
        <v>0</v>
      </c>
      <c r="DD105" s="122">
        <f t="shared" si="404"/>
        <v>7.3635064299999984</v>
      </c>
      <c r="DE105" s="122">
        <f t="shared" si="404"/>
        <v>0</v>
      </c>
      <c r="DF105" s="122">
        <f t="shared" si="404"/>
        <v>7.3635064299999984</v>
      </c>
      <c r="DG105" s="97"/>
      <c r="DH105" s="81">
        <f>+[1]DEPENSES_TOFE!AK25</f>
        <v>0</v>
      </c>
      <c r="DI105" s="95"/>
      <c r="DJ105" s="81">
        <f t="shared" si="423"/>
        <v>0</v>
      </c>
      <c r="DK105" s="96"/>
      <c r="DL105" s="84">
        <f t="shared" si="405"/>
        <v>0</v>
      </c>
      <c r="DM105" s="122">
        <f t="shared" si="405"/>
        <v>0</v>
      </c>
      <c r="DN105" s="122">
        <f t="shared" si="405"/>
        <v>0</v>
      </c>
      <c r="DO105" s="122">
        <f t="shared" si="405"/>
        <v>0</v>
      </c>
      <c r="DP105" s="82"/>
      <c r="DQ105" s="86">
        <f t="shared" si="406"/>
        <v>0</v>
      </c>
      <c r="DR105" s="123">
        <f t="shared" si="407"/>
        <v>7.3635064299999984</v>
      </c>
      <c r="DS105" s="123">
        <f t="shared" si="407"/>
        <v>0</v>
      </c>
      <c r="DT105" s="123">
        <f t="shared" si="407"/>
        <v>7.3635064299999984</v>
      </c>
      <c r="DU105" s="67">
        <f t="shared" si="377"/>
        <v>1.0044890506219204</v>
      </c>
      <c r="DV105" s="67">
        <f t="shared" si="378"/>
        <v>1.0044890506219204</v>
      </c>
      <c r="DW105" s="67" t="e">
        <f t="shared" si="379"/>
        <v>#DIV/0!</v>
      </c>
      <c r="DZ105" s="128"/>
      <c r="EK105" s="156"/>
    </row>
    <row r="106" spans="1:141" s="101" customFormat="1" ht="12.75" x14ac:dyDescent="0.2">
      <c r="A106" s="145" t="s">
        <v>130</v>
      </c>
      <c r="B106" s="81">
        <f>+[1]DEPENSES_TOFE!C26</f>
        <v>2.0557699999999999</v>
      </c>
      <c r="C106" s="95"/>
      <c r="D106" s="81">
        <f t="shared" si="408"/>
        <v>2.0557699999999999</v>
      </c>
      <c r="E106" s="81">
        <f>+[1]DEPENSES_TOFE!D26</f>
        <v>2.0557699999999999</v>
      </c>
      <c r="F106" s="95"/>
      <c r="G106" s="81">
        <f t="shared" si="409"/>
        <v>2.0557699999999999</v>
      </c>
      <c r="H106" s="146"/>
      <c r="I106" s="97"/>
      <c r="J106" s="81">
        <f>+[1]DEPENSES_TOFE!E26</f>
        <v>0</v>
      </c>
      <c r="K106" s="95"/>
      <c r="L106" s="81">
        <f t="shared" si="410"/>
        <v>0</v>
      </c>
      <c r="M106" s="97"/>
      <c r="N106" s="81">
        <f>+[1]DEPENSES_TOFE!G26</f>
        <v>8.9999999999999998E-4</v>
      </c>
      <c r="O106" s="95"/>
      <c r="P106" s="81">
        <f t="shared" si="411"/>
        <v>8.9999999999999998E-4</v>
      </c>
      <c r="Q106" s="81">
        <f t="shared" si="412"/>
        <v>8.9999999999999998E-4</v>
      </c>
      <c r="R106" s="81">
        <f t="shared" si="412"/>
        <v>0</v>
      </c>
      <c r="S106" s="81">
        <f t="shared" si="413"/>
        <v>8.9999999999999998E-4</v>
      </c>
      <c r="T106" s="97"/>
      <c r="U106" s="81">
        <f>+[1]DEPENSES_TOFE!I26</f>
        <v>0.16223665999999998</v>
      </c>
      <c r="V106" s="95"/>
      <c r="W106" s="81">
        <f t="shared" si="414"/>
        <v>0.16223665999999998</v>
      </c>
      <c r="X106" s="96"/>
      <c r="Y106" s="84">
        <f t="shared" si="380"/>
        <v>0</v>
      </c>
      <c r="Z106" s="153">
        <f t="shared" si="381"/>
        <v>0.16313665999999999</v>
      </c>
      <c r="AA106" s="153">
        <f t="shared" si="381"/>
        <v>0</v>
      </c>
      <c r="AB106" s="153">
        <f t="shared" si="381"/>
        <v>0.16313665999999999</v>
      </c>
      <c r="AC106" s="66">
        <f t="shared" si="373"/>
        <v>7.9355501831430558E-2</v>
      </c>
      <c r="AD106" s="66" t="e">
        <f t="shared" si="382"/>
        <v>#DIV/0!</v>
      </c>
      <c r="AE106" s="66" t="e">
        <f t="shared" si="383"/>
        <v>#DIV/0!</v>
      </c>
      <c r="AF106" s="97"/>
      <c r="AG106" s="81">
        <f>+[1]DEPENSES_TOFE!M26</f>
        <v>7.6721441000000001E-2</v>
      </c>
      <c r="AH106" s="95"/>
      <c r="AI106" s="81">
        <f t="shared" si="415"/>
        <v>7.6721441000000001E-2</v>
      </c>
      <c r="AJ106" s="122">
        <f t="shared" si="384"/>
        <v>0.23985810099999999</v>
      </c>
      <c r="AK106" s="122">
        <f t="shared" si="384"/>
        <v>0</v>
      </c>
      <c r="AL106" s="122">
        <f t="shared" si="384"/>
        <v>0.23985810099999999</v>
      </c>
      <c r="AM106" s="66">
        <f t="shared" si="385"/>
        <v>0.1166755527126089</v>
      </c>
      <c r="AN106" s="97"/>
      <c r="AO106" s="81">
        <f>+[1]DEPENSES_TOFE!O26</f>
        <v>0.136904734</v>
      </c>
      <c r="AP106" s="95"/>
      <c r="AQ106" s="81">
        <f t="shared" si="416"/>
        <v>0.136904734</v>
      </c>
      <c r="AR106" s="122">
        <f t="shared" si="386"/>
        <v>0.37676283499999996</v>
      </c>
      <c r="AS106" s="122">
        <f t="shared" si="386"/>
        <v>0</v>
      </c>
      <c r="AT106" s="122">
        <f t="shared" si="386"/>
        <v>0.37676283499999996</v>
      </c>
      <c r="AU106" s="97"/>
      <c r="AV106" s="81">
        <f>+[1]DEPENSES_TOFE!Q26</f>
        <v>0.75753302899999997</v>
      </c>
      <c r="AW106" s="95"/>
      <c r="AX106" s="81">
        <f t="shared" si="417"/>
        <v>0.75753302899999997</v>
      </c>
      <c r="AY106" s="96"/>
      <c r="AZ106" s="84">
        <f t="shared" si="387"/>
        <v>0</v>
      </c>
      <c r="BA106" s="151">
        <f t="shared" si="388"/>
        <v>0.971159204</v>
      </c>
      <c r="BB106" s="151">
        <f t="shared" si="388"/>
        <v>0</v>
      </c>
      <c r="BC106" s="151">
        <f t="shared" si="388"/>
        <v>0.971159204</v>
      </c>
      <c r="BD106" s="82">
        <f t="shared" si="389"/>
        <v>0</v>
      </c>
      <c r="BE106" s="86">
        <f t="shared" si="389"/>
        <v>0</v>
      </c>
      <c r="BF106" s="153">
        <f t="shared" si="389"/>
        <v>1.134295864</v>
      </c>
      <c r="BG106" s="153">
        <f t="shared" si="389"/>
        <v>0</v>
      </c>
      <c r="BH106" s="153">
        <f t="shared" si="389"/>
        <v>1.134295864</v>
      </c>
      <c r="BI106" s="66">
        <f t="shared" si="375"/>
        <v>0.55176204731074008</v>
      </c>
      <c r="BJ106" s="66">
        <f t="shared" si="390"/>
        <v>0.55176204731074008</v>
      </c>
      <c r="BK106" s="66" t="e">
        <f t="shared" si="391"/>
        <v>#DIV/0!</v>
      </c>
      <c r="BL106" s="97"/>
      <c r="BM106" s="81">
        <f>+[1]DEPENSES_TOFE!W26</f>
        <v>0.27325353399999985</v>
      </c>
      <c r="BN106" s="95"/>
      <c r="BO106" s="81">
        <f t="shared" si="418"/>
        <v>0.27325353399999985</v>
      </c>
      <c r="BP106" s="122">
        <f t="shared" si="392"/>
        <v>1.407549398</v>
      </c>
      <c r="BQ106" s="122">
        <f t="shared" si="392"/>
        <v>0</v>
      </c>
      <c r="BR106" s="122">
        <f t="shared" si="392"/>
        <v>1.407549398</v>
      </c>
      <c r="BS106" s="66">
        <f t="shared" si="393"/>
        <v>0.68468233216750907</v>
      </c>
      <c r="BT106" s="97"/>
      <c r="BU106" s="81">
        <f>+[1]DEPENSES_TOFE!Y26</f>
        <v>0</v>
      </c>
      <c r="BV106" s="95"/>
      <c r="BW106" s="81">
        <f t="shared" si="419"/>
        <v>0</v>
      </c>
      <c r="BX106" s="122">
        <f t="shared" si="394"/>
        <v>1.407549398</v>
      </c>
      <c r="BY106" s="122">
        <f t="shared" si="394"/>
        <v>0</v>
      </c>
      <c r="BZ106" s="122">
        <f t="shared" si="394"/>
        <v>1.407549398</v>
      </c>
      <c r="CA106" s="66">
        <f t="shared" si="395"/>
        <v>0.68468233216750907</v>
      </c>
      <c r="CB106" s="97"/>
      <c r="CC106" s="81">
        <f>+[1]DEPENSES_TOFE!AA26</f>
        <v>0</v>
      </c>
      <c r="CD106" s="95"/>
      <c r="CE106" s="81">
        <f t="shared" si="420"/>
        <v>0</v>
      </c>
      <c r="CF106" s="96"/>
      <c r="CG106" s="84">
        <f t="shared" si="396"/>
        <v>0</v>
      </c>
      <c r="CH106" s="122">
        <f t="shared" si="397"/>
        <v>0.27325353399999985</v>
      </c>
      <c r="CI106" s="122">
        <f t="shared" si="397"/>
        <v>0</v>
      </c>
      <c r="CJ106" s="122">
        <f t="shared" si="397"/>
        <v>0.27325353399999985</v>
      </c>
      <c r="CK106" s="82"/>
      <c r="CL106" s="86">
        <f t="shared" si="398"/>
        <v>0</v>
      </c>
      <c r="CM106" s="122">
        <f t="shared" si="399"/>
        <v>1.407549398</v>
      </c>
      <c r="CN106" s="122">
        <f t="shared" si="399"/>
        <v>0</v>
      </c>
      <c r="CO106" s="122">
        <f t="shared" si="399"/>
        <v>1.407549398</v>
      </c>
      <c r="CP106" s="67">
        <f t="shared" si="400"/>
        <v>0.68468233216750907</v>
      </c>
      <c r="CQ106" s="67">
        <f t="shared" si="401"/>
        <v>0.68468233216750907</v>
      </c>
      <c r="CR106" s="67" t="e">
        <f t="shared" si="402"/>
        <v>#DIV/0!</v>
      </c>
      <c r="CS106" s="97"/>
      <c r="CT106" s="81">
        <f>+[1]DEPENSES_TOFE!AG26</f>
        <v>0</v>
      </c>
      <c r="CU106" s="95"/>
      <c r="CV106" s="81">
        <f t="shared" si="421"/>
        <v>0</v>
      </c>
      <c r="CW106" s="122">
        <f t="shared" si="403"/>
        <v>1.407549398</v>
      </c>
      <c r="CX106" s="122">
        <f t="shared" si="403"/>
        <v>0</v>
      </c>
      <c r="CY106" s="122">
        <f t="shared" si="403"/>
        <v>1.407549398</v>
      </c>
      <c r="CZ106" s="97"/>
      <c r="DA106" s="81">
        <f>+[1]DEPENSES_TOFE!AI26</f>
        <v>0</v>
      </c>
      <c r="DB106" s="95"/>
      <c r="DC106" s="81">
        <f t="shared" si="422"/>
        <v>0</v>
      </c>
      <c r="DD106" s="122">
        <f t="shared" si="404"/>
        <v>1.407549398</v>
      </c>
      <c r="DE106" s="122">
        <f t="shared" si="404"/>
        <v>0</v>
      </c>
      <c r="DF106" s="122">
        <f t="shared" si="404"/>
        <v>1.407549398</v>
      </c>
      <c r="DG106" s="97"/>
      <c r="DH106" s="81">
        <f>+[1]DEPENSES_TOFE!AK26</f>
        <v>0</v>
      </c>
      <c r="DI106" s="95"/>
      <c r="DJ106" s="81">
        <f t="shared" si="423"/>
        <v>0</v>
      </c>
      <c r="DK106" s="96"/>
      <c r="DL106" s="84">
        <f t="shared" si="405"/>
        <v>0</v>
      </c>
      <c r="DM106" s="122">
        <f t="shared" si="405"/>
        <v>0</v>
      </c>
      <c r="DN106" s="122">
        <f t="shared" si="405"/>
        <v>0</v>
      </c>
      <c r="DO106" s="122">
        <f t="shared" si="405"/>
        <v>0</v>
      </c>
      <c r="DP106" s="82"/>
      <c r="DQ106" s="86">
        <f t="shared" si="406"/>
        <v>0</v>
      </c>
      <c r="DR106" s="123">
        <f t="shared" si="407"/>
        <v>1.407549398</v>
      </c>
      <c r="DS106" s="123">
        <f t="shared" si="407"/>
        <v>0</v>
      </c>
      <c r="DT106" s="123">
        <f t="shared" si="407"/>
        <v>1.407549398</v>
      </c>
      <c r="DU106" s="67">
        <f t="shared" si="377"/>
        <v>0.68468233216750907</v>
      </c>
      <c r="DV106" s="67">
        <f t="shared" si="378"/>
        <v>0.68468233216750907</v>
      </c>
      <c r="DW106" s="67" t="e">
        <f t="shared" si="379"/>
        <v>#DIV/0!</v>
      </c>
      <c r="DZ106" s="128"/>
      <c r="EK106" s="156"/>
    </row>
    <row r="107" spans="1:141" s="101" customFormat="1" ht="12.75" x14ac:dyDescent="0.2">
      <c r="A107" s="145" t="s">
        <v>131</v>
      </c>
      <c r="B107" s="81">
        <f>+[1]DEPENSES_TOFE!C27</f>
        <v>2.702</v>
      </c>
      <c r="C107" s="95"/>
      <c r="D107" s="81">
        <f t="shared" si="408"/>
        <v>2.702</v>
      </c>
      <c r="E107" s="81">
        <f>+[1]DEPENSES_TOFE!D27</f>
        <v>2.702</v>
      </c>
      <c r="F107" s="95"/>
      <c r="G107" s="81">
        <f t="shared" si="409"/>
        <v>2.702</v>
      </c>
      <c r="H107" s="146"/>
      <c r="I107" s="97"/>
      <c r="J107" s="81">
        <f>+[1]DEPENSES_TOFE!E27</f>
        <v>0</v>
      </c>
      <c r="K107" s="95"/>
      <c r="L107" s="81">
        <f t="shared" si="410"/>
        <v>0</v>
      </c>
      <c r="M107" s="97"/>
      <c r="N107" s="81">
        <f>+[1]DEPENSES_TOFE!G27</f>
        <v>0</v>
      </c>
      <c r="O107" s="95"/>
      <c r="P107" s="81">
        <f t="shared" si="411"/>
        <v>0</v>
      </c>
      <c r="Q107" s="81">
        <f t="shared" si="412"/>
        <v>0</v>
      </c>
      <c r="R107" s="81">
        <f t="shared" si="412"/>
        <v>0</v>
      </c>
      <c r="S107" s="81">
        <f t="shared" si="413"/>
        <v>0</v>
      </c>
      <c r="T107" s="97"/>
      <c r="U107" s="81">
        <f>+[1]DEPENSES_TOFE!I27</f>
        <v>0</v>
      </c>
      <c r="V107" s="95"/>
      <c r="W107" s="81">
        <f t="shared" si="414"/>
        <v>0</v>
      </c>
      <c r="X107" s="96"/>
      <c r="Y107" s="84">
        <f t="shared" si="380"/>
        <v>0</v>
      </c>
      <c r="Z107" s="153">
        <f t="shared" si="381"/>
        <v>0</v>
      </c>
      <c r="AA107" s="153">
        <f t="shared" si="381"/>
        <v>0</v>
      </c>
      <c r="AB107" s="153">
        <f t="shared" si="381"/>
        <v>0</v>
      </c>
      <c r="AC107" s="66">
        <f t="shared" si="373"/>
        <v>0</v>
      </c>
      <c r="AD107" s="66" t="e">
        <f t="shared" si="382"/>
        <v>#DIV/0!</v>
      </c>
      <c r="AE107" s="66" t="e">
        <f t="shared" si="383"/>
        <v>#DIV/0!</v>
      </c>
      <c r="AF107" s="97"/>
      <c r="AG107" s="81">
        <f>+[1]DEPENSES_TOFE!M27</f>
        <v>0</v>
      </c>
      <c r="AH107" s="95"/>
      <c r="AI107" s="81">
        <f t="shared" si="415"/>
        <v>0</v>
      </c>
      <c r="AJ107" s="122">
        <f t="shared" si="384"/>
        <v>0</v>
      </c>
      <c r="AK107" s="122">
        <f t="shared" si="384"/>
        <v>0</v>
      </c>
      <c r="AL107" s="122">
        <f t="shared" si="384"/>
        <v>0</v>
      </c>
      <c r="AM107" s="66">
        <f t="shared" si="385"/>
        <v>0</v>
      </c>
      <c r="AN107" s="97"/>
      <c r="AO107" s="81">
        <f>+[1]DEPENSES_TOFE!O27</f>
        <v>0</v>
      </c>
      <c r="AP107" s="95"/>
      <c r="AQ107" s="81">
        <f t="shared" si="416"/>
        <v>0</v>
      </c>
      <c r="AR107" s="122">
        <f t="shared" si="386"/>
        <v>0</v>
      </c>
      <c r="AS107" s="122">
        <f t="shared" si="386"/>
        <v>0</v>
      </c>
      <c r="AT107" s="122">
        <f t="shared" si="386"/>
        <v>0</v>
      </c>
      <c r="AU107" s="97"/>
      <c r="AV107" s="81">
        <f>+[1]DEPENSES_TOFE!Q27</f>
        <v>0</v>
      </c>
      <c r="AW107" s="95"/>
      <c r="AX107" s="81">
        <f t="shared" si="417"/>
        <v>0</v>
      </c>
      <c r="AY107" s="96"/>
      <c r="AZ107" s="84">
        <f t="shared" si="387"/>
        <v>0</v>
      </c>
      <c r="BA107" s="151">
        <f t="shared" si="388"/>
        <v>0</v>
      </c>
      <c r="BB107" s="151">
        <f t="shared" si="388"/>
        <v>0</v>
      </c>
      <c r="BC107" s="151">
        <f t="shared" si="388"/>
        <v>0</v>
      </c>
      <c r="BD107" s="82">
        <f t="shared" si="389"/>
        <v>0</v>
      </c>
      <c r="BE107" s="86">
        <f t="shared" si="389"/>
        <v>0</v>
      </c>
      <c r="BF107" s="153">
        <f t="shared" si="389"/>
        <v>0</v>
      </c>
      <c r="BG107" s="153">
        <f t="shared" si="389"/>
        <v>0</v>
      </c>
      <c r="BH107" s="153">
        <f t="shared" si="389"/>
        <v>0</v>
      </c>
      <c r="BI107" s="66">
        <f t="shared" si="375"/>
        <v>0</v>
      </c>
      <c r="BJ107" s="66">
        <f t="shared" si="390"/>
        <v>0</v>
      </c>
      <c r="BK107" s="66" t="e">
        <f t="shared" si="391"/>
        <v>#DIV/0!</v>
      </c>
      <c r="BL107" s="97"/>
      <c r="BM107" s="81">
        <f>+[1]DEPENSES_TOFE!W27</f>
        <v>2.0000000000000018E-3</v>
      </c>
      <c r="BN107" s="95"/>
      <c r="BO107" s="81">
        <f t="shared" si="418"/>
        <v>2.0000000000000018E-3</v>
      </c>
      <c r="BP107" s="122">
        <f t="shared" si="392"/>
        <v>2.0000000000000018E-3</v>
      </c>
      <c r="BQ107" s="122">
        <f t="shared" si="392"/>
        <v>0</v>
      </c>
      <c r="BR107" s="122">
        <f t="shared" si="392"/>
        <v>2.0000000000000018E-3</v>
      </c>
      <c r="BS107" s="66">
        <f t="shared" si="393"/>
        <v>7.4019245003701024E-4</v>
      </c>
      <c r="BT107" s="97"/>
      <c r="BU107" s="81">
        <f>+[1]DEPENSES_TOFE!Y27</f>
        <v>0</v>
      </c>
      <c r="BV107" s="95"/>
      <c r="BW107" s="81">
        <f t="shared" si="419"/>
        <v>0</v>
      </c>
      <c r="BX107" s="122">
        <f t="shared" si="394"/>
        <v>2.0000000000000018E-3</v>
      </c>
      <c r="BY107" s="122">
        <f t="shared" si="394"/>
        <v>0</v>
      </c>
      <c r="BZ107" s="122">
        <f t="shared" si="394"/>
        <v>2.0000000000000018E-3</v>
      </c>
      <c r="CA107" s="66">
        <f t="shared" si="395"/>
        <v>7.4019245003701024E-4</v>
      </c>
      <c r="CB107" s="97"/>
      <c r="CC107" s="81">
        <f>+[1]DEPENSES_TOFE!AA27</f>
        <v>0</v>
      </c>
      <c r="CD107" s="95"/>
      <c r="CE107" s="81">
        <f t="shared" si="420"/>
        <v>0</v>
      </c>
      <c r="CF107" s="96"/>
      <c r="CG107" s="84">
        <f t="shared" si="396"/>
        <v>0</v>
      </c>
      <c r="CH107" s="122">
        <f t="shared" si="397"/>
        <v>2.0000000000000018E-3</v>
      </c>
      <c r="CI107" s="122">
        <f t="shared" si="397"/>
        <v>0</v>
      </c>
      <c r="CJ107" s="122">
        <f t="shared" si="397"/>
        <v>2.0000000000000018E-3</v>
      </c>
      <c r="CK107" s="82"/>
      <c r="CL107" s="86">
        <f t="shared" si="398"/>
        <v>0</v>
      </c>
      <c r="CM107" s="122">
        <f t="shared" si="399"/>
        <v>2.0000000000000018E-3</v>
      </c>
      <c r="CN107" s="122">
        <f t="shared" si="399"/>
        <v>0</v>
      </c>
      <c r="CO107" s="122">
        <f t="shared" si="399"/>
        <v>2.0000000000000018E-3</v>
      </c>
      <c r="CP107" s="67">
        <f t="shared" si="400"/>
        <v>7.4019245003701024E-4</v>
      </c>
      <c r="CQ107" s="67">
        <f t="shared" si="401"/>
        <v>7.4019245003701024E-4</v>
      </c>
      <c r="CR107" s="67" t="e">
        <f t="shared" si="402"/>
        <v>#DIV/0!</v>
      </c>
      <c r="CS107" s="97"/>
      <c r="CT107" s="81">
        <f>+[1]DEPENSES_TOFE!AG27</f>
        <v>0</v>
      </c>
      <c r="CU107" s="95"/>
      <c r="CV107" s="81">
        <f t="shared" si="421"/>
        <v>0</v>
      </c>
      <c r="CW107" s="122">
        <f t="shared" si="403"/>
        <v>2.0000000000000018E-3</v>
      </c>
      <c r="CX107" s="122">
        <f t="shared" si="403"/>
        <v>0</v>
      </c>
      <c r="CY107" s="122">
        <f t="shared" si="403"/>
        <v>2.0000000000000018E-3</v>
      </c>
      <c r="CZ107" s="97"/>
      <c r="DA107" s="81">
        <f>+[1]DEPENSES_TOFE!AI27</f>
        <v>0</v>
      </c>
      <c r="DB107" s="95"/>
      <c r="DC107" s="81">
        <f t="shared" si="422"/>
        <v>0</v>
      </c>
      <c r="DD107" s="122">
        <f t="shared" si="404"/>
        <v>2.0000000000000018E-3</v>
      </c>
      <c r="DE107" s="122">
        <f t="shared" si="404"/>
        <v>0</v>
      </c>
      <c r="DF107" s="122">
        <f t="shared" si="404"/>
        <v>2.0000000000000018E-3</v>
      </c>
      <c r="DG107" s="97"/>
      <c r="DH107" s="81">
        <f>+[1]DEPENSES_TOFE!AK27</f>
        <v>0</v>
      </c>
      <c r="DI107" s="95"/>
      <c r="DJ107" s="81">
        <f t="shared" si="423"/>
        <v>0</v>
      </c>
      <c r="DK107" s="96"/>
      <c r="DL107" s="84">
        <f t="shared" si="405"/>
        <v>0</v>
      </c>
      <c r="DM107" s="122">
        <f t="shared" si="405"/>
        <v>0</v>
      </c>
      <c r="DN107" s="122">
        <f t="shared" si="405"/>
        <v>0</v>
      </c>
      <c r="DO107" s="122">
        <f t="shared" si="405"/>
        <v>0</v>
      </c>
      <c r="DP107" s="82"/>
      <c r="DQ107" s="86">
        <f t="shared" si="406"/>
        <v>0</v>
      </c>
      <c r="DR107" s="123">
        <f t="shared" si="407"/>
        <v>2.0000000000000018E-3</v>
      </c>
      <c r="DS107" s="123">
        <f t="shared" si="407"/>
        <v>0</v>
      </c>
      <c r="DT107" s="123">
        <f t="shared" si="407"/>
        <v>2.0000000000000018E-3</v>
      </c>
      <c r="DU107" s="67">
        <f t="shared" si="377"/>
        <v>7.4019245003701024E-4</v>
      </c>
      <c r="DV107" s="67">
        <f t="shared" si="378"/>
        <v>7.4019245003701024E-4</v>
      </c>
      <c r="DW107" s="67" t="e">
        <f t="shared" si="379"/>
        <v>#DIV/0!</v>
      </c>
      <c r="DZ107" s="128"/>
      <c r="EK107" s="156"/>
    </row>
    <row r="108" spans="1:141" s="101" customFormat="1" ht="12.75" x14ac:dyDescent="0.2">
      <c r="A108" s="145" t="s">
        <v>132</v>
      </c>
      <c r="B108" s="81">
        <f>+[1]DEPENSES_TOFE!C28</f>
        <v>6.2520880000000005</v>
      </c>
      <c r="C108" s="95"/>
      <c r="D108" s="81">
        <f t="shared" si="408"/>
        <v>6.2520880000000005</v>
      </c>
      <c r="E108" s="81">
        <f>+[1]DEPENSES_TOFE!D28</f>
        <v>6.2520880000000005</v>
      </c>
      <c r="F108" s="95"/>
      <c r="G108" s="81">
        <f t="shared" si="409"/>
        <v>6.2520880000000005</v>
      </c>
      <c r="H108" s="146"/>
      <c r="I108" s="97"/>
      <c r="J108" s="81">
        <f>+[1]DEPENSES_TOFE!E28</f>
        <v>3.0188624000000001E-2</v>
      </c>
      <c r="K108" s="95"/>
      <c r="L108" s="81">
        <f t="shared" si="410"/>
        <v>3.0188624000000001E-2</v>
      </c>
      <c r="M108" s="97"/>
      <c r="N108" s="81">
        <f>+[1]DEPENSES_TOFE!G28</f>
        <v>0.278249248</v>
      </c>
      <c r="O108" s="95"/>
      <c r="P108" s="81">
        <f t="shared" si="411"/>
        <v>0.278249248</v>
      </c>
      <c r="Q108" s="81">
        <f t="shared" si="412"/>
        <v>0.308437872</v>
      </c>
      <c r="R108" s="81">
        <f t="shared" si="412"/>
        <v>0</v>
      </c>
      <c r="S108" s="81">
        <f t="shared" si="413"/>
        <v>0.308437872</v>
      </c>
      <c r="T108" s="97"/>
      <c r="U108" s="81">
        <f>+[1]DEPENSES_TOFE!I28</f>
        <v>0.13233870899999994</v>
      </c>
      <c r="V108" s="95"/>
      <c r="W108" s="81">
        <f t="shared" si="414"/>
        <v>0.13233870899999994</v>
      </c>
      <c r="X108" s="96"/>
      <c r="Y108" s="84">
        <f t="shared" si="380"/>
        <v>0</v>
      </c>
      <c r="Z108" s="153">
        <f t="shared" si="381"/>
        <v>0.44077658099999995</v>
      </c>
      <c r="AA108" s="153">
        <f t="shared" si="381"/>
        <v>0</v>
      </c>
      <c r="AB108" s="153">
        <f t="shared" si="381"/>
        <v>0.44077658099999995</v>
      </c>
      <c r="AC108" s="66">
        <f t="shared" si="373"/>
        <v>7.0500700086115212E-2</v>
      </c>
      <c r="AD108" s="66" t="e">
        <f t="shared" si="382"/>
        <v>#DIV/0!</v>
      </c>
      <c r="AE108" s="66" t="e">
        <f t="shared" si="383"/>
        <v>#DIV/0!</v>
      </c>
      <c r="AF108" s="97"/>
      <c r="AG108" s="81">
        <f>+[1]DEPENSES_TOFE!M28</f>
        <v>0.41440736299999997</v>
      </c>
      <c r="AH108" s="95"/>
      <c r="AI108" s="81">
        <f t="shared" si="415"/>
        <v>0.41440736299999997</v>
      </c>
      <c r="AJ108" s="122">
        <f t="shared" si="384"/>
        <v>0.85518394399999997</v>
      </c>
      <c r="AK108" s="122">
        <f t="shared" si="384"/>
        <v>0</v>
      </c>
      <c r="AL108" s="122">
        <f t="shared" si="384"/>
        <v>0.85518394399999997</v>
      </c>
      <c r="AM108" s="66">
        <f t="shared" si="385"/>
        <v>0.13678373433003502</v>
      </c>
      <c r="AN108" s="97"/>
      <c r="AO108" s="81">
        <f>+[1]DEPENSES_TOFE!O28</f>
        <v>0.323948872</v>
      </c>
      <c r="AP108" s="95"/>
      <c r="AQ108" s="81">
        <f t="shared" si="416"/>
        <v>0.323948872</v>
      </c>
      <c r="AR108" s="122">
        <f t="shared" si="386"/>
        <v>1.1791328160000001</v>
      </c>
      <c r="AS108" s="122">
        <f t="shared" si="386"/>
        <v>0</v>
      </c>
      <c r="AT108" s="122">
        <f t="shared" si="386"/>
        <v>1.1791328160000001</v>
      </c>
      <c r="AU108" s="97"/>
      <c r="AV108" s="81">
        <f>+[1]DEPENSES_TOFE!Q28</f>
        <v>0.54775692899999995</v>
      </c>
      <c r="AW108" s="95"/>
      <c r="AX108" s="81">
        <f t="shared" si="417"/>
        <v>0.54775692899999995</v>
      </c>
      <c r="AY108" s="96"/>
      <c r="AZ108" s="84">
        <f t="shared" si="387"/>
        <v>0</v>
      </c>
      <c r="BA108" s="151">
        <f t="shared" si="388"/>
        <v>1.2861131639999999</v>
      </c>
      <c r="BB108" s="151">
        <f t="shared" si="388"/>
        <v>0</v>
      </c>
      <c r="BC108" s="151">
        <f t="shared" si="388"/>
        <v>1.2861131639999999</v>
      </c>
      <c r="BD108" s="82">
        <f t="shared" si="389"/>
        <v>0</v>
      </c>
      <c r="BE108" s="86">
        <f t="shared" si="389"/>
        <v>0</v>
      </c>
      <c r="BF108" s="153">
        <f t="shared" si="389"/>
        <v>1.7268897449999998</v>
      </c>
      <c r="BG108" s="153">
        <f t="shared" si="389"/>
        <v>0</v>
      </c>
      <c r="BH108" s="153">
        <f t="shared" si="389"/>
        <v>1.7268897449999998</v>
      </c>
      <c r="BI108" s="66">
        <f t="shared" si="375"/>
        <v>0.27621008293549287</v>
      </c>
      <c r="BJ108" s="66">
        <f t="shared" si="390"/>
        <v>0.27621008293549287</v>
      </c>
      <c r="BK108" s="66" t="e">
        <f t="shared" si="391"/>
        <v>#DIV/0!</v>
      </c>
      <c r="BL108" s="97"/>
      <c r="BM108" s="81">
        <f>+[1]DEPENSES_TOFE!W28</f>
        <v>0.18498822100000023</v>
      </c>
      <c r="BN108" s="95"/>
      <c r="BO108" s="81">
        <f t="shared" si="418"/>
        <v>0.18498822100000023</v>
      </c>
      <c r="BP108" s="122">
        <f t="shared" si="392"/>
        <v>1.911877966</v>
      </c>
      <c r="BQ108" s="122">
        <f t="shared" si="392"/>
        <v>0</v>
      </c>
      <c r="BR108" s="122">
        <f t="shared" si="392"/>
        <v>1.911877966</v>
      </c>
      <c r="BS108" s="66">
        <f t="shared" si="393"/>
        <v>0.30579831345943947</v>
      </c>
      <c r="BT108" s="97"/>
      <c r="BU108" s="81">
        <f>+[1]DEPENSES_TOFE!Y28</f>
        <v>0</v>
      </c>
      <c r="BV108" s="95"/>
      <c r="BW108" s="81">
        <f t="shared" si="419"/>
        <v>0</v>
      </c>
      <c r="BX108" s="122">
        <f t="shared" si="394"/>
        <v>1.911877966</v>
      </c>
      <c r="BY108" s="122">
        <f t="shared" si="394"/>
        <v>0</v>
      </c>
      <c r="BZ108" s="122">
        <f t="shared" si="394"/>
        <v>1.911877966</v>
      </c>
      <c r="CA108" s="66">
        <f t="shared" si="395"/>
        <v>0.30579831345943947</v>
      </c>
      <c r="CB108" s="97"/>
      <c r="CC108" s="81">
        <f>+[1]DEPENSES_TOFE!AA28</f>
        <v>0</v>
      </c>
      <c r="CD108" s="95"/>
      <c r="CE108" s="81">
        <f t="shared" si="420"/>
        <v>0</v>
      </c>
      <c r="CF108" s="96"/>
      <c r="CG108" s="84">
        <f t="shared" si="396"/>
        <v>0</v>
      </c>
      <c r="CH108" s="122">
        <f t="shared" si="397"/>
        <v>0.18498822100000023</v>
      </c>
      <c r="CI108" s="122">
        <f t="shared" si="397"/>
        <v>0</v>
      </c>
      <c r="CJ108" s="122">
        <f t="shared" si="397"/>
        <v>0.18498822100000023</v>
      </c>
      <c r="CK108" s="82"/>
      <c r="CL108" s="86">
        <f t="shared" si="398"/>
        <v>0</v>
      </c>
      <c r="CM108" s="122">
        <f t="shared" si="399"/>
        <v>1.911877966</v>
      </c>
      <c r="CN108" s="122">
        <f t="shared" si="399"/>
        <v>0</v>
      </c>
      <c r="CO108" s="122">
        <f t="shared" si="399"/>
        <v>1.911877966</v>
      </c>
      <c r="CP108" s="67">
        <f t="shared" si="400"/>
        <v>0.30579831345943947</v>
      </c>
      <c r="CQ108" s="67">
        <f t="shared" si="401"/>
        <v>0.30579831345943947</v>
      </c>
      <c r="CR108" s="67" t="e">
        <f t="shared" si="402"/>
        <v>#DIV/0!</v>
      </c>
      <c r="CS108" s="97"/>
      <c r="CT108" s="81">
        <f>+[1]DEPENSES_TOFE!AG28</f>
        <v>0</v>
      </c>
      <c r="CU108" s="95"/>
      <c r="CV108" s="81">
        <f t="shared" si="421"/>
        <v>0</v>
      </c>
      <c r="CW108" s="122">
        <f t="shared" si="403"/>
        <v>1.911877966</v>
      </c>
      <c r="CX108" s="122">
        <f t="shared" si="403"/>
        <v>0</v>
      </c>
      <c r="CY108" s="122">
        <f t="shared" si="403"/>
        <v>1.911877966</v>
      </c>
      <c r="CZ108" s="97"/>
      <c r="DA108" s="81">
        <f>+[1]DEPENSES_TOFE!AI28</f>
        <v>0</v>
      </c>
      <c r="DB108" s="95"/>
      <c r="DC108" s="81">
        <f t="shared" si="422"/>
        <v>0</v>
      </c>
      <c r="DD108" s="122">
        <f t="shared" si="404"/>
        <v>1.911877966</v>
      </c>
      <c r="DE108" s="122">
        <f t="shared" si="404"/>
        <v>0</v>
      </c>
      <c r="DF108" s="122">
        <f t="shared" si="404"/>
        <v>1.911877966</v>
      </c>
      <c r="DG108" s="97"/>
      <c r="DH108" s="81">
        <f>+[1]DEPENSES_TOFE!AK28</f>
        <v>0</v>
      </c>
      <c r="DI108" s="95"/>
      <c r="DJ108" s="81">
        <f t="shared" si="423"/>
        <v>0</v>
      </c>
      <c r="DK108" s="96"/>
      <c r="DL108" s="84">
        <f t="shared" si="405"/>
        <v>0</v>
      </c>
      <c r="DM108" s="122">
        <f t="shared" si="405"/>
        <v>0</v>
      </c>
      <c r="DN108" s="122">
        <f t="shared" si="405"/>
        <v>0</v>
      </c>
      <c r="DO108" s="122">
        <f t="shared" si="405"/>
        <v>0</v>
      </c>
      <c r="DP108" s="82"/>
      <c r="DQ108" s="86">
        <f t="shared" si="406"/>
        <v>0</v>
      </c>
      <c r="DR108" s="123">
        <f t="shared" si="407"/>
        <v>1.911877966</v>
      </c>
      <c r="DS108" s="123">
        <f t="shared" si="407"/>
        <v>0</v>
      </c>
      <c r="DT108" s="123">
        <f t="shared" si="407"/>
        <v>1.911877966</v>
      </c>
      <c r="DU108" s="67">
        <f t="shared" si="377"/>
        <v>0.30579831345943947</v>
      </c>
      <c r="DV108" s="67">
        <f t="shared" si="378"/>
        <v>0.30579831345943947</v>
      </c>
      <c r="DW108" s="67" t="e">
        <f t="shared" si="379"/>
        <v>#DIV/0!</v>
      </c>
      <c r="DZ108" s="128"/>
      <c r="EK108" s="156"/>
    </row>
    <row r="109" spans="1:141" s="101" customFormat="1" ht="12.75" x14ac:dyDescent="0.2">
      <c r="A109" s="145" t="s">
        <v>133</v>
      </c>
      <c r="B109" s="81">
        <f>+[1]DEPENSES_TOFE!C29</f>
        <v>0.78168099999999996</v>
      </c>
      <c r="C109" s="95"/>
      <c r="D109" s="81">
        <f t="shared" si="408"/>
        <v>0.78168099999999996</v>
      </c>
      <c r="E109" s="81">
        <f>+[1]DEPENSES_TOFE!D29</f>
        <v>0.78168099999999996</v>
      </c>
      <c r="F109" s="95"/>
      <c r="G109" s="81">
        <f t="shared" si="409"/>
        <v>0.78168099999999996</v>
      </c>
      <c r="H109" s="146"/>
      <c r="I109" s="97"/>
      <c r="J109" s="81">
        <f>+[1]DEPENSES_TOFE!E29</f>
        <v>0</v>
      </c>
      <c r="K109" s="95"/>
      <c r="L109" s="81">
        <f t="shared" si="410"/>
        <v>0</v>
      </c>
      <c r="M109" s="97"/>
      <c r="N109" s="81">
        <f>+[1]DEPENSES_TOFE!G29</f>
        <v>9.7450000000000002E-3</v>
      </c>
      <c r="O109" s="95"/>
      <c r="P109" s="81">
        <f t="shared" si="411"/>
        <v>9.7450000000000002E-3</v>
      </c>
      <c r="Q109" s="81">
        <f t="shared" si="412"/>
        <v>9.7450000000000002E-3</v>
      </c>
      <c r="R109" s="81">
        <f t="shared" si="412"/>
        <v>0</v>
      </c>
      <c r="S109" s="81">
        <f t="shared" si="413"/>
        <v>9.7450000000000002E-3</v>
      </c>
      <c r="T109" s="97"/>
      <c r="U109" s="81">
        <f>+[1]DEPENSES_TOFE!I29</f>
        <v>0.1483399</v>
      </c>
      <c r="V109" s="95"/>
      <c r="W109" s="81">
        <f t="shared" si="414"/>
        <v>0.1483399</v>
      </c>
      <c r="X109" s="96"/>
      <c r="Y109" s="84">
        <f t="shared" si="380"/>
        <v>0</v>
      </c>
      <c r="Z109" s="153">
        <f t="shared" si="381"/>
        <v>0.1580849</v>
      </c>
      <c r="AA109" s="153">
        <f t="shared" si="381"/>
        <v>0</v>
      </c>
      <c r="AB109" s="153">
        <f t="shared" si="381"/>
        <v>0.1580849</v>
      </c>
      <c r="AC109" s="66">
        <f t="shared" si="373"/>
        <v>0.20223710183565932</v>
      </c>
      <c r="AD109" s="66" t="e">
        <f t="shared" si="382"/>
        <v>#DIV/0!</v>
      </c>
      <c r="AE109" s="66" t="e">
        <f t="shared" si="383"/>
        <v>#DIV/0!</v>
      </c>
      <c r="AF109" s="97"/>
      <c r="AG109" s="81">
        <f>+[1]DEPENSES_TOFE!M29</f>
        <v>6.8855E-2</v>
      </c>
      <c r="AH109" s="95"/>
      <c r="AI109" s="81">
        <f t="shared" si="415"/>
        <v>6.8855E-2</v>
      </c>
      <c r="AJ109" s="122">
        <f t="shared" si="384"/>
        <v>0.2269399</v>
      </c>
      <c r="AK109" s="122">
        <f t="shared" si="384"/>
        <v>0</v>
      </c>
      <c r="AL109" s="122">
        <f t="shared" si="384"/>
        <v>0.2269399</v>
      </c>
      <c r="AM109" s="66">
        <f t="shared" si="385"/>
        <v>0.29032290665885446</v>
      </c>
      <c r="AN109" s="97"/>
      <c r="AO109" s="81">
        <f>+[1]DEPENSES_TOFE!O29</f>
        <v>4.7781220000000001E-3</v>
      </c>
      <c r="AP109" s="95"/>
      <c r="AQ109" s="81">
        <f t="shared" si="416"/>
        <v>4.7781220000000001E-3</v>
      </c>
      <c r="AR109" s="122">
        <f t="shared" si="386"/>
        <v>0.231718022</v>
      </c>
      <c r="AS109" s="122">
        <f t="shared" si="386"/>
        <v>0</v>
      </c>
      <c r="AT109" s="122">
        <f t="shared" si="386"/>
        <v>0.231718022</v>
      </c>
      <c r="AU109" s="97"/>
      <c r="AV109" s="81">
        <f>+[1]DEPENSES_TOFE!Q29</f>
        <v>0.15161749999999999</v>
      </c>
      <c r="AW109" s="95"/>
      <c r="AX109" s="81">
        <f t="shared" si="417"/>
        <v>0.15161749999999999</v>
      </c>
      <c r="AY109" s="96"/>
      <c r="AZ109" s="84">
        <f t="shared" si="387"/>
        <v>0</v>
      </c>
      <c r="BA109" s="151">
        <f t="shared" si="388"/>
        <v>0.22525062199999998</v>
      </c>
      <c r="BB109" s="151">
        <f t="shared" si="388"/>
        <v>0</v>
      </c>
      <c r="BC109" s="151">
        <f t="shared" si="388"/>
        <v>0.22525062199999998</v>
      </c>
      <c r="BD109" s="82">
        <f t="shared" si="389"/>
        <v>0</v>
      </c>
      <c r="BE109" s="86">
        <f t="shared" si="389"/>
        <v>0</v>
      </c>
      <c r="BF109" s="153">
        <f t="shared" si="389"/>
        <v>0.38333552199999998</v>
      </c>
      <c r="BG109" s="153">
        <f t="shared" si="389"/>
        <v>0</v>
      </c>
      <c r="BH109" s="153">
        <f t="shared" si="389"/>
        <v>0.38333552199999998</v>
      </c>
      <c r="BI109" s="66">
        <f t="shared" si="375"/>
        <v>0.49039892488112158</v>
      </c>
      <c r="BJ109" s="66">
        <f t="shared" si="390"/>
        <v>0.49039892488112158</v>
      </c>
      <c r="BK109" s="66" t="e">
        <f t="shared" si="391"/>
        <v>#DIV/0!</v>
      </c>
      <c r="BL109" s="97"/>
      <c r="BM109" s="81">
        <f>+[1]DEPENSES_TOFE!W29</f>
        <v>0.14991100000000002</v>
      </c>
      <c r="BN109" s="95"/>
      <c r="BO109" s="81">
        <f t="shared" si="418"/>
        <v>0.14991100000000002</v>
      </c>
      <c r="BP109" s="122">
        <f t="shared" si="392"/>
        <v>0.533246522</v>
      </c>
      <c r="BQ109" s="122">
        <f t="shared" si="392"/>
        <v>0</v>
      </c>
      <c r="BR109" s="122">
        <f t="shared" si="392"/>
        <v>0.533246522</v>
      </c>
      <c r="BS109" s="66">
        <f t="shared" si="393"/>
        <v>0.6821792035369928</v>
      </c>
      <c r="BT109" s="97"/>
      <c r="BU109" s="81">
        <f>+[1]DEPENSES_TOFE!Y29</f>
        <v>0</v>
      </c>
      <c r="BV109" s="95"/>
      <c r="BW109" s="81">
        <f t="shared" si="419"/>
        <v>0</v>
      </c>
      <c r="BX109" s="122">
        <f t="shared" si="394"/>
        <v>0.533246522</v>
      </c>
      <c r="BY109" s="122">
        <f t="shared" si="394"/>
        <v>0</v>
      </c>
      <c r="BZ109" s="122">
        <f t="shared" si="394"/>
        <v>0.533246522</v>
      </c>
      <c r="CA109" s="66">
        <f t="shared" si="395"/>
        <v>0.6821792035369928</v>
      </c>
      <c r="CB109" s="97"/>
      <c r="CC109" s="81">
        <f>+[1]DEPENSES_TOFE!AA29</f>
        <v>0</v>
      </c>
      <c r="CD109" s="95"/>
      <c r="CE109" s="81">
        <f t="shared" si="420"/>
        <v>0</v>
      </c>
      <c r="CF109" s="96"/>
      <c r="CG109" s="84">
        <f t="shared" si="396"/>
        <v>0</v>
      </c>
      <c r="CH109" s="122">
        <f t="shared" si="397"/>
        <v>0.14991100000000002</v>
      </c>
      <c r="CI109" s="122">
        <f t="shared" si="397"/>
        <v>0</v>
      </c>
      <c r="CJ109" s="122">
        <f t="shared" si="397"/>
        <v>0.14991100000000002</v>
      </c>
      <c r="CK109" s="82"/>
      <c r="CL109" s="86">
        <f t="shared" si="398"/>
        <v>0</v>
      </c>
      <c r="CM109" s="122">
        <f t="shared" si="399"/>
        <v>0.533246522</v>
      </c>
      <c r="CN109" s="122">
        <f t="shared" si="399"/>
        <v>0</v>
      </c>
      <c r="CO109" s="122">
        <f t="shared" si="399"/>
        <v>0.533246522</v>
      </c>
      <c r="CP109" s="67">
        <f t="shared" si="400"/>
        <v>0.6821792035369928</v>
      </c>
      <c r="CQ109" s="67">
        <f t="shared" si="401"/>
        <v>0.6821792035369928</v>
      </c>
      <c r="CR109" s="67" t="e">
        <f t="shared" si="402"/>
        <v>#DIV/0!</v>
      </c>
      <c r="CS109" s="97"/>
      <c r="CT109" s="81">
        <f>+[1]DEPENSES_TOFE!AG29</f>
        <v>0</v>
      </c>
      <c r="CU109" s="95"/>
      <c r="CV109" s="81">
        <f t="shared" si="421"/>
        <v>0</v>
      </c>
      <c r="CW109" s="122">
        <f t="shared" si="403"/>
        <v>0.533246522</v>
      </c>
      <c r="CX109" s="122">
        <f t="shared" si="403"/>
        <v>0</v>
      </c>
      <c r="CY109" s="122">
        <f t="shared" si="403"/>
        <v>0.533246522</v>
      </c>
      <c r="CZ109" s="97"/>
      <c r="DA109" s="81">
        <f>+[1]DEPENSES_TOFE!AI29</f>
        <v>0</v>
      </c>
      <c r="DB109" s="95"/>
      <c r="DC109" s="81">
        <f t="shared" si="422"/>
        <v>0</v>
      </c>
      <c r="DD109" s="122">
        <f t="shared" si="404"/>
        <v>0.533246522</v>
      </c>
      <c r="DE109" s="122">
        <f t="shared" si="404"/>
        <v>0</v>
      </c>
      <c r="DF109" s="122">
        <f t="shared" si="404"/>
        <v>0.533246522</v>
      </c>
      <c r="DG109" s="97"/>
      <c r="DH109" s="81">
        <f>+[1]DEPENSES_TOFE!AK29</f>
        <v>0</v>
      </c>
      <c r="DI109" s="95"/>
      <c r="DJ109" s="81">
        <f t="shared" si="423"/>
        <v>0</v>
      </c>
      <c r="DK109" s="96"/>
      <c r="DL109" s="84">
        <f t="shared" si="405"/>
        <v>0</v>
      </c>
      <c r="DM109" s="122">
        <f t="shared" si="405"/>
        <v>0</v>
      </c>
      <c r="DN109" s="122">
        <f t="shared" si="405"/>
        <v>0</v>
      </c>
      <c r="DO109" s="122">
        <f t="shared" si="405"/>
        <v>0</v>
      </c>
      <c r="DP109" s="82"/>
      <c r="DQ109" s="86">
        <f t="shared" si="406"/>
        <v>0</v>
      </c>
      <c r="DR109" s="123">
        <f t="shared" si="407"/>
        <v>0.533246522</v>
      </c>
      <c r="DS109" s="123">
        <f t="shared" si="407"/>
        <v>0</v>
      </c>
      <c r="DT109" s="123">
        <f t="shared" si="407"/>
        <v>0.533246522</v>
      </c>
      <c r="DU109" s="67">
        <f t="shared" si="377"/>
        <v>0.6821792035369928</v>
      </c>
      <c r="DV109" s="67">
        <f t="shared" si="378"/>
        <v>0.6821792035369928</v>
      </c>
      <c r="DW109" s="67" t="e">
        <f t="shared" si="379"/>
        <v>#DIV/0!</v>
      </c>
      <c r="DZ109" s="128"/>
      <c r="EK109" s="156"/>
    </row>
    <row r="110" spans="1:141" s="101" customFormat="1" ht="12.75" x14ac:dyDescent="0.2">
      <c r="A110" s="145" t="s">
        <v>134</v>
      </c>
      <c r="B110" s="81">
        <f>+[1]DEPENSES_TOFE!C30</f>
        <v>2.9999999999999997E-4</v>
      </c>
      <c r="C110" s="95"/>
      <c r="D110" s="81">
        <f t="shared" si="408"/>
        <v>2.9999999999999997E-4</v>
      </c>
      <c r="E110" s="81">
        <f>+[1]DEPENSES_TOFE!D30</f>
        <v>2.9999999999999997E-4</v>
      </c>
      <c r="F110" s="95"/>
      <c r="G110" s="81">
        <f t="shared" si="409"/>
        <v>2.9999999999999997E-4</v>
      </c>
      <c r="H110" s="146"/>
      <c r="I110" s="97"/>
      <c r="J110" s="81">
        <f>+[1]DEPENSES_TOFE!E30</f>
        <v>0</v>
      </c>
      <c r="K110" s="95"/>
      <c r="L110" s="81">
        <f t="shared" si="410"/>
        <v>0</v>
      </c>
      <c r="M110" s="97"/>
      <c r="N110" s="81">
        <f>+[1]DEPENSES_TOFE!G30</f>
        <v>0</v>
      </c>
      <c r="O110" s="95"/>
      <c r="P110" s="81">
        <f t="shared" si="411"/>
        <v>0</v>
      </c>
      <c r="Q110" s="81">
        <f t="shared" si="412"/>
        <v>0</v>
      </c>
      <c r="R110" s="81">
        <f t="shared" si="412"/>
        <v>0</v>
      </c>
      <c r="S110" s="81">
        <f t="shared" si="413"/>
        <v>0</v>
      </c>
      <c r="T110" s="97"/>
      <c r="U110" s="81">
        <f>+[1]DEPENSES_TOFE!I30</f>
        <v>0</v>
      </c>
      <c r="V110" s="95"/>
      <c r="W110" s="81">
        <f t="shared" si="414"/>
        <v>0</v>
      </c>
      <c r="X110" s="96"/>
      <c r="Y110" s="84">
        <f t="shared" si="380"/>
        <v>0</v>
      </c>
      <c r="Z110" s="153">
        <f t="shared" si="381"/>
        <v>0</v>
      </c>
      <c r="AA110" s="153">
        <f t="shared" si="381"/>
        <v>0</v>
      </c>
      <c r="AB110" s="153">
        <f t="shared" si="381"/>
        <v>0</v>
      </c>
      <c r="AC110" s="66">
        <f t="shared" si="373"/>
        <v>0</v>
      </c>
      <c r="AD110" s="66" t="e">
        <f t="shared" si="382"/>
        <v>#DIV/0!</v>
      </c>
      <c r="AE110" s="66" t="e">
        <f t="shared" si="383"/>
        <v>#DIV/0!</v>
      </c>
      <c r="AF110" s="97"/>
      <c r="AG110" s="81">
        <f>+[1]DEPENSES_TOFE!M30</f>
        <v>0</v>
      </c>
      <c r="AH110" s="95"/>
      <c r="AI110" s="81">
        <f t="shared" si="415"/>
        <v>0</v>
      </c>
      <c r="AJ110" s="122">
        <f t="shared" si="384"/>
        <v>0</v>
      </c>
      <c r="AK110" s="122">
        <f t="shared" si="384"/>
        <v>0</v>
      </c>
      <c r="AL110" s="122">
        <f t="shared" si="384"/>
        <v>0</v>
      </c>
      <c r="AM110" s="66">
        <f t="shared" si="385"/>
        <v>0</v>
      </c>
      <c r="AN110" s="97"/>
      <c r="AO110" s="81">
        <f>+[1]DEPENSES_TOFE!O30</f>
        <v>0</v>
      </c>
      <c r="AP110" s="95"/>
      <c r="AQ110" s="81">
        <f t="shared" si="416"/>
        <v>0</v>
      </c>
      <c r="AR110" s="122">
        <f t="shared" si="386"/>
        <v>0</v>
      </c>
      <c r="AS110" s="122">
        <f t="shared" si="386"/>
        <v>0</v>
      </c>
      <c r="AT110" s="122">
        <f t="shared" si="386"/>
        <v>0</v>
      </c>
      <c r="AU110" s="97"/>
      <c r="AV110" s="81">
        <f>+[1]DEPENSES_TOFE!Q30</f>
        <v>0</v>
      </c>
      <c r="AW110" s="95"/>
      <c r="AX110" s="81">
        <f t="shared" si="417"/>
        <v>0</v>
      </c>
      <c r="AY110" s="96"/>
      <c r="AZ110" s="84">
        <f t="shared" si="387"/>
        <v>0</v>
      </c>
      <c r="BA110" s="151">
        <f t="shared" si="388"/>
        <v>0</v>
      </c>
      <c r="BB110" s="151">
        <f t="shared" si="388"/>
        <v>0</v>
      </c>
      <c r="BC110" s="151">
        <f t="shared" si="388"/>
        <v>0</v>
      </c>
      <c r="BD110" s="82">
        <f t="shared" si="389"/>
        <v>0</v>
      </c>
      <c r="BE110" s="86">
        <f t="shared" si="389"/>
        <v>0</v>
      </c>
      <c r="BF110" s="153">
        <f t="shared" si="389"/>
        <v>0</v>
      </c>
      <c r="BG110" s="153">
        <f t="shared" si="389"/>
        <v>0</v>
      </c>
      <c r="BH110" s="153">
        <f t="shared" si="389"/>
        <v>0</v>
      </c>
      <c r="BI110" s="66">
        <f t="shared" si="375"/>
        <v>0</v>
      </c>
      <c r="BJ110" s="66">
        <f t="shared" si="390"/>
        <v>0</v>
      </c>
      <c r="BK110" s="66" t="e">
        <f t="shared" si="391"/>
        <v>#DIV/0!</v>
      </c>
      <c r="BL110" s="97"/>
      <c r="BM110" s="81">
        <f>+[1]DEPENSES_TOFE!W30</f>
        <v>0</v>
      </c>
      <c r="BN110" s="95"/>
      <c r="BO110" s="81">
        <f t="shared" si="418"/>
        <v>0</v>
      </c>
      <c r="BP110" s="122">
        <f t="shared" si="392"/>
        <v>0</v>
      </c>
      <c r="BQ110" s="122">
        <f t="shared" si="392"/>
        <v>0</v>
      </c>
      <c r="BR110" s="122">
        <f t="shared" si="392"/>
        <v>0</v>
      </c>
      <c r="BS110" s="66">
        <f t="shared" si="393"/>
        <v>0</v>
      </c>
      <c r="BT110" s="97"/>
      <c r="BU110" s="81">
        <f>+[1]DEPENSES_TOFE!Y30</f>
        <v>0</v>
      </c>
      <c r="BV110" s="95"/>
      <c r="BW110" s="81">
        <f t="shared" si="419"/>
        <v>0</v>
      </c>
      <c r="BX110" s="122">
        <f t="shared" si="394"/>
        <v>0</v>
      </c>
      <c r="BY110" s="122">
        <f t="shared" si="394"/>
        <v>0</v>
      </c>
      <c r="BZ110" s="122">
        <f t="shared" si="394"/>
        <v>0</v>
      </c>
      <c r="CA110" s="66">
        <f t="shared" si="395"/>
        <v>0</v>
      </c>
      <c r="CB110" s="97"/>
      <c r="CC110" s="81">
        <f>+[1]DEPENSES_TOFE!AA30</f>
        <v>0</v>
      </c>
      <c r="CD110" s="95"/>
      <c r="CE110" s="81">
        <f t="shared" si="420"/>
        <v>0</v>
      </c>
      <c r="CF110" s="96"/>
      <c r="CG110" s="84">
        <f t="shared" si="396"/>
        <v>0</v>
      </c>
      <c r="CH110" s="122">
        <f t="shared" si="397"/>
        <v>0</v>
      </c>
      <c r="CI110" s="122">
        <f t="shared" si="397"/>
        <v>0</v>
      </c>
      <c r="CJ110" s="122">
        <f t="shared" si="397"/>
        <v>0</v>
      </c>
      <c r="CK110" s="82"/>
      <c r="CL110" s="86">
        <f t="shared" si="398"/>
        <v>0</v>
      </c>
      <c r="CM110" s="122">
        <f t="shared" si="399"/>
        <v>0</v>
      </c>
      <c r="CN110" s="122">
        <f t="shared" si="399"/>
        <v>0</v>
      </c>
      <c r="CO110" s="122">
        <f t="shared" si="399"/>
        <v>0</v>
      </c>
      <c r="CP110" s="67">
        <f t="shared" si="400"/>
        <v>0</v>
      </c>
      <c r="CQ110" s="67">
        <f t="shared" si="401"/>
        <v>0</v>
      </c>
      <c r="CR110" s="67" t="e">
        <f t="shared" si="402"/>
        <v>#DIV/0!</v>
      </c>
      <c r="CS110" s="97"/>
      <c r="CT110" s="81">
        <f>+[1]DEPENSES_TOFE!AG30</f>
        <v>0</v>
      </c>
      <c r="CU110" s="95"/>
      <c r="CV110" s="81">
        <f t="shared" si="421"/>
        <v>0</v>
      </c>
      <c r="CW110" s="122">
        <f t="shared" si="403"/>
        <v>0</v>
      </c>
      <c r="CX110" s="122">
        <f t="shared" si="403"/>
        <v>0</v>
      </c>
      <c r="CY110" s="122">
        <f t="shared" si="403"/>
        <v>0</v>
      </c>
      <c r="CZ110" s="97"/>
      <c r="DA110" s="81">
        <f>+[1]DEPENSES_TOFE!AI30</f>
        <v>0</v>
      </c>
      <c r="DB110" s="95"/>
      <c r="DC110" s="81">
        <f t="shared" si="422"/>
        <v>0</v>
      </c>
      <c r="DD110" s="122">
        <f t="shared" si="404"/>
        <v>0</v>
      </c>
      <c r="DE110" s="122">
        <f t="shared" si="404"/>
        <v>0</v>
      </c>
      <c r="DF110" s="122">
        <f t="shared" si="404"/>
        <v>0</v>
      </c>
      <c r="DG110" s="97"/>
      <c r="DH110" s="81">
        <f>+[1]DEPENSES_TOFE!AK30</f>
        <v>0</v>
      </c>
      <c r="DI110" s="95"/>
      <c r="DJ110" s="81">
        <f t="shared" si="423"/>
        <v>0</v>
      </c>
      <c r="DK110" s="96"/>
      <c r="DL110" s="84">
        <f t="shared" si="405"/>
        <v>0</v>
      </c>
      <c r="DM110" s="122">
        <f t="shared" si="405"/>
        <v>0</v>
      </c>
      <c r="DN110" s="122">
        <f t="shared" si="405"/>
        <v>0</v>
      </c>
      <c r="DO110" s="122">
        <f t="shared" si="405"/>
        <v>0</v>
      </c>
      <c r="DP110" s="82"/>
      <c r="DQ110" s="86">
        <f t="shared" si="406"/>
        <v>0</v>
      </c>
      <c r="DR110" s="123">
        <f t="shared" si="407"/>
        <v>0</v>
      </c>
      <c r="DS110" s="123">
        <f t="shared" si="407"/>
        <v>0</v>
      </c>
      <c r="DT110" s="123">
        <f t="shared" si="407"/>
        <v>0</v>
      </c>
      <c r="DU110" s="67">
        <f t="shared" si="377"/>
        <v>0</v>
      </c>
      <c r="DV110" s="67">
        <f t="shared" si="378"/>
        <v>0</v>
      </c>
      <c r="DW110" s="67" t="e">
        <f t="shared" si="379"/>
        <v>#DIV/0!</v>
      </c>
      <c r="DZ110" s="128"/>
      <c r="EK110" s="156"/>
    </row>
    <row r="111" spans="1:141" s="101" customFormat="1" ht="12.75" x14ac:dyDescent="0.2">
      <c r="A111" s="145" t="s">
        <v>135</v>
      </c>
      <c r="B111" s="81">
        <f>+[1]DEPENSES_TOFE!C31</f>
        <v>15.313874999999999</v>
      </c>
      <c r="C111" s="95"/>
      <c r="D111" s="81">
        <f t="shared" si="408"/>
        <v>15.313874999999999</v>
      </c>
      <c r="E111" s="81">
        <f>+[1]DEPENSES_TOFE!D31</f>
        <v>15.313874999999999</v>
      </c>
      <c r="F111" s="95"/>
      <c r="G111" s="81">
        <f t="shared" si="409"/>
        <v>15.313874999999999</v>
      </c>
      <c r="H111" s="146"/>
      <c r="I111" s="97"/>
      <c r="J111" s="81">
        <f>+[1]DEPENSES_TOFE!E31</f>
        <v>0.176503456</v>
      </c>
      <c r="K111" s="95"/>
      <c r="L111" s="81">
        <f t="shared" si="410"/>
        <v>0.176503456</v>
      </c>
      <c r="M111" s="97"/>
      <c r="N111" s="81">
        <f>+[1]DEPENSES_TOFE!G31</f>
        <v>1.8736831700000003</v>
      </c>
      <c r="O111" s="95"/>
      <c r="P111" s="81">
        <f t="shared" si="411"/>
        <v>1.8736831700000003</v>
      </c>
      <c r="Q111" s="81">
        <f t="shared" si="412"/>
        <v>2.0501866260000003</v>
      </c>
      <c r="R111" s="81">
        <f t="shared" si="412"/>
        <v>0</v>
      </c>
      <c r="S111" s="81">
        <f t="shared" si="413"/>
        <v>2.0501866260000003</v>
      </c>
      <c r="T111" s="97"/>
      <c r="U111" s="81">
        <f>+[1]DEPENSES_TOFE!I31</f>
        <v>2.9463557499999999</v>
      </c>
      <c r="V111" s="95"/>
      <c r="W111" s="81">
        <f t="shared" si="414"/>
        <v>2.9463557499999999</v>
      </c>
      <c r="X111" s="96"/>
      <c r="Y111" s="84">
        <f t="shared" si="380"/>
        <v>0</v>
      </c>
      <c r="Z111" s="153">
        <f t="shared" si="381"/>
        <v>4.9965423760000007</v>
      </c>
      <c r="AA111" s="153">
        <f t="shared" si="381"/>
        <v>0</v>
      </c>
      <c r="AB111" s="153">
        <f t="shared" si="381"/>
        <v>4.9965423760000007</v>
      </c>
      <c r="AC111" s="66">
        <f t="shared" si="373"/>
        <v>0.3262755100195085</v>
      </c>
      <c r="AD111" s="66" t="e">
        <f t="shared" si="382"/>
        <v>#DIV/0!</v>
      </c>
      <c r="AE111" s="66" t="e">
        <f t="shared" si="383"/>
        <v>#DIV/0!</v>
      </c>
      <c r="AF111" s="97"/>
      <c r="AG111" s="81">
        <f>+[1]DEPENSES_TOFE!M31</f>
        <v>1.8683978429999999</v>
      </c>
      <c r="AH111" s="95"/>
      <c r="AI111" s="81">
        <f t="shared" si="415"/>
        <v>1.8683978429999999</v>
      </c>
      <c r="AJ111" s="122">
        <f t="shared" si="384"/>
        <v>6.8649402190000011</v>
      </c>
      <c r="AK111" s="122">
        <f t="shared" si="384"/>
        <v>0</v>
      </c>
      <c r="AL111" s="122">
        <f t="shared" si="384"/>
        <v>6.8649402190000011</v>
      </c>
      <c r="AM111" s="66">
        <f t="shared" si="385"/>
        <v>0.44828237261960158</v>
      </c>
      <c r="AN111" s="97"/>
      <c r="AO111" s="81">
        <f>+[1]DEPENSES_TOFE!O31</f>
        <v>0.90079376099999997</v>
      </c>
      <c r="AP111" s="95"/>
      <c r="AQ111" s="81">
        <f t="shared" si="416"/>
        <v>0.90079376099999997</v>
      </c>
      <c r="AR111" s="122">
        <f t="shared" si="386"/>
        <v>7.7657339800000011</v>
      </c>
      <c r="AS111" s="122">
        <f t="shared" si="386"/>
        <v>0</v>
      </c>
      <c r="AT111" s="122">
        <f t="shared" si="386"/>
        <v>7.7657339800000011</v>
      </c>
      <c r="AU111" s="97"/>
      <c r="AV111" s="81">
        <f>+[1]DEPENSES_TOFE!Q31</f>
        <v>0.74329720600000004</v>
      </c>
      <c r="AW111" s="95"/>
      <c r="AX111" s="81">
        <f t="shared" si="417"/>
        <v>0.74329720600000004</v>
      </c>
      <c r="AY111" s="96"/>
      <c r="AZ111" s="84">
        <f t="shared" si="387"/>
        <v>0</v>
      </c>
      <c r="BA111" s="151">
        <f t="shared" si="388"/>
        <v>3.5124888099999998</v>
      </c>
      <c r="BB111" s="151">
        <f t="shared" si="388"/>
        <v>0</v>
      </c>
      <c r="BC111" s="151">
        <f t="shared" si="388"/>
        <v>3.5124888099999998</v>
      </c>
      <c r="BD111" s="82">
        <f t="shared" si="389"/>
        <v>0</v>
      </c>
      <c r="BE111" s="86">
        <f t="shared" si="389"/>
        <v>0</v>
      </c>
      <c r="BF111" s="153">
        <f t="shared" si="389"/>
        <v>8.5090311860000014</v>
      </c>
      <c r="BG111" s="153">
        <f t="shared" si="389"/>
        <v>0</v>
      </c>
      <c r="BH111" s="153">
        <f t="shared" si="389"/>
        <v>8.5090311860000014</v>
      </c>
      <c r="BI111" s="66">
        <f t="shared" si="375"/>
        <v>0.55564193817698015</v>
      </c>
      <c r="BJ111" s="66">
        <f t="shared" si="390"/>
        <v>0.55564193817698015</v>
      </c>
      <c r="BK111" s="66" t="e">
        <f t="shared" si="391"/>
        <v>#DIV/0!</v>
      </c>
      <c r="BL111" s="97"/>
      <c r="BM111" s="81">
        <f>+[1]DEPENSES_TOFE!W31</f>
        <v>1.233116592</v>
      </c>
      <c r="BN111" s="95"/>
      <c r="BO111" s="81">
        <f t="shared" si="418"/>
        <v>1.233116592</v>
      </c>
      <c r="BP111" s="122">
        <f t="shared" si="392"/>
        <v>9.7421477780000014</v>
      </c>
      <c r="BQ111" s="122">
        <f t="shared" si="392"/>
        <v>0</v>
      </c>
      <c r="BR111" s="122">
        <f t="shared" si="392"/>
        <v>9.7421477780000014</v>
      </c>
      <c r="BS111" s="66">
        <f t="shared" si="393"/>
        <v>0.63616477070630406</v>
      </c>
      <c r="BT111" s="97"/>
      <c r="BU111" s="81">
        <f>+[1]DEPENSES_TOFE!Y31</f>
        <v>0</v>
      </c>
      <c r="BV111" s="95"/>
      <c r="BW111" s="81">
        <f t="shared" si="419"/>
        <v>0</v>
      </c>
      <c r="BX111" s="122">
        <f t="shared" si="394"/>
        <v>9.7421477780000014</v>
      </c>
      <c r="BY111" s="122">
        <f t="shared" si="394"/>
        <v>0</v>
      </c>
      <c r="BZ111" s="122">
        <f t="shared" si="394"/>
        <v>9.7421477780000014</v>
      </c>
      <c r="CA111" s="66">
        <f t="shared" si="395"/>
        <v>0.63616477070630406</v>
      </c>
      <c r="CB111" s="97"/>
      <c r="CC111" s="81">
        <f>+[1]DEPENSES_TOFE!AA31</f>
        <v>0</v>
      </c>
      <c r="CD111" s="95"/>
      <c r="CE111" s="81">
        <f t="shared" si="420"/>
        <v>0</v>
      </c>
      <c r="CF111" s="96"/>
      <c r="CG111" s="84">
        <f t="shared" si="396"/>
        <v>0</v>
      </c>
      <c r="CH111" s="122">
        <f t="shared" si="397"/>
        <v>1.233116592</v>
      </c>
      <c r="CI111" s="122">
        <f t="shared" si="397"/>
        <v>0</v>
      </c>
      <c r="CJ111" s="122">
        <f t="shared" si="397"/>
        <v>1.233116592</v>
      </c>
      <c r="CK111" s="82"/>
      <c r="CL111" s="86">
        <f t="shared" si="398"/>
        <v>0</v>
      </c>
      <c r="CM111" s="122">
        <f t="shared" si="399"/>
        <v>9.7421477780000014</v>
      </c>
      <c r="CN111" s="122">
        <f t="shared" si="399"/>
        <v>0</v>
      </c>
      <c r="CO111" s="122">
        <f t="shared" si="399"/>
        <v>9.7421477780000014</v>
      </c>
      <c r="CP111" s="67">
        <f t="shared" si="400"/>
        <v>0.63616477070630406</v>
      </c>
      <c r="CQ111" s="67">
        <f t="shared" si="401"/>
        <v>0.63616477070630406</v>
      </c>
      <c r="CR111" s="67" t="e">
        <f t="shared" si="402"/>
        <v>#DIV/0!</v>
      </c>
      <c r="CS111" s="97"/>
      <c r="CT111" s="81">
        <f>+[1]DEPENSES_TOFE!AG31</f>
        <v>0</v>
      </c>
      <c r="CU111" s="95"/>
      <c r="CV111" s="81">
        <f t="shared" si="421"/>
        <v>0</v>
      </c>
      <c r="CW111" s="122">
        <f t="shared" si="403"/>
        <v>9.7421477780000014</v>
      </c>
      <c r="CX111" s="122">
        <f t="shared" si="403"/>
        <v>0</v>
      </c>
      <c r="CY111" s="122">
        <f t="shared" si="403"/>
        <v>9.7421477780000014</v>
      </c>
      <c r="CZ111" s="97"/>
      <c r="DA111" s="81">
        <f>+[1]DEPENSES_TOFE!AI31</f>
        <v>0</v>
      </c>
      <c r="DB111" s="95"/>
      <c r="DC111" s="81">
        <f t="shared" si="422"/>
        <v>0</v>
      </c>
      <c r="DD111" s="122">
        <f t="shared" si="404"/>
        <v>9.7421477780000014</v>
      </c>
      <c r="DE111" s="122">
        <f t="shared" si="404"/>
        <v>0</v>
      </c>
      <c r="DF111" s="122">
        <f t="shared" si="404"/>
        <v>9.7421477780000014</v>
      </c>
      <c r="DG111" s="97"/>
      <c r="DH111" s="81">
        <f>+[1]DEPENSES_TOFE!AK31</f>
        <v>0</v>
      </c>
      <c r="DI111" s="95"/>
      <c r="DJ111" s="81">
        <f t="shared" si="423"/>
        <v>0</v>
      </c>
      <c r="DK111" s="96"/>
      <c r="DL111" s="84">
        <f t="shared" si="405"/>
        <v>0</v>
      </c>
      <c r="DM111" s="122">
        <f t="shared" si="405"/>
        <v>0</v>
      </c>
      <c r="DN111" s="122">
        <f t="shared" si="405"/>
        <v>0</v>
      </c>
      <c r="DO111" s="122">
        <f t="shared" si="405"/>
        <v>0</v>
      </c>
      <c r="DP111" s="82"/>
      <c r="DQ111" s="86">
        <f t="shared" si="406"/>
        <v>0</v>
      </c>
      <c r="DR111" s="123">
        <f t="shared" si="407"/>
        <v>9.7421477780000014</v>
      </c>
      <c r="DS111" s="123">
        <f t="shared" si="407"/>
        <v>0</v>
      </c>
      <c r="DT111" s="123">
        <f t="shared" si="407"/>
        <v>9.7421477780000014</v>
      </c>
      <c r="DU111" s="67">
        <f t="shared" si="377"/>
        <v>0.63616477070630406</v>
      </c>
      <c r="DV111" s="67">
        <f t="shared" si="378"/>
        <v>0.63616477070630406</v>
      </c>
      <c r="DW111" s="67" t="e">
        <f t="shared" si="379"/>
        <v>#DIV/0!</v>
      </c>
      <c r="DZ111" s="128"/>
      <c r="EK111" s="156"/>
    </row>
    <row r="112" spans="1:141" s="101" customFormat="1" ht="12.75" x14ac:dyDescent="0.2">
      <c r="A112" s="145" t="s">
        <v>136</v>
      </c>
      <c r="B112" s="81">
        <f>+[1]DEPENSES_TOFE!C32</f>
        <v>0</v>
      </c>
      <c r="C112" s="95"/>
      <c r="D112" s="81">
        <f t="shared" si="408"/>
        <v>0</v>
      </c>
      <c r="E112" s="81">
        <f>+[1]DEPENSES_TOFE!D32</f>
        <v>0</v>
      </c>
      <c r="F112" s="95"/>
      <c r="G112" s="81">
        <f t="shared" si="409"/>
        <v>0</v>
      </c>
      <c r="H112" s="146"/>
      <c r="I112" s="97"/>
      <c r="J112" s="81">
        <f>+[1]DEPENSES_TOFE!E32</f>
        <v>0</v>
      </c>
      <c r="K112" s="95"/>
      <c r="L112" s="81">
        <f t="shared" si="410"/>
        <v>0</v>
      </c>
      <c r="M112" s="97"/>
      <c r="N112" s="81">
        <f>+[1]DEPENSES_TOFE!G32</f>
        <v>0</v>
      </c>
      <c r="O112" s="95"/>
      <c r="P112" s="81">
        <f t="shared" si="411"/>
        <v>0</v>
      </c>
      <c r="Q112" s="81">
        <f t="shared" si="412"/>
        <v>0</v>
      </c>
      <c r="R112" s="81">
        <f t="shared" si="412"/>
        <v>0</v>
      </c>
      <c r="S112" s="81">
        <f t="shared" si="413"/>
        <v>0</v>
      </c>
      <c r="T112" s="97"/>
      <c r="U112" s="81">
        <f>+[1]DEPENSES_TOFE!I32</f>
        <v>0</v>
      </c>
      <c r="V112" s="95"/>
      <c r="W112" s="81">
        <f t="shared" si="414"/>
        <v>0</v>
      </c>
      <c r="X112" s="96"/>
      <c r="Y112" s="84">
        <f t="shared" si="380"/>
        <v>0</v>
      </c>
      <c r="Z112" s="153">
        <f t="shared" si="381"/>
        <v>0</v>
      </c>
      <c r="AA112" s="153">
        <f t="shared" si="381"/>
        <v>0</v>
      </c>
      <c r="AB112" s="153">
        <f t="shared" si="381"/>
        <v>0</v>
      </c>
      <c r="AC112" s="66" t="e">
        <f t="shared" si="373"/>
        <v>#DIV/0!</v>
      </c>
      <c r="AD112" s="66" t="e">
        <f t="shared" si="382"/>
        <v>#DIV/0!</v>
      </c>
      <c r="AE112" s="66" t="e">
        <f t="shared" si="383"/>
        <v>#DIV/0!</v>
      </c>
      <c r="AF112" s="97"/>
      <c r="AG112" s="81">
        <f>+[1]DEPENSES_TOFE!M32</f>
        <v>0</v>
      </c>
      <c r="AH112" s="95"/>
      <c r="AI112" s="81">
        <f t="shared" si="415"/>
        <v>0</v>
      </c>
      <c r="AJ112" s="122">
        <f t="shared" si="384"/>
        <v>0</v>
      </c>
      <c r="AK112" s="122">
        <f t="shared" si="384"/>
        <v>0</v>
      </c>
      <c r="AL112" s="122">
        <f t="shared" si="384"/>
        <v>0</v>
      </c>
      <c r="AM112" s="66" t="e">
        <f t="shared" si="385"/>
        <v>#DIV/0!</v>
      </c>
      <c r="AN112" s="97"/>
      <c r="AO112" s="81">
        <f>+[1]DEPENSES_TOFE!O32</f>
        <v>0</v>
      </c>
      <c r="AP112" s="95"/>
      <c r="AQ112" s="81">
        <f t="shared" si="416"/>
        <v>0</v>
      </c>
      <c r="AR112" s="122">
        <f t="shared" si="386"/>
        <v>0</v>
      </c>
      <c r="AS112" s="122">
        <f t="shared" si="386"/>
        <v>0</v>
      </c>
      <c r="AT112" s="122">
        <f t="shared" si="386"/>
        <v>0</v>
      </c>
      <c r="AU112" s="97"/>
      <c r="AV112" s="81">
        <f>+[1]DEPENSES_TOFE!Q32</f>
        <v>0</v>
      </c>
      <c r="AW112" s="95"/>
      <c r="AX112" s="81">
        <f t="shared" si="417"/>
        <v>0</v>
      </c>
      <c r="AY112" s="96"/>
      <c r="AZ112" s="84">
        <f t="shared" si="387"/>
        <v>0</v>
      </c>
      <c r="BA112" s="151">
        <f t="shared" si="388"/>
        <v>0</v>
      </c>
      <c r="BB112" s="151">
        <f t="shared" si="388"/>
        <v>0</v>
      </c>
      <c r="BC112" s="151">
        <f t="shared" si="388"/>
        <v>0</v>
      </c>
      <c r="BD112" s="82">
        <f t="shared" si="389"/>
        <v>0</v>
      </c>
      <c r="BE112" s="86">
        <f t="shared" si="389"/>
        <v>0</v>
      </c>
      <c r="BF112" s="153">
        <f t="shared" si="389"/>
        <v>0</v>
      </c>
      <c r="BG112" s="153">
        <f t="shared" si="389"/>
        <v>0</v>
      </c>
      <c r="BH112" s="153">
        <f t="shared" si="389"/>
        <v>0</v>
      </c>
      <c r="BI112" s="66" t="e">
        <f t="shared" si="375"/>
        <v>#DIV/0!</v>
      </c>
      <c r="BJ112" s="66" t="e">
        <f t="shared" si="390"/>
        <v>#DIV/0!</v>
      </c>
      <c r="BK112" s="66" t="e">
        <f t="shared" si="391"/>
        <v>#DIV/0!</v>
      </c>
      <c r="BL112" s="97"/>
      <c r="BM112" s="81">
        <f>+[1]DEPENSES_TOFE!W32</f>
        <v>0</v>
      </c>
      <c r="BN112" s="95"/>
      <c r="BO112" s="81">
        <f t="shared" si="418"/>
        <v>0</v>
      </c>
      <c r="BP112" s="122">
        <f t="shared" si="392"/>
        <v>0</v>
      </c>
      <c r="BQ112" s="122">
        <f t="shared" si="392"/>
        <v>0</v>
      </c>
      <c r="BR112" s="122">
        <f t="shared" si="392"/>
        <v>0</v>
      </c>
      <c r="BS112" s="66" t="e">
        <f t="shared" si="393"/>
        <v>#DIV/0!</v>
      </c>
      <c r="BT112" s="97"/>
      <c r="BU112" s="81">
        <f>+[1]DEPENSES_TOFE!Y32</f>
        <v>0</v>
      </c>
      <c r="BV112" s="95"/>
      <c r="BW112" s="81">
        <f t="shared" si="419"/>
        <v>0</v>
      </c>
      <c r="BX112" s="122">
        <f t="shared" si="394"/>
        <v>0</v>
      </c>
      <c r="BY112" s="122">
        <f t="shared" si="394"/>
        <v>0</v>
      </c>
      <c r="BZ112" s="122">
        <f t="shared" si="394"/>
        <v>0</v>
      </c>
      <c r="CA112" s="66" t="e">
        <f t="shared" si="395"/>
        <v>#DIV/0!</v>
      </c>
      <c r="CB112" s="97"/>
      <c r="CC112" s="81">
        <f>+[1]DEPENSES_TOFE!AA32</f>
        <v>0</v>
      </c>
      <c r="CD112" s="95"/>
      <c r="CE112" s="81">
        <f t="shared" si="420"/>
        <v>0</v>
      </c>
      <c r="CF112" s="96"/>
      <c r="CG112" s="84">
        <f t="shared" si="396"/>
        <v>0</v>
      </c>
      <c r="CH112" s="122">
        <f t="shared" si="397"/>
        <v>0</v>
      </c>
      <c r="CI112" s="122">
        <f t="shared" si="397"/>
        <v>0</v>
      </c>
      <c r="CJ112" s="122">
        <f t="shared" si="397"/>
        <v>0</v>
      </c>
      <c r="CK112" s="82"/>
      <c r="CL112" s="86">
        <f t="shared" si="398"/>
        <v>0</v>
      </c>
      <c r="CM112" s="122">
        <f t="shared" si="399"/>
        <v>0</v>
      </c>
      <c r="CN112" s="122">
        <f t="shared" si="399"/>
        <v>0</v>
      </c>
      <c r="CO112" s="122">
        <f t="shared" si="399"/>
        <v>0</v>
      </c>
      <c r="CP112" s="67" t="e">
        <f t="shared" si="400"/>
        <v>#DIV/0!</v>
      </c>
      <c r="CQ112" s="67" t="e">
        <f t="shared" si="401"/>
        <v>#DIV/0!</v>
      </c>
      <c r="CR112" s="67" t="e">
        <f t="shared" si="402"/>
        <v>#DIV/0!</v>
      </c>
      <c r="CS112" s="97"/>
      <c r="CT112" s="81">
        <f>+[1]DEPENSES_TOFE!AG32</f>
        <v>0</v>
      </c>
      <c r="CU112" s="95"/>
      <c r="CV112" s="81">
        <f t="shared" si="421"/>
        <v>0</v>
      </c>
      <c r="CW112" s="122">
        <f t="shared" si="403"/>
        <v>0</v>
      </c>
      <c r="CX112" s="122">
        <f t="shared" si="403"/>
        <v>0</v>
      </c>
      <c r="CY112" s="122">
        <f t="shared" si="403"/>
        <v>0</v>
      </c>
      <c r="CZ112" s="97"/>
      <c r="DA112" s="81">
        <f>+[1]DEPENSES_TOFE!AI32</f>
        <v>0</v>
      </c>
      <c r="DB112" s="95"/>
      <c r="DC112" s="81">
        <f t="shared" si="422"/>
        <v>0</v>
      </c>
      <c r="DD112" s="122">
        <f t="shared" si="404"/>
        <v>0</v>
      </c>
      <c r="DE112" s="122">
        <f t="shared" si="404"/>
        <v>0</v>
      </c>
      <c r="DF112" s="122">
        <f t="shared" si="404"/>
        <v>0</v>
      </c>
      <c r="DG112" s="97"/>
      <c r="DH112" s="81">
        <f>+[1]DEPENSES_TOFE!AK32</f>
        <v>0</v>
      </c>
      <c r="DI112" s="95"/>
      <c r="DJ112" s="81">
        <f t="shared" si="423"/>
        <v>0</v>
      </c>
      <c r="DK112" s="96"/>
      <c r="DL112" s="84">
        <f t="shared" si="405"/>
        <v>0</v>
      </c>
      <c r="DM112" s="122">
        <f t="shared" si="405"/>
        <v>0</v>
      </c>
      <c r="DN112" s="122">
        <f t="shared" si="405"/>
        <v>0</v>
      </c>
      <c r="DO112" s="122">
        <f t="shared" si="405"/>
        <v>0</v>
      </c>
      <c r="DP112" s="82"/>
      <c r="DQ112" s="86">
        <f t="shared" si="406"/>
        <v>0</v>
      </c>
      <c r="DR112" s="123">
        <f t="shared" si="407"/>
        <v>0</v>
      </c>
      <c r="DS112" s="123">
        <f t="shared" si="407"/>
        <v>0</v>
      </c>
      <c r="DT112" s="123">
        <f t="shared" si="407"/>
        <v>0</v>
      </c>
      <c r="DU112" s="67" t="e">
        <f t="shared" si="377"/>
        <v>#DIV/0!</v>
      </c>
      <c r="DV112" s="67" t="e">
        <f t="shared" si="378"/>
        <v>#DIV/0!</v>
      </c>
      <c r="DW112" s="67" t="e">
        <f t="shared" si="379"/>
        <v>#DIV/0!</v>
      </c>
      <c r="DZ112" s="128"/>
      <c r="EK112" s="156"/>
    </row>
    <row r="113" spans="1:141" s="101" customFormat="1" ht="12.75" x14ac:dyDescent="0.2">
      <c r="A113" s="145" t="s">
        <v>137</v>
      </c>
      <c r="B113" s="81">
        <f>+[1]DEPENSES_TOFE!C33</f>
        <v>6.3253000000000004E-2</v>
      </c>
      <c r="C113" s="95"/>
      <c r="D113" s="81">
        <f t="shared" si="408"/>
        <v>6.3253000000000004E-2</v>
      </c>
      <c r="E113" s="81">
        <f>+[1]DEPENSES_TOFE!D33</f>
        <v>6.3253000000000004E-2</v>
      </c>
      <c r="F113" s="95"/>
      <c r="G113" s="81">
        <f t="shared" si="409"/>
        <v>6.3253000000000004E-2</v>
      </c>
      <c r="H113" s="146"/>
      <c r="I113" s="97"/>
      <c r="J113" s="81">
        <f>+[1]DEPENSES_TOFE!E33</f>
        <v>0</v>
      </c>
      <c r="K113" s="95"/>
      <c r="L113" s="81">
        <f t="shared" si="410"/>
        <v>0</v>
      </c>
      <c r="M113" s="97"/>
      <c r="N113" s="81">
        <f>+[1]DEPENSES_TOFE!G33</f>
        <v>0</v>
      </c>
      <c r="O113" s="95"/>
      <c r="P113" s="81">
        <f t="shared" si="411"/>
        <v>0</v>
      </c>
      <c r="Q113" s="81">
        <f t="shared" si="412"/>
        <v>0</v>
      </c>
      <c r="R113" s="81">
        <f t="shared" si="412"/>
        <v>0</v>
      </c>
      <c r="S113" s="81">
        <f t="shared" si="413"/>
        <v>0</v>
      </c>
      <c r="T113" s="97"/>
      <c r="U113" s="81">
        <f>+[1]DEPENSES_TOFE!I33</f>
        <v>0</v>
      </c>
      <c r="V113" s="95"/>
      <c r="W113" s="81">
        <f t="shared" si="414"/>
        <v>0</v>
      </c>
      <c r="X113" s="96"/>
      <c r="Y113" s="84">
        <f t="shared" si="380"/>
        <v>0</v>
      </c>
      <c r="Z113" s="153">
        <f t="shared" si="381"/>
        <v>0</v>
      </c>
      <c r="AA113" s="153">
        <f t="shared" si="381"/>
        <v>0</v>
      </c>
      <c r="AB113" s="153">
        <f t="shared" si="381"/>
        <v>0</v>
      </c>
      <c r="AC113" s="66">
        <f t="shared" si="373"/>
        <v>0</v>
      </c>
      <c r="AD113" s="66" t="e">
        <f t="shared" si="382"/>
        <v>#DIV/0!</v>
      </c>
      <c r="AE113" s="66" t="e">
        <f t="shared" si="383"/>
        <v>#DIV/0!</v>
      </c>
      <c r="AF113" s="97"/>
      <c r="AG113" s="81">
        <f>+[1]DEPENSES_TOFE!M33</f>
        <v>6.5449999999999996E-3</v>
      </c>
      <c r="AH113" s="95"/>
      <c r="AI113" s="81">
        <f t="shared" si="415"/>
        <v>6.5449999999999996E-3</v>
      </c>
      <c r="AJ113" s="122">
        <f t="shared" si="384"/>
        <v>6.5449999999999996E-3</v>
      </c>
      <c r="AK113" s="122">
        <f t="shared" si="384"/>
        <v>0</v>
      </c>
      <c r="AL113" s="122">
        <f t="shared" si="384"/>
        <v>6.5449999999999996E-3</v>
      </c>
      <c r="AM113" s="66">
        <f t="shared" si="385"/>
        <v>0.10347335304254343</v>
      </c>
      <c r="AN113" s="97"/>
      <c r="AO113" s="81">
        <f>+[1]DEPENSES_TOFE!O33</f>
        <v>0</v>
      </c>
      <c r="AP113" s="95"/>
      <c r="AQ113" s="81">
        <f t="shared" si="416"/>
        <v>0</v>
      </c>
      <c r="AR113" s="122">
        <f t="shared" si="386"/>
        <v>6.5449999999999996E-3</v>
      </c>
      <c r="AS113" s="122">
        <f t="shared" si="386"/>
        <v>0</v>
      </c>
      <c r="AT113" s="122">
        <f t="shared" si="386"/>
        <v>6.5449999999999996E-3</v>
      </c>
      <c r="AU113" s="97"/>
      <c r="AV113" s="81">
        <f>+[1]DEPENSES_TOFE!Q33</f>
        <v>1.32E-3</v>
      </c>
      <c r="AW113" s="95"/>
      <c r="AX113" s="81">
        <f t="shared" si="417"/>
        <v>1.32E-3</v>
      </c>
      <c r="AY113" s="96"/>
      <c r="AZ113" s="84">
        <f t="shared" si="387"/>
        <v>0</v>
      </c>
      <c r="BA113" s="151">
        <f t="shared" si="388"/>
        <v>7.8650000000000005E-3</v>
      </c>
      <c r="BB113" s="151">
        <f t="shared" si="388"/>
        <v>0</v>
      </c>
      <c r="BC113" s="151">
        <f t="shared" si="388"/>
        <v>7.8650000000000005E-3</v>
      </c>
      <c r="BD113" s="82">
        <f t="shared" si="389"/>
        <v>0</v>
      </c>
      <c r="BE113" s="86">
        <f t="shared" si="389"/>
        <v>0</v>
      </c>
      <c r="BF113" s="153">
        <f t="shared" si="389"/>
        <v>7.8650000000000005E-3</v>
      </c>
      <c r="BG113" s="153">
        <f t="shared" si="389"/>
        <v>0</v>
      </c>
      <c r="BH113" s="153">
        <f t="shared" si="389"/>
        <v>7.8650000000000005E-3</v>
      </c>
      <c r="BI113" s="66">
        <f t="shared" si="375"/>
        <v>0.12434192844608161</v>
      </c>
      <c r="BJ113" s="66">
        <f t="shared" si="390"/>
        <v>0.12434192844608161</v>
      </c>
      <c r="BK113" s="66" t="e">
        <f t="shared" si="391"/>
        <v>#DIV/0!</v>
      </c>
      <c r="BL113" s="97"/>
      <c r="BM113" s="81">
        <f>+[1]DEPENSES_TOFE!W33</f>
        <v>0</v>
      </c>
      <c r="BN113" s="95"/>
      <c r="BO113" s="81">
        <f t="shared" si="418"/>
        <v>0</v>
      </c>
      <c r="BP113" s="122">
        <f t="shared" si="392"/>
        <v>7.8650000000000005E-3</v>
      </c>
      <c r="BQ113" s="122">
        <f t="shared" si="392"/>
        <v>0</v>
      </c>
      <c r="BR113" s="122">
        <f t="shared" si="392"/>
        <v>7.8650000000000005E-3</v>
      </c>
      <c r="BS113" s="66">
        <f t="shared" si="393"/>
        <v>0.12434192844608161</v>
      </c>
      <c r="BT113" s="97"/>
      <c r="BU113" s="81">
        <f>+[1]DEPENSES_TOFE!Y33</f>
        <v>0</v>
      </c>
      <c r="BV113" s="95"/>
      <c r="BW113" s="81">
        <f t="shared" si="419"/>
        <v>0</v>
      </c>
      <c r="BX113" s="122">
        <f t="shared" si="394"/>
        <v>7.8650000000000005E-3</v>
      </c>
      <c r="BY113" s="122">
        <f t="shared" si="394"/>
        <v>0</v>
      </c>
      <c r="BZ113" s="122">
        <f t="shared" si="394"/>
        <v>7.8650000000000005E-3</v>
      </c>
      <c r="CA113" s="66">
        <f t="shared" si="395"/>
        <v>0.12434192844608161</v>
      </c>
      <c r="CB113" s="97"/>
      <c r="CC113" s="81">
        <f>+[1]DEPENSES_TOFE!AA33</f>
        <v>0</v>
      </c>
      <c r="CD113" s="95"/>
      <c r="CE113" s="81">
        <f t="shared" si="420"/>
        <v>0</v>
      </c>
      <c r="CF113" s="96"/>
      <c r="CG113" s="84">
        <f t="shared" si="396"/>
        <v>0</v>
      </c>
      <c r="CH113" s="122">
        <f t="shared" si="397"/>
        <v>0</v>
      </c>
      <c r="CI113" s="122">
        <f t="shared" si="397"/>
        <v>0</v>
      </c>
      <c r="CJ113" s="122">
        <f t="shared" si="397"/>
        <v>0</v>
      </c>
      <c r="CK113" s="82"/>
      <c r="CL113" s="86">
        <f t="shared" si="398"/>
        <v>0</v>
      </c>
      <c r="CM113" s="122">
        <f t="shared" si="399"/>
        <v>7.8650000000000005E-3</v>
      </c>
      <c r="CN113" s="122">
        <f t="shared" si="399"/>
        <v>0</v>
      </c>
      <c r="CO113" s="122">
        <f t="shared" si="399"/>
        <v>7.8650000000000005E-3</v>
      </c>
      <c r="CP113" s="67">
        <f t="shared" si="400"/>
        <v>0.12434192844608161</v>
      </c>
      <c r="CQ113" s="67">
        <f t="shared" si="401"/>
        <v>0.12434192844608161</v>
      </c>
      <c r="CR113" s="67" t="e">
        <f t="shared" si="402"/>
        <v>#DIV/0!</v>
      </c>
      <c r="CS113" s="97"/>
      <c r="CT113" s="81">
        <f>+[1]DEPENSES_TOFE!AG33</f>
        <v>0</v>
      </c>
      <c r="CU113" s="95"/>
      <c r="CV113" s="81">
        <f t="shared" si="421"/>
        <v>0</v>
      </c>
      <c r="CW113" s="122">
        <f t="shared" si="403"/>
        <v>7.8650000000000005E-3</v>
      </c>
      <c r="CX113" s="122">
        <f t="shared" si="403"/>
        <v>0</v>
      </c>
      <c r="CY113" s="122">
        <f t="shared" si="403"/>
        <v>7.8650000000000005E-3</v>
      </c>
      <c r="CZ113" s="97"/>
      <c r="DA113" s="81">
        <f>+[1]DEPENSES_TOFE!AI33</f>
        <v>0</v>
      </c>
      <c r="DB113" s="95"/>
      <c r="DC113" s="81">
        <f t="shared" si="422"/>
        <v>0</v>
      </c>
      <c r="DD113" s="122">
        <f t="shared" si="404"/>
        <v>7.8650000000000005E-3</v>
      </c>
      <c r="DE113" s="122">
        <f t="shared" si="404"/>
        <v>0</v>
      </c>
      <c r="DF113" s="122">
        <f t="shared" si="404"/>
        <v>7.8650000000000005E-3</v>
      </c>
      <c r="DG113" s="97"/>
      <c r="DH113" s="81">
        <f>+[1]DEPENSES_TOFE!AK33</f>
        <v>0</v>
      </c>
      <c r="DI113" s="95"/>
      <c r="DJ113" s="81">
        <f t="shared" si="423"/>
        <v>0</v>
      </c>
      <c r="DK113" s="96"/>
      <c r="DL113" s="84">
        <f t="shared" si="405"/>
        <v>0</v>
      </c>
      <c r="DM113" s="122">
        <f t="shared" si="405"/>
        <v>0</v>
      </c>
      <c r="DN113" s="122">
        <f t="shared" si="405"/>
        <v>0</v>
      </c>
      <c r="DO113" s="122">
        <f t="shared" si="405"/>
        <v>0</v>
      </c>
      <c r="DP113" s="82"/>
      <c r="DQ113" s="86">
        <f t="shared" si="406"/>
        <v>0</v>
      </c>
      <c r="DR113" s="123">
        <f t="shared" si="407"/>
        <v>7.8650000000000005E-3</v>
      </c>
      <c r="DS113" s="123">
        <f t="shared" si="407"/>
        <v>0</v>
      </c>
      <c r="DT113" s="123">
        <f t="shared" si="407"/>
        <v>7.8650000000000005E-3</v>
      </c>
      <c r="DU113" s="67">
        <f t="shared" si="377"/>
        <v>0.12434192844608161</v>
      </c>
      <c r="DV113" s="67">
        <f t="shared" si="378"/>
        <v>0.12434192844608161</v>
      </c>
      <c r="DW113" s="67" t="e">
        <f t="shared" si="379"/>
        <v>#DIV/0!</v>
      </c>
      <c r="DZ113" s="128"/>
      <c r="EK113" s="156"/>
    </row>
    <row r="114" spans="1:141" s="101" customFormat="1" ht="12.75" x14ac:dyDescent="0.2">
      <c r="A114" s="145" t="s">
        <v>138</v>
      </c>
      <c r="B114" s="81">
        <f>+[1]DEPENSES_TOFE!C34</f>
        <v>25.278289999999998</v>
      </c>
      <c r="C114" s="95"/>
      <c r="D114" s="81">
        <f t="shared" si="408"/>
        <v>25.278289999999998</v>
      </c>
      <c r="E114" s="81">
        <f>+[1]DEPENSES_TOFE!D34</f>
        <v>25.278289999999998</v>
      </c>
      <c r="F114" s="95"/>
      <c r="G114" s="81">
        <f t="shared" si="409"/>
        <v>25.278289999999998</v>
      </c>
      <c r="H114" s="146"/>
      <c r="I114" s="97"/>
      <c r="J114" s="81">
        <f>+[1]DEPENSES_TOFE!E34</f>
        <v>0.33722037999999999</v>
      </c>
      <c r="K114" s="95"/>
      <c r="L114" s="81">
        <f t="shared" si="410"/>
        <v>0.33722037999999999</v>
      </c>
      <c r="M114" s="97"/>
      <c r="N114" s="81">
        <f>+[1]DEPENSES_TOFE!G34</f>
        <v>1.7781532880000002</v>
      </c>
      <c r="O114" s="95"/>
      <c r="P114" s="81">
        <f t="shared" si="411"/>
        <v>1.7781532880000002</v>
      </c>
      <c r="Q114" s="81">
        <f t="shared" si="412"/>
        <v>2.1153736680000002</v>
      </c>
      <c r="R114" s="81">
        <f t="shared" si="412"/>
        <v>0</v>
      </c>
      <c r="S114" s="81">
        <f t="shared" si="413"/>
        <v>2.1153736680000002</v>
      </c>
      <c r="T114" s="97"/>
      <c r="U114" s="81">
        <f>+[1]DEPENSES_TOFE!I34</f>
        <v>1.1950745929999997</v>
      </c>
      <c r="V114" s="95"/>
      <c r="W114" s="81">
        <f t="shared" si="414"/>
        <v>1.1950745929999997</v>
      </c>
      <c r="X114" s="96"/>
      <c r="Y114" s="84">
        <f t="shared" si="380"/>
        <v>0</v>
      </c>
      <c r="Z114" s="153">
        <f t="shared" si="381"/>
        <v>3.3104482609999999</v>
      </c>
      <c r="AA114" s="153">
        <f t="shared" si="381"/>
        <v>0</v>
      </c>
      <c r="AB114" s="153">
        <f t="shared" si="381"/>
        <v>3.3104482609999999</v>
      </c>
      <c r="AC114" s="66">
        <f t="shared" si="373"/>
        <v>0.13096013460562403</v>
      </c>
      <c r="AD114" s="66" t="e">
        <f t="shared" si="382"/>
        <v>#DIV/0!</v>
      </c>
      <c r="AE114" s="66" t="e">
        <f t="shared" si="383"/>
        <v>#DIV/0!</v>
      </c>
      <c r="AF114" s="97"/>
      <c r="AG114" s="81">
        <f>+[1]DEPENSES_TOFE!M34</f>
        <v>0.53690311099999999</v>
      </c>
      <c r="AH114" s="95"/>
      <c r="AI114" s="81">
        <f t="shared" si="415"/>
        <v>0.53690311099999999</v>
      </c>
      <c r="AJ114" s="122">
        <f t="shared" si="384"/>
        <v>3.8473513719999999</v>
      </c>
      <c r="AK114" s="122">
        <f t="shared" si="384"/>
        <v>0</v>
      </c>
      <c r="AL114" s="122">
        <f t="shared" si="384"/>
        <v>3.8473513719999999</v>
      </c>
      <c r="AM114" s="66">
        <f t="shared" si="385"/>
        <v>0.15219982728262077</v>
      </c>
      <c r="AN114" s="97"/>
      <c r="AO114" s="81">
        <f>+[1]DEPENSES_TOFE!O34</f>
        <v>1.907806653</v>
      </c>
      <c r="AP114" s="95"/>
      <c r="AQ114" s="81">
        <f t="shared" si="416"/>
        <v>1.907806653</v>
      </c>
      <c r="AR114" s="122">
        <f t="shared" si="386"/>
        <v>5.7551580250000001</v>
      </c>
      <c r="AS114" s="122">
        <f t="shared" si="386"/>
        <v>0</v>
      </c>
      <c r="AT114" s="122">
        <f t="shared" si="386"/>
        <v>5.7551580250000001</v>
      </c>
      <c r="AU114" s="97"/>
      <c r="AV114" s="81">
        <f>+[1]DEPENSES_TOFE!Q34</f>
        <v>2.6595865280000002</v>
      </c>
      <c r="AW114" s="95"/>
      <c r="AX114" s="81">
        <f t="shared" si="417"/>
        <v>2.6595865280000002</v>
      </c>
      <c r="AY114" s="96"/>
      <c r="AZ114" s="84">
        <f t="shared" si="387"/>
        <v>0</v>
      </c>
      <c r="BA114" s="151">
        <f t="shared" si="388"/>
        <v>5.1042962919999999</v>
      </c>
      <c r="BB114" s="151">
        <f t="shared" si="388"/>
        <v>0</v>
      </c>
      <c r="BC114" s="151">
        <f t="shared" si="388"/>
        <v>5.1042962919999999</v>
      </c>
      <c r="BD114" s="82">
        <f t="shared" si="389"/>
        <v>0</v>
      </c>
      <c r="BE114" s="86">
        <f t="shared" si="389"/>
        <v>0</v>
      </c>
      <c r="BF114" s="153">
        <f t="shared" si="389"/>
        <v>8.4147445530000002</v>
      </c>
      <c r="BG114" s="153">
        <f t="shared" si="389"/>
        <v>0</v>
      </c>
      <c r="BH114" s="153">
        <f t="shared" si="389"/>
        <v>8.4147445530000002</v>
      </c>
      <c r="BI114" s="66">
        <f t="shared" si="375"/>
        <v>0.33288424782689024</v>
      </c>
      <c r="BJ114" s="66">
        <f t="shared" si="390"/>
        <v>0.33288424782689024</v>
      </c>
      <c r="BK114" s="66" t="e">
        <f t="shared" si="391"/>
        <v>#DIV/0!</v>
      </c>
      <c r="BL114" s="97"/>
      <c r="BM114" s="81">
        <f>+[1]DEPENSES_TOFE!W34</f>
        <v>0.89605761199999989</v>
      </c>
      <c r="BN114" s="95"/>
      <c r="BO114" s="81">
        <f t="shared" si="418"/>
        <v>0.89605761199999989</v>
      </c>
      <c r="BP114" s="122">
        <f t="shared" si="392"/>
        <v>9.3108021650000001</v>
      </c>
      <c r="BQ114" s="122">
        <f t="shared" si="392"/>
        <v>0</v>
      </c>
      <c r="BR114" s="122">
        <f t="shared" si="392"/>
        <v>9.3108021650000001</v>
      </c>
      <c r="BS114" s="66">
        <f t="shared" si="393"/>
        <v>0.36833196252594619</v>
      </c>
      <c r="BT114" s="97"/>
      <c r="BU114" s="81">
        <f>+[1]DEPENSES_TOFE!Y34</f>
        <v>0</v>
      </c>
      <c r="BV114" s="95"/>
      <c r="BW114" s="81">
        <f t="shared" si="419"/>
        <v>0</v>
      </c>
      <c r="BX114" s="122">
        <f t="shared" si="394"/>
        <v>9.3108021650000001</v>
      </c>
      <c r="BY114" s="122">
        <f t="shared" si="394"/>
        <v>0</v>
      </c>
      <c r="BZ114" s="122">
        <f t="shared" si="394"/>
        <v>9.3108021650000001</v>
      </c>
      <c r="CA114" s="66">
        <f t="shared" si="395"/>
        <v>0.36833196252594619</v>
      </c>
      <c r="CB114" s="97"/>
      <c r="CC114" s="81">
        <f>+[1]DEPENSES_TOFE!AA34</f>
        <v>0</v>
      </c>
      <c r="CD114" s="95"/>
      <c r="CE114" s="81">
        <f t="shared" si="420"/>
        <v>0</v>
      </c>
      <c r="CF114" s="96"/>
      <c r="CG114" s="84">
        <f t="shared" si="396"/>
        <v>0</v>
      </c>
      <c r="CH114" s="122">
        <f t="shared" si="397"/>
        <v>0.89605761199999989</v>
      </c>
      <c r="CI114" s="122">
        <f t="shared" si="397"/>
        <v>0</v>
      </c>
      <c r="CJ114" s="122">
        <f t="shared" si="397"/>
        <v>0.89605761199999989</v>
      </c>
      <c r="CK114" s="82"/>
      <c r="CL114" s="86">
        <f t="shared" si="398"/>
        <v>0</v>
      </c>
      <c r="CM114" s="122">
        <f t="shared" si="399"/>
        <v>9.3108021650000001</v>
      </c>
      <c r="CN114" s="122">
        <f t="shared" si="399"/>
        <v>0</v>
      </c>
      <c r="CO114" s="122">
        <f t="shared" si="399"/>
        <v>9.3108021650000001</v>
      </c>
      <c r="CP114" s="67">
        <f t="shared" si="400"/>
        <v>0.36833196252594619</v>
      </c>
      <c r="CQ114" s="67">
        <f t="shared" si="401"/>
        <v>0.36833196252594619</v>
      </c>
      <c r="CR114" s="67" t="e">
        <f t="shared" si="402"/>
        <v>#DIV/0!</v>
      </c>
      <c r="CS114" s="97"/>
      <c r="CT114" s="81">
        <f>+[1]DEPENSES_TOFE!AG34</f>
        <v>0</v>
      </c>
      <c r="CU114" s="95"/>
      <c r="CV114" s="81">
        <f t="shared" si="421"/>
        <v>0</v>
      </c>
      <c r="CW114" s="122">
        <f t="shared" si="403"/>
        <v>9.3108021650000001</v>
      </c>
      <c r="CX114" s="122">
        <f t="shared" si="403"/>
        <v>0</v>
      </c>
      <c r="CY114" s="122">
        <f t="shared" si="403"/>
        <v>9.3108021650000001</v>
      </c>
      <c r="CZ114" s="97"/>
      <c r="DA114" s="81">
        <f>+[1]DEPENSES_TOFE!AI34</f>
        <v>0</v>
      </c>
      <c r="DB114" s="95"/>
      <c r="DC114" s="81">
        <f t="shared" si="422"/>
        <v>0</v>
      </c>
      <c r="DD114" s="122">
        <f t="shared" si="404"/>
        <v>9.3108021650000001</v>
      </c>
      <c r="DE114" s="122">
        <f t="shared" si="404"/>
        <v>0</v>
      </c>
      <c r="DF114" s="122">
        <f t="shared" si="404"/>
        <v>9.3108021650000001</v>
      </c>
      <c r="DG114" s="97"/>
      <c r="DH114" s="81">
        <f>+[1]DEPENSES_TOFE!AK34</f>
        <v>0</v>
      </c>
      <c r="DI114" s="95"/>
      <c r="DJ114" s="81">
        <f t="shared" si="423"/>
        <v>0</v>
      </c>
      <c r="DK114" s="96"/>
      <c r="DL114" s="84">
        <f t="shared" si="405"/>
        <v>0</v>
      </c>
      <c r="DM114" s="122">
        <f t="shared" si="405"/>
        <v>0</v>
      </c>
      <c r="DN114" s="122">
        <f t="shared" si="405"/>
        <v>0</v>
      </c>
      <c r="DO114" s="122">
        <f t="shared" si="405"/>
        <v>0</v>
      </c>
      <c r="DP114" s="82"/>
      <c r="DQ114" s="86">
        <f t="shared" si="406"/>
        <v>0</v>
      </c>
      <c r="DR114" s="123">
        <f t="shared" si="407"/>
        <v>9.3108021650000001</v>
      </c>
      <c r="DS114" s="123">
        <f t="shared" si="407"/>
        <v>0</v>
      </c>
      <c r="DT114" s="123">
        <f t="shared" si="407"/>
        <v>9.3108021650000001</v>
      </c>
      <c r="DU114" s="67">
        <f t="shared" si="377"/>
        <v>0.36833196252594619</v>
      </c>
      <c r="DV114" s="67">
        <f t="shared" si="378"/>
        <v>0.36833196252594619</v>
      </c>
      <c r="DW114" s="67" t="e">
        <f t="shared" si="379"/>
        <v>#DIV/0!</v>
      </c>
      <c r="DZ114" s="128"/>
      <c r="EK114" s="156"/>
    </row>
    <row r="115" spans="1:141" s="101" customFormat="1" ht="12.75" x14ac:dyDescent="0.2">
      <c r="A115" s="157" t="s">
        <v>139</v>
      </c>
      <c r="B115" s="109"/>
      <c r="C115" s="109"/>
      <c r="D115" s="109">
        <f t="shared" si="408"/>
        <v>0</v>
      </c>
      <c r="E115" s="81"/>
      <c r="F115" s="95"/>
      <c r="G115" s="81"/>
      <c r="H115" s="146"/>
      <c r="I115" s="97"/>
      <c r="J115" s="109">
        <f>'[1]DONNEES BGCT'!I43+'[1]DONNEES BGCT'!I44</f>
        <v>0.54259906800000002</v>
      </c>
      <c r="K115" s="109"/>
      <c r="L115" s="109">
        <f t="shared" si="410"/>
        <v>0.54259906800000002</v>
      </c>
      <c r="M115" s="158"/>
      <c r="N115" s="109">
        <f>'[1]DONNEES BGCT'!L43+'[1]DONNEES BGCT'!L44</f>
        <v>2.4903672610000003</v>
      </c>
      <c r="O115" s="109"/>
      <c r="P115" s="109">
        <f t="shared" si="411"/>
        <v>2.4903672610000003</v>
      </c>
      <c r="Q115" s="109">
        <f t="shared" si="412"/>
        <v>3.0329663290000002</v>
      </c>
      <c r="R115" s="109">
        <f t="shared" si="412"/>
        <v>0</v>
      </c>
      <c r="S115" s="109">
        <f>L115+P115</f>
        <v>3.0329663290000002</v>
      </c>
      <c r="T115" s="158"/>
      <c r="U115" s="109">
        <f>'[1]DONNEES BGCT'!O43+'[1]DONNEES BGCT'!O44</f>
        <v>0.48430158800000001</v>
      </c>
      <c r="V115" s="109"/>
      <c r="W115" s="109">
        <f t="shared" si="414"/>
        <v>0.48430158800000001</v>
      </c>
      <c r="X115" s="111"/>
      <c r="Y115" s="112">
        <f t="shared" si="380"/>
        <v>0</v>
      </c>
      <c r="Z115" s="113">
        <f t="shared" si="381"/>
        <v>3.5172679170000003</v>
      </c>
      <c r="AA115" s="113">
        <f t="shared" si="381"/>
        <v>0</v>
      </c>
      <c r="AB115" s="113">
        <f t="shared" si="381"/>
        <v>3.5172679170000003</v>
      </c>
      <c r="AC115" s="66" t="e">
        <f>AB115/D115</f>
        <v>#DIV/0!</v>
      </c>
      <c r="AD115" s="66" t="e">
        <f>Z115/Y115</f>
        <v>#DIV/0!</v>
      </c>
      <c r="AE115" s="66" t="e">
        <f>AB115/H115</f>
        <v>#DIV/0!</v>
      </c>
      <c r="AF115" s="97"/>
      <c r="AG115" s="109">
        <f>'[1]DONNEES BGCT'!S43+'[1]DONNEES BGCT'!S44</f>
        <v>1.142849558</v>
      </c>
      <c r="AH115" s="109"/>
      <c r="AI115" s="109">
        <f t="shared" si="415"/>
        <v>1.142849558</v>
      </c>
      <c r="AJ115" s="109">
        <f t="shared" si="384"/>
        <v>4.6601174749999998</v>
      </c>
      <c r="AK115" s="109">
        <f t="shared" si="384"/>
        <v>0</v>
      </c>
      <c r="AL115" s="109">
        <f t="shared" si="384"/>
        <v>4.6601174749999998</v>
      </c>
      <c r="AM115" s="66"/>
      <c r="AN115" s="97"/>
      <c r="AO115" s="109">
        <f>'[1]DONNEES BGCT'!V43+'[1]DONNEES BGCT'!V44</f>
        <v>-0.31663514999999998</v>
      </c>
      <c r="AP115" s="109"/>
      <c r="AQ115" s="109">
        <f t="shared" si="416"/>
        <v>-0.31663514999999998</v>
      </c>
      <c r="AR115" s="109">
        <f t="shared" si="386"/>
        <v>4.3434823250000001</v>
      </c>
      <c r="AS115" s="109">
        <f t="shared" si="386"/>
        <v>0</v>
      </c>
      <c r="AT115" s="109">
        <f t="shared" si="386"/>
        <v>4.3434823250000001</v>
      </c>
      <c r="AU115" s="97"/>
      <c r="AV115" s="109">
        <f>'[1]DONNEES BGCT'!Y43+'[1]DONNEES BGCT'!Y44</f>
        <v>-3.3873425940000002</v>
      </c>
      <c r="AW115" s="109"/>
      <c r="AX115" s="109">
        <f t="shared" si="417"/>
        <v>-3.3873425940000002</v>
      </c>
      <c r="AY115" s="111"/>
      <c r="AZ115" s="159">
        <f t="shared" si="387"/>
        <v>0</v>
      </c>
      <c r="BA115" s="109">
        <f t="shared" si="388"/>
        <v>-2.5611281860000004</v>
      </c>
      <c r="BB115" s="109">
        <f t="shared" si="388"/>
        <v>0</v>
      </c>
      <c r="BC115" s="109">
        <f t="shared" si="388"/>
        <v>-2.5611281860000004</v>
      </c>
      <c r="BD115" s="160">
        <f t="shared" si="389"/>
        <v>0</v>
      </c>
      <c r="BE115" s="161">
        <f t="shared" si="389"/>
        <v>0</v>
      </c>
      <c r="BF115" s="113">
        <f t="shared" si="389"/>
        <v>0.95613973099999994</v>
      </c>
      <c r="BG115" s="113">
        <f t="shared" si="389"/>
        <v>0</v>
      </c>
      <c r="BH115" s="113">
        <f t="shared" si="389"/>
        <v>0.95613973099999994</v>
      </c>
      <c r="BI115" s="114"/>
      <c r="BJ115" s="114"/>
      <c r="BK115" s="114"/>
      <c r="BL115" s="158"/>
      <c r="BM115" s="109">
        <f>'[1]DONNEES BGCT'!AC43+'[1]DONNEES BGCT'!AC44</f>
        <v>0</v>
      </c>
      <c r="BN115" s="109"/>
      <c r="BO115" s="109">
        <f t="shared" si="418"/>
        <v>0</v>
      </c>
      <c r="BP115" s="109">
        <f t="shared" si="392"/>
        <v>0.95613973099999994</v>
      </c>
      <c r="BQ115" s="109">
        <f t="shared" si="392"/>
        <v>0</v>
      </c>
      <c r="BR115" s="109">
        <f t="shared" si="392"/>
        <v>0.95613973099999994</v>
      </c>
      <c r="BS115" s="66" t="e">
        <f>BP115/B115</f>
        <v>#DIV/0!</v>
      </c>
      <c r="BT115" s="158"/>
      <c r="BU115" s="109">
        <f>'[1]DONNEES BGCT'!AF43+'[1]DONNEES BGCT'!AF44</f>
        <v>0</v>
      </c>
      <c r="BV115" s="109"/>
      <c r="BW115" s="109">
        <f t="shared" si="419"/>
        <v>0</v>
      </c>
      <c r="BX115" s="109">
        <f t="shared" si="394"/>
        <v>0.95613973099999994</v>
      </c>
      <c r="BY115" s="109">
        <f t="shared" si="394"/>
        <v>0</v>
      </c>
      <c r="BZ115" s="109">
        <f t="shared" si="394"/>
        <v>0.95613973099999994</v>
      </c>
      <c r="CA115" s="114" t="e">
        <f t="shared" si="395"/>
        <v>#DIV/0!</v>
      </c>
      <c r="CB115" s="158"/>
      <c r="CC115" s="109">
        <f>'[1]DONNEES BGCT'!AI43+'[1]DONNEES BGCT'!AI44</f>
        <v>0</v>
      </c>
      <c r="CD115" s="109"/>
      <c r="CE115" s="109">
        <f t="shared" si="420"/>
        <v>0</v>
      </c>
      <c r="CF115" s="111"/>
      <c r="CG115" s="159">
        <f t="shared" si="396"/>
        <v>0</v>
      </c>
      <c r="CH115" s="109">
        <f t="shared" si="397"/>
        <v>0</v>
      </c>
      <c r="CI115" s="109">
        <f t="shared" si="397"/>
        <v>0</v>
      </c>
      <c r="CJ115" s="109">
        <f t="shared" si="397"/>
        <v>0</v>
      </c>
      <c r="CK115" s="160">
        <f>CF115+BD115</f>
        <v>0</v>
      </c>
      <c r="CL115" s="161">
        <f t="shared" si="398"/>
        <v>0</v>
      </c>
      <c r="CM115" s="109">
        <f t="shared" si="399"/>
        <v>0.95613973099999994</v>
      </c>
      <c r="CN115" s="109">
        <f t="shared" si="399"/>
        <v>0</v>
      </c>
      <c r="CO115" s="109">
        <f t="shared" si="399"/>
        <v>0.95613973099999994</v>
      </c>
      <c r="CP115" s="67" t="e">
        <f t="shared" si="400"/>
        <v>#DIV/0!</v>
      </c>
      <c r="CQ115" s="67" t="e">
        <f t="shared" si="401"/>
        <v>#DIV/0!</v>
      </c>
      <c r="CR115" s="116" t="e">
        <f t="shared" si="402"/>
        <v>#DIV/0!</v>
      </c>
      <c r="CS115" s="158"/>
      <c r="CT115" s="109">
        <f>'[1]DONNEES BGCT'!AM43+'[1]DONNEES BGCT'!AM44</f>
        <v>0</v>
      </c>
      <c r="CU115" s="109"/>
      <c r="CV115" s="109">
        <f t="shared" si="421"/>
        <v>0</v>
      </c>
      <c r="CW115" s="109">
        <f t="shared" si="403"/>
        <v>0.95613973099999994</v>
      </c>
      <c r="CX115" s="109">
        <f t="shared" si="403"/>
        <v>0</v>
      </c>
      <c r="CY115" s="109">
        <f t="shared" si="403"/>
        <v>0.95613973099999994</v>
      </c>
      <c r="CZ115" s="158"/>
      <c r="DA115" s="109">
        <f>'[1]DONNEES BGCT'!AP43+'[1]DONNEES BGCT'!AP44</f>
        <v>0</v>
      </c>
      <c r="DB115" s="109"/>
      <c r="DC115" s="109">
        <f t="shared" si="422"/>
        <v>0</v>
      </c>
      <c r="DD115" s="109">
        <f t="shared" si="404"/>
        <v>0.95613973099999994</v>
      </c>
      <c r="DE115" s="109">
        <f t="shared" si="404"/>
        <v>0</v>
      </c>
      <c r="DF115" s="109">
        <f t="shared" si="404"/>
        <v>0.95613973099999994</v>
      </c>
      <c r="DG115" s="158"/>
      <c r="DH115" s="109">
        <f>'[1]DONNEES BGCT'!AS43+'[1]DONNEES BGCT'!AS44</f>
        <v>0</v>
      </c>
      <c r="DI115" s="109"/>
      <c r="DJ115" s="109">
        <f t="shared" si="423"/>
        <v>0</v>
      </c>
      <c r="DK115" s="111"/>
      <c r="DL115" s="159">
        <f t="shared" si="405"/>
        <v>0</v>
      </c>
      <c r="DM115" s="109">
        <f t="shared" si="405"/>
        <v>0</v>
      </c>
      <c r="DN115" s="109">
        <f t="shared" si="405"/>
        <v>0</v>
      </c>
      <c r="DO115" s="109">
        <f t="shared" si="405"/>
        <v>0</v>
      </c>
      <c r="DP115" s="160">
        <f>DK115+CK115</f>
        <v>0</v>
      </c>
      <c r="DQ115" s="161">
        <f t="shared" si="406"/>
        <v>0</v>
      </c>
      <c r="DR115" s="118">
        <f t="shared" si="407"/>
        <v>0.95613973099999994</v>
      </c>
      <c r="DS115" s="118">
        <f t="shared" si="407"/>
        <v>0</v>
      </c>
      <c r="DT115" s="118">
        <f t="shared" si="407"/>
        <v>0.95613973099999994</v>
      </c>
      <c r="DU115" s="116" t="e">
        <f>DR115/B115</f>
        <v>#DIV/0!</v>
      </c>
      <c r="DV115" s="67" t="e">
        <f t="shared" si="378"/>
        <v>#DIV/0!</v>
      </c>
      <c r="DW115" s="67" t="e">
        <f>DT115/H115</f>
        <v>#DIV/0!</v>
      </c>
      <c r="DZ115" s="128"/>
      <c r="EK115" s="156"/>
    </row>
    <row r="116" spans="1:141" s="101" customFormat="1" ht="12.75" x14ac:dyDescent="0.2">
      <c r="A116" s="145" t="s">
        <v>140</v>
      </c>
      <c r="B116" s="81">
        <f>+[1]DEPENSES_TOFE!C35</f>
        <v>67.300421</v>
      </c>
      <c r="C116" s="81">
        <f>C117</f>
        <v>67.300421</v>
      </c>
      <c r="D116" s="81">
        <f t="shared" si="408"/>
        <v>0</v>
      </c>
      <c r="E116" s="81">
        <f>+[1]DEPENSES_TOFE!D35</f>
        <v>67.300421</v>
      </c>
      <c r="F116" s="81">
        <f>F117</f>
        <v>67.300421</v>
      </c>
      <c r="G116" s="81">
        <f t="shared" si="409"/>
        <v>0</v>
      </c>
      <c r="H116" s="146"/>
      <c r="I116" s="97"/>
      <c r="J116" s="81">
        <f>+[1]DEPENSES_TOFE!E35</f>
        <v>0</v>
      </c>
      <c r="K116" s="81">
        <f>J116</f>
        <v>0</v>
      </c>
      <c r="L116" s="81">
        <f t="shared" si="410"/>
        <v>0</v>
      </c>
      <c r="M116" s="97"/>
      <c r="N116" s="81">
        <f>+[1]DEPENSES_TOFE!G35</f>
        <v>0</v>
      </c>
      <c r="O116" s="81">
        <f>N116</f>
        <v>0</v>
      </c>
      <c r="P116" s="81">
        <f t="shared" si="411"/>
        <v>0</v>
      </c>
      <c r="Q116" s="81">
        <f t="shared" si="412"/>
        <v>0</v>
      </c>
      <c r="R116" s="81">
        <f t="shared" si="412"/>
        <v>0</v>
      </c>
      <c r="S116" s="81">
        <f t="shared" si="413"/>
        <v>0</v>
      </c>
      <c r="T116" s="97"/>
      <c r="U116" s="81">
        <f>+[1]DEPENSES_TOFE!I35</f>
        <v>0</v>
      </c>
      <c r="V116" s="81">
        <f>U116</f>
        <v>0</v>
      </c>
      <c r="W116" s="81">
        <f t="shared" si="414"/>
        <v>0</v>
      </c>
      <c r="X116" s="96"/>
      <c r="Y116" s="84">
        <f t="shared" si="380"/>
        <v>0</v>
      </c>
      <c r="Z116" s="153">
        <f t="shared" si="381"/>
        <v>0</v>
      </c>
      <c r="AA116" s="153">
        <f t="shared" si="381"/>
        <v>0</v>
      </c>
      <c r="AB116" s="153">
        <f t="shared" si="381"/>
        <v>0</v>
      </c>
      <c r="AC116" s="66" t="e">
        <f t="shared" si="373"/>
        <v>#DIV/0!</v>
      </c>
      <c r="AD116" s="66" t="e">
        <f t="shared" si="382"/>
        <v>#DIV/0!</v>
      </c>
      <c r="AE116" s="66" t="e">
        <f t="shared" si="383"/>
        <v>#DIV/0!</v>
      </c>
      <c r="AF116" s="97"/>
      <c r="AG116" s="81">
        <f>+[1]DEPENSES_TOFE!M35</f>
        <v>0</v>
      </c>
      <c r="AH116" s="81">
        <f>AG116</f>
        <v>0</v>
      </c>
      <c r="AI116" s="81">
        <f t="shared" si="415"/>
        <v>0</v>
      </c>
      <c r="AJ116" s="122">
        <f t="shared" si="384"/>
        <v>0</v>
      </c>
      <c r="AK116" s="122">
        <f t="shared" si="384"/>
        <v>0</v>
      </c>
      <c r="AL116" s="122">
        <f t="shared" si="384"/>
        <v>0</v>
      </c>
      <c r="AM116" s="66">
        <f t="shared" si="385"/>
        <v>0</v>
      </c>
      <c r="AN116" s="97"/>
      <c r="AO116" s="81">
        <f>+[1]DEPENSES_TOFE!O35</f>
        <v>0</v>
      </c>
      <c r="AP116" s="81">
        <f>AO116</f>
        <v>0</v>
      </c>
      <c r="AQ116" s="81">
        <f t="shared" si="416"/>
        <v>0</v>
      </c>
      <c r="AR116" s="122">
        <f t="shared" si="386"/>
        <v>0</v>
      </c>
      <c r="AS116" s="122">
        <f t="shared" si="386"/>
        <v>0</v>
      </c>
      <c r="AT116" s="122">
        <f t="shared" si="386"/>
        <v>0</v>
      </c>
      <c r="AU116" s="97"/>
      <c r="AV116" s="81">
        <f>+[1]DEPENSES_TOFE!Q35</f>
        <v>0</v>
      </c>
      <c r="AW116" s="81">
        <f>AV116</f>
        <v>0</v>
      </c>
      <c r="AX116" s="81">
        <f t="shared" si="417"/>
        <v>0</v>
      </c>
      <c r="AY116" s="96"/>
      <c r="AZ116" s="84">
        <f t="shared" si="387"/>
        <v>0</v>
      </c>
      <c r="BA116" s="151">
        <f t="shared" si="388"/>
        <v>0</v>
      </c>
      <c r="BB116" s="151">
        <f t="shared" si="388"/>
        <v>0</v>
      </c>
      <c r="BC116" s="151">
        <f t="shared" si="388"/>
        <v>0</v>
      </c>
      <c r="BD116" s="82">
        <f t="shared" si="389"/>
        <v>0</v>
      </c>
      <c r="BE116" s="86">
        <f t="shared" si="389"/>
        <v>0</v>
      </c>
      <c r="BF116" s="153">
        <f t="shared" si="389"/>
        <v>0</v>
      </c>
      <c r="BG116" s="153">
        <f t="shared" si="389"/>
        <v>0</v>
      </c>
      <c r="BH116" s="153">
        <f t="shared" si="389"/>
        <v>0</v>
      </c>
      <c r="BI116" s="66" t="e">
        <f t="shared" ref="BI116" si="424">BH116/D116</f>
        <v>#DIV/0!</v>
      </c>
      <c r="BJ116" s="66">
        <f t="shared" si="390"/>
        <v>0</v>
      </c>
      <c r="BK116" s="66" t="e">
        <f t="shared" si="391"/>
        <v>#DIV/0!</v>
      </c>
      <c r="BL116" s="97"/>
      <c r="BM116" s="81">
        <f>+[1]DEPENSES_TOFE!W35</f>
        <v>0</v>
      </c>
      <c r="BN116" s="81">
        <f>BM116</f>
        <v>0</v>
      </c>
      <c r="BO116" s="81">
        <f t="shared" si="418"/>
        <v>0</v>
      </c>
      <c r="BP116" s="122">
        <f t="shared" si="392"/>
        <v>0</v>
      </c>
      <c r="BQ116" s="122">
        <f t="shared" si="392"/>
        <v>0</v>
      </c>
      <c r="BR116" s="122">
        <f t="shared" si="392"/>
        <v>0</v>
      </c>
      <c r="BS116" s="66">
        <f t="shared" si="393"/>
        <v>0</v>
      </c>
      <c r="BT116" s="97"/>
      <c r="BU116" s="81">
        <f>+[1]DEPENSES_TOFE!Y35</f>
        <v>0</v>
      </c>
      <c r="BV116" s="81">
        <f>BU116</f>
        <v>0</v>
      </c>
      <c r="BW116" s="81">
        <f t="shared" si="419"/>
        <v>0</v>
      </c>
      <c r="BX116" s="122">
        <f t="shared" si="394"/>
        <v>0</v>
      </c>
      <c r="BY116" s="122">
        <f t="shared" si="394"/>
        <v>0</v>
      </c>
      <c r="BZ116" s="122">
        <f t="shared" si="394"/>
        <v>0</v>
      </c>
      <c r="CA116" s="66">
        <f t="shared" si="395"/>
        <v>0</v>
      </c>
      <c r="CB116" s="97"/>
      <c r="CC116" s="81">
        <f>+[1]DEPENSES_TOFE!AA35</f>
        <v>0</v>
      </c>
      <c r="CD116" s="81">
        <f>CC116</f>
        <v>0</v>
      </c>
      <c r="CE116" s="81">
        <f t="shared" si="420"/>
        <v>0</v>
      </c>
      <c r="CF116" s="96"/>
      <c r="CG116" s="84">
        <f t="shared" si="396"/>
        <v>0</v>
      </c>
      <c r="CH116" s="122">
        <f t="shared" si="397"/>
        <v>0</v>
      </c>
      <c r="CI116" s="122">
        <f t="shared" si="397"/>
        <v>0</v>
      </c>
      <c r="CJ116" s="122">
        <f t="shared" si="397"/>
        <v>0</v>
      </c>
      <c r="CK116" s="82"/>
      <c r="CL116" s="86">
        <f t="shared" si="398"/>
        <v>0</v>
      </c>
      <c r="CM116" s="122">
        <f t="shared" si="399"/>
        <v>0</v>
      </c>
      <c r="CN116" s="122">
        <f t="shared" si="399"/>
        <v>0</v>
      </c>
      <c r="CO116" s="122">
        <f t="shared" si="399"/>
        <v>0</v>
      </c>
      <c r="CP116" s="67" t="e">
        <f t="shared" si="400"/>
        <v>#DIV/0!</v>
      </c>
      <c r="CQ116" s="67" t="e">
        <f t="shared" si="401"/>
        <v>#DIV/0!</v>
      </c>
      <c r="CR116" s="67" t="e">
        <f t="shared" si="402"/>
        <v>#DIV/0!</v>
      </c>
      <c r="CS116" s="97"/>
      <c r="CT116" s="81">
        <f>+[1]DEPENSES_TOFE!AG35</f>
        <v>0</v>
      </c>
      <c r="CU116" s="81">
        <f>CT116</f>
        <v>0</v>
      </c>
      <c r="CV116" s="81">
        <f t="shared" si="421"/>
        <v>0</v>
      </c>
      <c r="CW116" s="122">
        <f t="shared" si="403"/>
        <v>0</v>
      </c>
      <c r="CX116" s="122">
        <f t="shared" si="403"/>
        <v>0</v>
      </c>
      <c r="CY116" s="122">
        <f t="shared" si="403"/>
        <v>0</v>
      </c>
      <c r="CZ116" s="97"/>
      <c r="DA116" s="81">
        <f>+[1]DEPENSES_TOFE!AI35</f>
        <v>0</v>
      </c>
      <c r="DB116" s="81">
        <f>DA116</f>
        <v>0</v>
      </c>
      <c r="DC116" s="81">
        <f t="shared" si="422"/>
        <v>0</v>
      </c>
      <c r="DD116" s="122">
        <f t="shared" si="404"/>
        <v>0</v>
      </c>
      <c r="DE116" s="122">
        <f t="shared" si="404"/>
        <v>0</v>
      </c>
      <c r="DF116" s="122">
        <f t="shared" si="404"/>
        <v>0</v>
      </c>
      <c r="DG116" s="97"/>
      <c r="DH116" s="81">
        <f>+[1]DEPENSES_TOFE!AK35</f>
        <v>0</v>
      </c>
      <c r="DI116" s="81">
        <f>DH116</f>
        <v>0</v>
      </c>
      <c r="DJ116" s="81">
        <f t="shared" si="423"/>
        <v>0</v>
      </c>
      <c r="DK116" s="96"/>
      <c r="DL116" s="84">
        <f t="shared" si="405"/>
        <v>0</v>
      </c>
      <c r="DM116" s="122">
        <f t="shared" si="405"/>
        <v>0</v>
      </c>
      <c r="DN116" s="122">
        <f t="shared" si="405"/>
        <v>0</v>
      </c>
      <c r="DO116" s="122">
        <f t="shared" si="405"/>
        <v>0</v>
      </c>
      <c r="DP116" s="82"/>
      <c r="DQ116" s="86">
        <f t="shared" si="406"/>
        <v>0</v>
      </c>
      <c r="DR116" s="123">
        <f t="shared" si="407"/>
        <v>0</v>
      </c>
      <c r="DS116" s="123">
        <f t="shared" si="407"/>
        <v>0</v>
      </c>
      <c r="DT116" s="123">
        <f t="shared" si="407"/>
        <v>0</v>
      </c>
      <c r="DU116" s="67">
        <f t="shared" si="377"/>
        <v>0</v>
      </c>
      <c r="DV116" s="67">
        <f t="shared" si="378"/>
        <v>0</v>
      </c>
      <c r="DW116" s="67" t="e">
        <f t="shared" si="379"/>
        <v>#DIV/0!</v>
      </c>
      <c r="DZ116" s="128"/>
      <c r="EK116" s="156"/>
    </row>
    <row r="117" spans="1:141" s="88" customFormat="1" ht="12.75" x14ac:dyDescent="0.2">
      <c r="A117" s="162" t="s">
        <v>141</v>
      </c>
      <c r="B117" s="163">
        <f>B118+B121</f>
        <v>67.300421</v>
      </c>
      <c r="C117" s="163">
        <f t="shared" ref="C117:BN117" si="425">C118+C121</f>
        <v>67.300421</v>
      </c>
      <c r="D117" s="163">
        <f t="shared" si="425"/>
        <v>0</v>
      </c>
      <c r="E117" s="163">
        <f t="shared" si="425"/>
        <v>67.300421</v>
      </c>
      <c r="F117" s="163">
        <f t="shared" si="425"/>
        <v>67.300421</v>
      </c>
      <c r="G117" s="163">
        <f t="shared" si="425"/>
        <v>0</v>
      </c>
      <c r="H117" s="163">
        <f t="shared" si="425"/>
        <v>0</v>
      </c>
      <c r="I117" s="163">
        <f t="shared" si="425"/>
        <v>0</v>
      </c>
      <c r="J117" s="163">
        <f t="shared" si="425"/>
        <v>8.8048852960000001</v>
      </c>
      <c r="K117" s="163">
        <f t="shared" si="425"/>
        <v>8.100739978</v>
      </c>
      <c r="L117" s="163">
        <f t="shared" si="425"/>
        <v>0.70414531799999991</v>
      </c>
      <c r="M117" s="163">
        <f t="shared" si="425"/>
        <v>0</v>
      </c>
      <c r="N117" s="163">
        <f t="shared" si="425"/>
        <v>9.2853745090000004</v>
      </c>
      <c r="O117" s="163">
        <f t="shared" si="425"/>
        <v>8.1817692429999997</v>
      </c>
      <c r="P117" s="163">
        <f t="shared" si="425"/>
        <v>1.103605266</v>
      </c>
      <c r="Q117" s="163">
        <f t="shared" si="425"/>
        <v>18.090259805000002</v>
      </c>
      <c r="R117" s="163">
        <f t="shared" si="425"/>
        <v>16.282509221000002</v>
      </c>
      <c r="S117" s="163">
        <f t="shared" si="425"/>
        <v>1.8077505840000001</v>
      </c>
      <c r="T117" s="163">
        <f t="shared" si="425"/>
        <v>0</v>
      </c>
      <c r="U117" s="163">
        <f t="shared" si="425"/>
        <v>9.4722637490000015</v>
      </c>
      <c r="V117" s="163">
        <f t="shared" si="425"/>
        <v>8.3260397410000007</v>
      </c>
      <c r="W117" s="163">
        <f t="shared" si="425"/>
        <v>1.1462240080000001</v>
      </c>
      <c r="X117" s="163">
        <f t="shared" si="425"/>
        <v>0</v>
      </c>
      <c r="Y117" s="163">
        <f t="shared" si="425"/>
        <v>0</v>
      </c>
      <c r="Z117" s="73">
        <f t="shared" si="425"/>
        <v>27.562523554000006</v>
      </c>
      <c r="AA117" s="73">
        <f t="shared" si="425"/>
        <v>24.608548962000004</v>
      </c>
      <c r="AB117" s="73">
        <f>AB118+AB121</f>
        <v>2.9539745920000002</v>
      </c>
      <c r="AC117" s="66" t="e">
        <f t="shared" si="373"/>
        <v>#DIV/0!</v>
      </c>
      <c r="AD117" s="66" t="e">
        <f t="shared" si="382"/>
        <v>#DIV/0!</v>
      </c>
      <c r="AE117" s="66" t="e">
        <f t="shared" si="383"/>
        <v>#DIV/0!</v>
      </c>
      <c r="AF117" s="163">
        <f t="shared" si="425"/>
        <v>0</v>
      </c>
      <c r="AG117" s="163">
        <f t="shared" si="425"/>
        <v>9.7165848100000005</v>
      </c>
      <c r="AH117" s="163">
        <f t="shared" si="425"/>
        <v>8.9491707970000007</v>
      </c>
      <c r="AI117" s="163">
        <f t="shared" si="425"/>
        <v>0.76741401299999956</v>
      </c>
      <c r="AJ117" s="163">
        <f t="shared" si="425"/>
        <v>37.279108364000002</v>
      </c>
      <c r="AK117" s="163">
        <f t="shared" si="425"/>
        <v>33.557719759000001</v>
      </c>
      <c r="AL117" s="163">
        <f t="shared" si="425"/>
        <v>3.721388605</v>
      </c>
      <c r="AM117" s="66">
        <f t="shared" si="385"/>
        <v>0.55392087909821552</v>
      </c>
      <c r="AN117" s="163">
        <f t="shared" si="425"/>
        <v>0</v>
      </c>
      <c r="AO117" s="163">
        <f t="shared" si="425"/>
        <v>9.9376840350000002</v>
      </c>
      <c r="AP117" s="163">
        <f t="shared" si="425"/>
        <v>8.6483876629999994</v>
      </c>
      <c r="AQ117" s="163">
        <f t="shared" si="425"/>
        <v>1.2892963719999999</v>
      </c>
      <c r="AR117" s="163">
        <f t="shared" si="425"/>
        <v>47.216792398999999</v>
      </c>
      <c r="AS117" s="163">
        <f t="shared" si="425"/>
        <v>42.206107422000002</v>
      </c>
      <c r="AT117" s="163">
        <f t="shared" si="425"/>
        <v>5.0106849769999995</v>
      </c>
      <c r="AU117" s="163">
        <f t="shared" si="425"/>
        <v>0</v>
      </c>
      <c r="AV117" s="163">
        <f t="shared" si="425"/>
        <v>13.061593652999999</v>
      </c>
      <c r="AW117" s="163">
        <f t="shared" si="425"/>
        <v>13.058808698</v>
      </c>
      <c r="AX117" s="163">
        <f t="shared" si="425"/>
        <v>2.784955E-3</v>
      </c>
      <c r="AY117" s="163">
        <f>AY118+AY121</f>
        <v>0</v>
      </c>
      <c r="AZ117" s="163">
        <f t="shared" si="425"/>
        <v>0</v>
      </c>
      <c r="BA117" s="163">
        <f t="shared" si="425"/>
        <v>32.715862498</v>
      </c>
      <c r="BB117" s="163">
        <f t="shared" si="425"/>
        <v>30.656367158000002</v>
      </c>
      <c r="BC117" s="163">
        <f t="shared" si="425"/>
        <v>2.0594953399999993</v>
      </c>
      <c r="BD117" s="163">
        <f t="shared" si="425"/>
        <v>0</v>
      </c>
      <c r="BE117" s="163">
        <f t="shared" si="425"/>
        <v>0</v>
      </c>
      <c r="BF117" s="73">
        <f t="shared" si="425"/>
        <v>60.278386052000002</v>
      </c>
      <c r="BG117" s="73">
        <f t="shared" si="425"/>
        <v>55.264916120000002</v>
      </c>
      <c r="BH117" s="73">
        <f t="shared" si="425"/>
        <v>5.0134699319999996</v>
      </c>
      <c r="BI117" s="66"/>
      <c r="BJ117" s="66">
        <f t="shared" si="390"/>
        <v>0.89566135183612006</v>
      </c>
      <c r="BK117" s="66"/>
      <c r="BL117" s="163">
        <f t="shared" si="425"/>
        <v>0</v>
      </c>
      <c r="BM117" s="163">
        <f t="shared" si="425"/>
        <v>0</v>
      </c>
      <c r="BN117" s="163">
        <f t="shared" si="425"/>
        <v>0</v>
      </c>
      <c r="BO117" s="163">
        <f t="shared" ref="BO117:DT117" si="426">BO118+BO121</f>
        <v>0</v>
      </c>
      <c r="BP117" s="163">
        <f t="shared" si="426"/>
        <v>60.278386052000002</v>
      </c>
      <c r="BQ117" s="163">
        <f t="shared" si="426"/>
        <v>55.264916120000002</v>
      </c>
      <c r="BR117" s="163">
        <f t="shared" si="426"/>
        <v>5.0134699319999996</v>
      </c>
      <c r="BS117" s="66">
        <f t="shared" ref="BS117:BS125" si="427">BP117/B117</f>
        <v>0.89566135183612006</v>
      </c>
      <c r="BT117" s="163">
        <f t="shared" si="426"/>
        <v>0</v>
      </c>
      <c r="BU117" s="163">
        <f t="shared" si="426"/>
        <v>0</v>
      </c>
      <c r="BV117" s="163">
        <f t="shared" si="426"/>
        <v>0</v>
      </c>
      <c r="BW117" s="163">
        <f>BW118+BW121</f>
        <v>0</v>
      </c>
      <c r="BX117" s="163">
        <f>BX118+BX121</f>
        <v>60.278386052000002</v>
      </c>
      <c r="BY117" s="163">
        <f>BY118+BY121</f>
        <v>55.264916120000002</v>
      </c>
      <c r="BZ117" s="163">
        <f>BZ118+BZ121</f>
        <v>5.0134699319999996</v>
      </c>
      <c r="CA117" s="66">
        <f t="shared" si="395"/>
        <v>0.89566135183612006</v>
      </c>
      <c r="CB117" s="163">
        <f t="shared" si="426"/>
        <v>0</v>
      </c>
      <c r="CC117" s="163">
        <f>CC118+CC121</f>
        <v>0</v>
      </c>
      <c r="CD117" s="163">
        <f>CD118+CD121</f>
        <v>0</v>
      </c>
      <c r="CE117" s="163">
        <f>CE118+CE121</f>
        <v>0</v>
      </c>
      <c r="CF117" s="163">
        <f>CF118+CF121</f>
        <v>0</v>
      </c>
      <c r="CG117" s="163">
        <f t="shared" si="426"/>
        <v>0</v>
      </c>
      <c r="CH117" s="163">
        <f t="shared" si="426"/>
        <v>0</v>
      </c>
      <c r="CI117" s="163">
        <f t="shared" si="426"/>
        <v>0</v>
      </c>
      <c r="CJ117" s="163">
        <f t="shared" si="426"/>
        <v>0</v>
      </c>
      <c r="CK117" s="163">
        <f t="shared" si="426"/>
        <v>0</v>
      </c>
      <c r="CL117" s="163">
        <f t="shared" si="426"/>
        <v>0</v>
      </c>
      <c r="CM117" s="163">
        <f>CM118+CM121</f>
        <v>60.278386052000002</v>
      </c>
      <c r="CN117" s="163">
        <f>CN118+CN121</f>
        <v>55.264916120000002</v>
      </c>
      <c r="CO117" s="163">
        <f>CO118+CO121</f>
        <v>5.0134699319999996</v>
      </c>
      <c r="CP117" s="67" t="e">
        <f t="shared" si="400"/>
        <v>#DIV/0!</v>
      </c>
      <c r="CQ117" s="67" t="e">
        <f t="shared" si="401"/>
        <v>#DIV/0!</v>
      </c>
      <c r="CR117" s="67" t="e">
        <f t="shared" si="402"/>
        <v>#DIV/0!</v>
      </c>
      <c r="CS117" s="163">
        <f t="shared" si="426"/>
        <v>0</v>
      </c>
      <c r="CT117" s="163">
        <f t="shared" si="426"/>
        <v>0</v>
      </c>
      <c r="CU117" s="163">
        <f t="shared" si="426"/>
        <v>0</v>
      </c>
      <c r="CV117" s="163">
        <f t="shared" si="426"/>
        <v>0</v>
      </c>
      <c r="CW117" s="163">
        <f t="shared" si="426"/>
        <v>60.278386052000002</v>
      </c>
      <c r="CX117" s="163">
        <f t="shared" si="426"/>
        <v>55.264916120000002</v>
      </c>
      <c r="CY117" s="163">
        <f t="shared" si="426"/>
        <v>5.0134699319999996</v>
      </c>
      <c r="CZ117" s="163">
        <f t="shared" si="426"/>
        <v>0</v>
      </c>
      <c r="DA117" s="163">
        <f t="shared" si="426"/>
        <v>0</v>
      </c>
      <c r="DB117" s="163">
        <f t="shared" si="426"/>
        <v>0</v>
      </c>
      <c r="DC117" s="163">
        <f t="shared" si="426"/>
        <v>0</v>
      </c>
      <c r="DD117" s="163">
        <f t="shared" si="426"/>
        <v>60.278386052000002</v>
      </c>
      <c r="DE117" s="163">
        <f t="shared" si="426"/>
        <v>55.264916120000002</v>
      </c>
      <c r="DF117" s="163">
        <f t="shared" si="426"/>
        <v>5.0134699319999996</v>
      </c>
      <c r="DG117" s="163">
        <f t="shared" si="426"/>
        <v>0</v>
      </c>
      <c r="DH117" s="163">
        <f t="shared" si="426"/>
        <v>0</v>
      </c>
      <c r="DI117" s="163">
        <f t="shared" si="426"/>
        <v>0</v>
      </c>
      <c r="DJ117" s="163">
        <f t="shared" si="426"/>
        <v>0</v>
      </c>
      <c r="DK117" s="163">
        <f t="shared" si="426"/>
        <v>0</v>
      </c>
      <c r="DL117" s="163">
        <f t="shared" si="426"/>
        <v>0</v>
      </c>
      <c r="DM117" s="163">
        <f t="shared" si="426"/>
        <v>0</v>
      </c>
      <c r="DN117" s="163">
        <f t="shared" si="426"/>
        <v>0</v>
      </c>
      <c r="DO117" s="163">
        <f t="shared" si="426"/>
        <v>0</v>
      </c>
      <c r="DP117" s="163">
        <f t="shared" si="426"/>
        <v>0</v>
      </c>
      <c r="DQ117" s="163">
        <f t="shared" si="426"/>
        <v>0</v>
      </c>
      <c r="DR117" s="163">
        <f t="shared" si="426"/>
        <v>60.278386052000002</v>
      </c>
      <c r="DS117" s="163">
        <f t="shared" si="426"/>
        <v>55.264916120000002</v>
      </c>
      <c r="DT117" s="163">
        <f t="shared" si="426"/>
        <v>5.0134699319999996</v>
      </c>
      <c r="DU117" s="67">
        <f t="shared" si="377"/>
        <v>0.89566135183612006</v>
      </c>
      <c r="DV117" s="67">
        <f t="shared" si="378"/>
        <v>0.89566135183612006</v>
      </c>
      <c r="DW117" s="67" t="e">
        <f t="shared" si="379"/>
        <v>#DIV/0!</v>
      </c>
      <c r="DY117" s="164"/>
      <c r="DZ117" s="128"/>
      <c r="EA117" s="101"/>
      <c r="EB117" s="101"/>
    </row>
    <row r="118" spans="1:141" s="101" customFormat="1" ht="12.75" x14ac:dyDescent="0.2">
      <c r="A118" s="145" t="s">
        <v>142</v>
      </c>
      <c r="B118" s="81">
        <f>B119+B120</f>
        <v>0</v>
      </c>
      <c r="C118" s="81">
        <f t="shared" ref="C118:BN118" si="428">C119+C120</f>
        <v>0</v>
      </c>
      <c r="D118" s="81">
        <f t="shared" si="428"/>
        <v>0</v>
      </c>
      <c r="E118" s="81">
        <f t="shared" si="428"/>
        <v>0</v>
      </c>
      <c r="F118" s="81">
        <f t="shared" si="428"/>
        <v>0</v>
      </c>
      <c r="G118" s="81">
        <f t="shared" si="428"/>
        <v>0</v>
      </c>
      <c r="H118" s="146">
        <f t="shared" si="428"/>
        <v>0</v>
      </c>
      <c r="I118" s="83">
        <f t="shared" si="428"/>
        <v>0</v>
      </c>
      <c r="J118" s="81">
        <f t="shared" si="428"/>
        <v>0.70414531799999991</v>
      </c>
      <c r="K118" s="81">
        <f t="shared" si="428"/>
        <v>0</v>
      </c>
      <c r="L118" s="81">
        <f t="shared" si="428"/>
        <v>0.70414531799999991</v>
      </c>
      <c r="M118" s="83">
        <f t="shared" si="428"/>
        <v>0</v>
      </c>
      <c r="N118" s="81">
        <f t="shared" si="428"/>
        <v>1.103605266</v>
      </c>
      <c r="O118" s="81">
        <f t="shared" si="428"/>
        <v>0</v>
      </c>
      <c r="P118" s="81">
        <f t="shared" si="428"/>
        <v>1.103605266</v>
      </c>
      <c r="Q118" s="81">
        <f t="shared" si="428"/>
        <v>1.8077505840000001</v>
      </c>
      <c r="R118" s="81">
        <f t="shared" si="428"/>
        <v>0</v>
      </c>
      <c r="S118" s="81">
        <f t="shared" si="428"/>
        <v>1.8077505840000001</v>
      </c>
      <c r="T118" s="83">
        <f t="shared" si="428"/>
        <v>0</v>
      </c>
      <c r="U118" s="81">
        <f t="shared" si="428"/>
        <v>1.1462240080000001</v>
      </c>
      <c r="V118" s="81">
        <f t="shared" si="428"/>
        <v>0</v>
      </c>
      <c r="W118" s="81">
        <f t="shared" si="428"/>
        <v>1.1462240080000001</v>
      </c>
      <c r="X118" s="82"/>
      <c r="Y118" s="84">
        <f t="shared" si="428"/>
        <v>0</v>
      </c>
      <c r="Z118" s="85">
        <f t="shared" si="428"/>
        <v>2.9539745920000002</v>
      </c>
      <c r="AA118" s="85">
        <f t="shared" si="428"/>
        <v>0</v>
      </c>
      <c r="AB118" s="85">
        <f t="shared" si="428"/>
        <v>2.9539745920000002</v>
      </c>
      <c r="AC118" s="66" t="e">
        <f t="shared" si="373"/>
        <v>#DIV/0!</v>
      </c>
      <c r="AD118" s="66" t="e">
        <f t="shared" si="382"/>
        <v>#DIV/0!</v>
      </c>
      <c r="AE118" s="66" t="e">
        <f t="shared" si="383"/>
        <v>#DIV/0!</v>
      </c>
      <c r="AF118" s="83">
        <f t="shared" si="428"/>
        <v>0</v>
      </c>
      <c r="AG118" s="81">
        <f t="shared" si="428"/>
        <v>0.76741401299999956</v>
      </c>
      <c r="AH118" s="81">
        <f t="shared" si="428"/>
        <v>0</v>
      </c>
      <c r="AI118" s="81">
        <f t="shared" si="428"/>
        <v>0.76741401299999956</v>
      </c>
      <c r="AJ118" s="81">
        <f t="shared" si="428"/>
        <v>3.721388605</v>
      </c>
      <c r="AK118" s="81">
        <f t="shared" si="428"/>
        <v>0</v>
      </c>
      <c r="AL118" s="81">
        <f t="shared" si="428"/>
        <v>3.721388605</v>
      </c>
      <c r="AM118" s="66" t="e">
        <f t="shared" si="385"/>
        <v>#DIV/0!</v>
      </c>
      <c r="AN118" s="83">
        <f>AN119+AN120</f>
        <v>0</v>
      </c>
      <c r="AO118" s="81">
        <f t="shared" si="428"/>
        <v>1.2892963719999999</v>
      </c>
      <c r="AP118" s="81">
        <f t="shared" si="428"/>
        <v>0</v>
      </c>
      <c r="AQ118" s="81">
        <f t="shared" si="428"/>
        <v>1.2892963719999999</v>
      </c>
      <c r="AR118" s="81">
        <f t="shared" si="428"/>
        <v>5.0106849769999995</v>
      </c>
      <c r="AS118" s="81">
        <f t="shared" si="428"/>
        <v>0</v>
      </c>
      <c r="AT118" s="81">
        <f t="shared" si="428"/>
        <v>5.0106849769999995</v>
      </c>
      <c r="AU118" s="83">
        <f t="shared" si="428"/>
        <v>0</v>
      </c>
      <c r="AV118" s="81">
        <f t="shared" si="428"/>
        <v>2.784955E-3</v>
      </c>
      <c r="AW118" s="81">
        <f t="shared" si="428"/>
        <v>0</v>
      </c>
      <c r="AX118" s="81">
        <f t="shared" si="428"/>
        <v>2.784955E-3</v>
      </c>
      <c r="AY118" s="82"/>
      <c r="AZ118" s="84">
        <f t="shared" si="428"/>
        <v>0</v>
      </c>
      <c r="BA118" s="81">
        <f t="shared" si="428"/>
        <v>2.0594953399999993</v>
      </c>
      <c r="BB118" s="81">
        <f t="shared" si="428"/>
        <v>0</v>
      </c>
      <c r="BC118" s="81">
        <f t="shared" si="428"/>
        <v>2.0594953399999993</v>
      </c>
      <c r="BD118" s="82">
        <f t="shared" si="428"/>
        <v>0</v>
      </c>
      <c r="BE118" s="86">
        <f t="shared" si="428"/>
        <v>0</v>
      </c>
      <c r="BF118" s="85">
        <f t="shared" si="428"/>
        <v>5.0134699319999996</v>
      </c>
      <c r="BG118" s="85">
        <f t="shared" si="428"/>
        <v>0</v>
      </c>
      <c r="BH118" s="85">
        <f t="shared" si="428"/>
        <v>5.0134699319999996</v>
      </c>
      <c r="BI118" s="66"/>
      <c r="BJ118" s="66" t="e">
        <f t="shared" si="390"/>
        <v>#DIV/0!</v>
      </c>
      <c r="BK118" s="66"/>
      <c r="BL118" s="83">
        <f t="shared" si="428"/>
        <v>0</v>
      </c>
      <c r="BM118" s="81">
        <f t="shared" si="428"/>
        <v>0</v>
      </c>
      <c r="BN118" s="81">
        <f t="shared" si="428"/>
        <v>0</v>
      </c>
      <c r="BO118" s="81">
        <f t="shared" ref="BO118:DS118" si="429">BO119+BO120</f>
        <v>0</v>
      </c>
      <c r="BP118" s="81">
        <f t="shared" si="429"/>
        <v>5.0134699319999996</v>
      </c>
      <c r="BQ118" s="81">
        <f t="shared" si="429"/>
        <v>0</v>
      </c>
      <c r="BR118" s="81">
        <f t="shared" si="429"/>
        <v>5.0134699319999996</v>
      </c>
      <c r="BS118" s="66" t="e">
        <f t="shared" si="427"/>
        <v>#DIV/0!</v>
      </c>
      <c r="BT118" s="83">
        <f t="shared" si="429"/>
        <v>0</v>
      </c>
      <c r="BU118" s="81">
        <f t="shared" si="429"/>
        <v>0</v>
      </c>
      <c r="BV118" s="81">
        <f t="shared" si="429"/>
        <v>0</v>
      </c>
      <c r="BW118" s="81">
        <f>BW119+BW120</f>
        <v>0</v>
      </c>
      <c r="BX118" s="81">
        <f>BX119+BX120</f>
        <v>5.0134699319999996</v>
      </c>
      <c r="BY118" s="81">
        <f>BY119+BY120</f>
        <v>0</v>
      </c>
      <c r="BZ118" s="81">
        <f t="shared" si="429"/>
        <v>5.0134699319999996</v>
      </c>
      <c r="CA118" s="66" t="e">
        <f t="shared" si="395"/>
        <v>#DIV/0!</v>
      </c>
      <c r="CB118" s="83">
        <f t="shared" si="429"/>
        <v>0</v>
      </c>
      <c r="CC118" s="81">
        <f>CC119+CC120</f>
        <v>0</v>
      </c>
      <c r="CD118" s="81">
        <f>CD119+CD120</f>
        <v>0</v>
      </c>
      <c r="CE118" s="81">
        <f>CE119+CE120</f>
        <v>0</v>
      </c>
      <c r="CF118" s="82"/>
      <c r="CG118" s="84">
        <f t="shared" si="429"/>
        <v>0</v>
      </c>
      <c r="CH118" s="81">
        <f t="shared" si="429"/>
        <v>0</v>
      </c>
      <c r="CI118" s="81">
        <f t="shared" si="429"/>
        <v>0</v>
      </c>
      <c r="CJ118" s="81">
        <f>CJ119+CJ120</f>
        <v>0</v>
      </c>
      <c r="CK118" s="82">
        <f t="shared" si="429"/>
        <v>0</v>
      </c>
      <c r="CL118" s="86">
        <f t="shared" si="429"/>
        <v>0</v>
      </c>
      <c r="CM118" s="81">
        <f>CM119+CM120</f>
        <v>5.0134699319999996</v>
      </c>
      <c r="CN118" s="81">
        <f t="shared" si="429"/>
        <v>0</v>
      </c>
      <c r="CO118" s="81">
        <f>CO119+CO120</f>
        <v>5.0134699319999996</v>
      </c>
      <c r="CP118" s="67" t="e">
        <f t="shared" si="400"/>
        <v>#DIV/0!</v>
      </c>
      <c r="CQ118" s="67" t="e">
        <f t="shared" si="401"/>
        <v>#DIV/0!</v>
      </c>
      <c r="CR118" s="67" t="e">
        <f t="shared" si="402"/>
        <v>#DIV/0!</v>
      </c>
      <c r="CS118" s="83">
        <f t="shared" si="429"/>
        <v>0</v>
      </c>
      <c r="CT118" s="81">
        <f t="shared" si="429"/>
        <v>0</v>
      </c>
      <c r="CU118" s="81">
        <f t="shared" si="429"/>
        <v>0</v>
      </c>
      <c r="CV118" s="81">
        <f t="shared" si="429"/>
        <v>0</v>
      </c>
      <c r="CW118" s="81">
        <f t="shared" si="429"/>
        <v>5.0134699319999996</v>
      </c>
      <c r="CX118" s="81">
        <f t="shared" si="429"/>
        <v>0</v>
      </c>
      <c r="CY118" s="81">
        <f t="shared" si="429"/>
        <v>5.0134699319999996</v>
      </c>
      <c r="CZ118" s="83">
        <f t="shared" si="429"/>
        <v>0</v>
      </c>
      <c r="DA118" s="81">
        <f t="shared" si="429"/>
        <v>0</v>
      </c>
      <c r="DB118" s="81">
        <f t="shared" si="429"/>
        <v>0</v>
      </c>
      <c r="DC118" s="81">
        <f t="shared" si="429"/>
        <v>0</v>
      </c>
      <c r="DD118" s="81">
        <f t="shared" si="429"/>
        <v>5.0134699319999996</v>
      </c>
      <c r="DE118" s="81">
        <f t="shared" si="429"/>
        <v>0</v>
      </c>
      <c r="DF118" s="81">
        <f t="shared" si="429"/>
        <v>5.0134699319999996</v>
      </c>
      <c r="DG118" s="83">
        <f t="shared" si="429"/>
        <v>0</v>
      </c>
      <c r="DH118" s="81">
        <f t="shared" si="429"/>
        <v>0</v>
      </c>
      <c r="DI118" s="81">
        <f t="shared" si="429"/>
        <v>0</v>
      </c>
      <c r="DJ118" s="81">
        <f t="shared" si="429"/>
        <v>0</v>
      </c>
      <c r="DK118" s="82"/>
      <c r="DL118" s="84">
        <f t="shared" ref="DL118:DT118" si="430">DL119+DL120</f>
        <v>0</v>
      </c>
      <c r="DM118" s="81">
        <f t="shared" si="430"/>
        <v>0</v>
      </c>
      <c r="DN118" s="81">
        <f t="shared" si="430"/>
        <v>0</v>
      </c>
      <c r="DO118" s="81">
        <f t="shared" si="430"/>
        <v>0</v>
      </c>
      <c r="DP118" s="82">
        <f t="shared" si="430"/>
        <v>0</v>
      </c>
      <c r="DQ118" s="86">
        <f t="shared" si="430"/>
        <v>0</v>
      </c>
      <c r="DR118" s="87">
        <f t="shared" si="430"/>
        <v>5.0134699319999996</v>
      </c>
      <c r="DS118" s="87">
        <f t="shared" si="430"/>
        <v>0</v>
      </c>
      <c r="DT118" s="87">
        <f t="shared" si="430"/>
        <v>5.0134699319999996</v>
      </c>
      <c r="DU118" s="67" t="e">
        <f t="shared" si="377"/>
        <v>#DIV/0!</v>
      </c>
      <c r="DV118" s="67" t="e">
        <f t="shared" si="378"/>
        <v>#DIV/0!</v>
      </c>
      <c r="DW118" s="67" t="e">
        <f t="shared" si="379"/>
        <v>#DIV/0!</v>
      </c>
      <c r="DZ118" s="128"/>
      <c r="EA118" s="88"/>
      <c r="EB118" s="88"/>
    </row>
    <row r="119" spans="1:141" s="88" customFormat="1" ht="12.75" x14ac:dyDescent="0.2">
      <c r="A119" s="165" t="s">
        <v>143</v>
      </c>
      <c r="B119" s="81">
        <f>'[1]CDDI (Ex-DGD)'!B35</f>
        <v>0</v>
      </c>
      <c r="C119" s="81">
        <f>B119</f>
        <v>0</v>
      </c>
      <c r="D119" s="81">
        <f>B119-C119</f>
        <v>0</v>
      </c>
      <c r="E119" s="81">
        <f>'[1]CDDI (Ex-DGD)'!C35</f>
        <v>0</v>
      </c>
      <c r="F119" s="81">
        <f>E119</f>
        <v>0</v>
      </c>
      <c r="G119" s="81">
        <f>E119-F119</f>
        <v>0</v>
      </c>
      <c r="H119" s="106">
        <f>D119</f>
        <v>0</v>
      </c>
      <c r="I119" s="83"/>
      <c r="J119" s="81">
        <f>'[1]CDDI (Ex-DGD)'!G35</f>
        <v>0.63346484599999997</v>
      </c>
      <c r="K119" s="81"/>
      <c r="L119" s="81">
        <f>J119-K119</f>
        <v>0.63346484599999997</v>
      </c>
      <c r="M119" s="83"/>
      <c r="N119" s="81">
        <f>'[1]CDDI (Ex-DGD)'!K35</f>
        <v>1.004255108</v>
      </c>
      <c r="O119" s="81"/>
      <c r="P119" s="81">
        <f>N119-O119</f>
        <v>1.004255108</v>
      </c>
      <c r="Q119" s="81">
        <f t="shared" ref="Q119:S120" si="431">J119+N119</f>
        <v>1.637719954</v>
      </c>
      <c r="R119" s="81">
        <f t="shared" si="431"/>
        <v>0</v>
      </c>
      <c r="S119" s="81">
        <f t="shared" si="431"/>
        <v>1.637719954</v>
      </c>
      <c r="T119" s="83"/>
      <c r="U119" s="81">
        <f>'[1]CDDI (Ex-DGD)'!Q35</f>
        <v>1.0468738500000001</v>
      </c>
      <c r="V119" s="81"/>
      <c r="W119" s="81">
        <f>U119-V119</f>
        <v>1.0468738500000001</v>
      </c>
      <c r="X119" s="82"/>
      <c r="Y119" s="84">
        <f>I119+M119+T119</f>
        <v>0</v>
      </c>
      <c r="Z119" s="85">
        <f t="shared" ref="Z119:AB120" si="432">Q119+U119</f>
        <v>2.6845938040000004</v>
      </c>
      <c r="AA119" s="85">
        <f t="shared" si="432"/>
        <v>0</v>
      </c>
      <c r="AB119" s="85">
        <f t="shared" si="432"/>
        <v>2.6845938040000004</v>
      </c>
      <c r="AC119" s="66" t="e">
        <f t="shared" si="373"/>
        <v>#DIV/0!</v>
      </c>
      <c r="AD119" s="66" t="e">
        <f t="shared" si="382"/>
        <v>#DIV/0!</v>
      </c>
      <c r="AE119" s="66" t="e">
        <f t="shared" si="383"/>
        <v>#DIV/0!</v>
      </c>
      <c r="AF119" s="83"/>
      <c r="AG119" s="81">
        <f>'[1]CDDI (Ex-DGD)'!W35</f>
        <v>0.72312490799999951</v>
      </c>
      <c r="AH119" s="81"/>
      <c r="AI119" s="81">
        <f>AG119-AH119</f>
        <v>0.72312490799999951</v>
      </c>
      <c r="AJ119" s="81">
        <f t="shared" ref="AJ119:AL120" si="433">+Z119+AG119</f>
        <v>3.4077187119999999</v>
      </c>
      <c r="AK119" s="81">
        <f t="shared" si="433"/>
        <v>0</v>
      </c>
      <c r="AL119" s="81">
        <f t="shared" si="433"/>
        <v>3.4077187119999999</v>
      </c>
      <c r="AM119" s="66" t="e">
        <f t="shared" si="385"/>
        <v>#DIV/0!</v>
      </c>
      <c r="AN119" s="83"/>
      <c r="AO119" s="81">
        <f>'[1]CDDI (Ex-DGD)'!AC35</f>
        <v>1.167727722</v>
      </c>
      <c r="AP119" s="81"/>
      <c r="AQ119" s="81">
        <f>AO119-AP119</f>
        <v>1.167727722</v>
      </c>
      <c r="AR119" s="81">
        <f t="shared" ref="AR119:AT120" si="434">AJ119+AO119</f>
        <v>4.5754464339999998</v>
      </c>
      <c r="AS119" s="81">
        <f t="shared" si="434"/>
        <v>0</v>
      </c>
      <c r="AT119" s="81">
        <f t="shared" si="434"/>
        <v>4.5754464339999998</v>
      </c>
      <c r="AU119" s="83"/>
      <c r="AV119" s="81">
        <f>'[1]CDDI (Ex-DGD)'!AI35</f>
        <v>0</v>
      </c>
      <c r="AW119" s="81"/>
      <c r="AX119" s="81">
        <f>AV119-AW119</f>
        <v>0</v>
      </c>
      <c r="AY119" s="82"/>
      <c r="AZ119" s="84">
        <f>AF119+AN119+AU119</f>
        <v>0</v>
      </c>
      <c r="BA119" s="81">
        <f t="shared" ref="BA119:BC120" si="435">AV119+AO119+AG119</f>
        <v>1.8908526299999995</v>
      </c>
      <c r="BB119" s="81">
        <f t="shared" si="435"/>
        <v>0</v>
      </c>
      <c r="BC119" s="81">
        <f t="shared" si="435"/>
        <v>1.8908526299999995</v>
      </c>
      <c r="BD119" s="82">
        <f t="shared" ref="BD119:BH120" si="436">AY119+X119</f>
        <v>0</v>
      </c>
      <c r="BE119" s="86">
        <f t="shared" si="436"/>
        <v>0</v>
      </c>
      <c r="BF119" s="85">
        <f t="shared" si="436"/>
        <v>4.5754464339999998</v>
      </c>
      <c r="BG119" s="85">
        <f t="shared" si="436"/>
        <v>0</v>
      </c>
      <c r="BH119" s="85">
        <f t="shared" si="436"/>
        <v>4.5754464339999998</v>
      </c>
      <c r="BI119" s="66"/>
      <c r="BJ119" s="66" t="e">
        <f t="shared" si="390"/>
        <v>#DIV/0!</v>
      </c>
      <c r="BK119" s="66"/>
      <c r="BL119" s="83"/>
      <c r="BM119" s="81">
        <f>'[1]CDDI (Ex-DGD)'!AQ35</f>
        <v>0</v>
      </c>
      <c r="BN119" s="81"/>
      <c r="BO119" s="81">
        <f>BM119-BN119</f>
        <v>0</v>
      </c>
      <c r="BP119" s="81">
        <f>BF119+BM119</f>
        <v>4.5754464339999998</v>
      </c>
      <c r="BQ119" s="81"/>
      <c r="BR119" s="81">
        <f>BH119+BO119</f>
        <v>4.5754464339999998</v>
      </c>
      <c r="BS119" s="66" t="e">
        <f t="shared" si="427"/>
        <v>#DIV/0!</v>
      </c>
      <c r="BT119" s="83"/>
      <c r="BU119" s="81">
        <f>'[1]CDDI (Ex-DGD)'!AW35</f>
        <v>0</v>
      </c>
      <c r="BV119" s="81"/>
      <c r="BW119" s="81">
        <f>BU119-BV119</f>
        <v>0</v>
      </c>
      <c r="BX119" s="81">
        <f t="shared" ref="BX119:BZ120" si="437">BP119+BU119</f>
        <v>4.5754464339999998</v>
      </c>
      <c r="BY119" s="81">
        <f t="shared" si="437"/>
        <v>0</v>
      </c>
      <c r="BZ119" s="81">
        <f t="shared" si="437"/>
        <v>4.5754464339999998</v>
      </c>
      <c r="CA119" s="66" t="e">
        <f t="shared" si="395"/>
        <v>#DIV/0!</v>
      </c>
      <c r="CB119" s="83"/>
      <c r="CC119" s="81">
        <f>'[1]CDDI (Ex-DGD)'!BC35</f>
        <v>0</v>
      </c>
      <c r="CD119" s="81"/>
      <c r="CE119" s="81">
        <f>CC119-CD119</f>
        <v>0</v>
      </c>
      <c r="CF119" s="82"/>
      <c r="CG119" s="84">
        <f>CB119+BT119+BL119</f>
        <v>0</v>
      </c>
      <c r="CH119" s="81">
        <f t="shared" ref="CH119:CJ120" si="438">BM119+BU119+CC119</f>
        <v>0</v>
      </c>
      <c r="CI119" s="81">
        <f t="shared" si="438"/>
        <v>0</v>
      </c>
      <c r="CJ119" s="81">
        <f t="shared" si="438"/>
        <v>0</v>
      </c>
      <c r="CK119" s="82">
        <f>CF119+BD119</f>
        <v>0</v>
      </c>
      <c r="CL119" s="86">
        <f>CG119+BE119</f>
        <v>0</v>
      </c>
      <c r="CM119" s="81">
        <f t="shared" ref="CM119:CO120" si="439">BX119+CC119</f>
        <v>4.5754464339999998</v>
      </c>
      <c r="CN119" s="81">
        <f t="shared" si="439"/>
        <v>0</v>
      </c>
      <c r="CO119" s="81">
        <f t="shared" si="439"/>
        <v>4.5754464339999998</v>
      </c>
      <c r="CP119" s="67" t="e">
        <f t="shared" si="400"/>
        <v>#DIV/0!</v>
      </c>
      <c r="CQ119" s="67" t="e">
        <f t="shared" si="401"/>
        <v>#DIV/0!</v>
      </c>
      <c r="CR119" s="67" t="e">
        <f t="shared" si="402"/>
        <v>#DIV/0!</v>
      </c>
      <c r="CS119" s="83"/>
      <c r="CT119" s="81">
        <f>'[1]CDDI (Ex-DGD)'!BL35</f>
        <v>0</v>
      </c>
      <c r="CU119" s="81"/>
      <c r="CV119" s="81">
        <f>CT119-CU119</f>
        <v>0</v>
      </c>
      <c r="CW119" s="81">
        <f t="shared" ref="CW119:CY120" si="440">CM119+CT119</f>
        <v>4.5754464339999998</v>
      </c>
      <c r="CX119" s="81">
        <f t="shared" si="440"/>
        <v>0</v>
      </c>
      <c r="CY119" s="81">
        <f t="shared" si="440"/>
        <v>4.5754464339999998</v>
      </c>
      <c r="CZ119" s="83"/>
      <c r="DA119" s="81">
        <f>'[1]CDDI (Ex-DGD)'!BR35</f>
        <v>0</v>
      </c>
      <c r="DB119" s="81"/>
      <c r="DC119" s="81">
        <f>DA119-DB119</f>
        <v>0</v>
      </c>
      <c r="DD119" s="81">
        <f t="shared" ref="DD119:DF120" si="441">CW119+DA119</f>
        <v>4.5754464339999998</v>
      </c>
      <c r="DE119" s="81">
        <f t="shared" si="441"/>
        <v>0</v>
      </c>
      <c r="DF119" s="81">
        <f t="shared" si="441"/>
        <v>4.5754464339999998</v>
      </c>
      <c r="DG119" s="83"/>
      <c r="DH119" s="81">
        <f>'[1]CDDI (Ex-DGD)'!BX35</f>
        <v>0</v>
      </c>
      <c r="DI119" s="81"/>
      <c r="DJ119" s="81">
        <f>DH119-DI119</f>
        <v>0</v>
      </c>
      <c r="DK119" s="82"/>
      <c r="DL119" s="84">
        <f t="shared" ref="DL119:DO120" si="442">DG119+CZ119+CS119</f>
        <v>0</v>
      </c>
      <c r="DM119" s="81">
        <f t="shared" si="442"/>
        <v>0</v>
      </c>
      <c r="DN119" s="81">
        <f t="shared" si="442"/>
        <v>0</v>
      </c>
      <c r="DO119" s="81">
        <f t="shared" si="442"/>
        <v>0</v>
      </c>
      <c r="DP119" s="82">
        <f>DK119+CK119</f>
        <v>0</v>
      </c>
      <c r="DQ119" s="86">
        <f>DL119+CL119</f>
        <v>0</v>
      </c>
      <c r="DR119" s="87">
        <f t="shared" ref="DR119:DT120" si="443">DD119+DH119</f>
        <v>4.5754464339999998</v>
      </c>
      <c r="DS119" s="87">
        <f t="shared" si="443"/>
        <v>0</v>
      </c>
      <c r="DT119" s="87">
        <f t="shared" si="443"/>
        <v>4.5754464339999998</v>
      </c>
      <c r="DU119" s="67" t="e">
        <f t="shared" si="377"/>
        <v>#DIV/0!</v>
      </c>
      <c r="DV119" s="67" t="e">
        <f t="shared" si="378"/>
        <v>#DIV/0!</v>
      </c>
      <c r="DW119" s="67" t="e">
        <f t="shared" si="379"/>
        <v>#DIV/0!</v>
      </c>
      <c r="DZ119" s="128"/>
    </row>
    <row r="120" spans="1:141" s="88" customFormat="1" ht="12.75" x14ac:dyDescent="0.2">
      <c r="A120" s="165" t="s">
        <v>144</v>
      </c>
      <c r="B120" s="81">
        <f>'[1]CI (Ex-DGI)'!B57</f>
        <v>0</v>
      </c>
      <c r="C120" s="81">
        <f>B120</f>
        <v>0</v>
      </c>
      <c r="D120" s="81">
        <f>B120-C120</f>
        <v>0</v>
      </c>
      <c r="E120" s="81">
        <f>'[1]CI (Ex-DGI)'!C57</f>
        <v>0</v>
      </c>
      <c r="F120" s="81">
        <f>E120</f>
        <v>0</v>
      </c>
      <c r="G120" s="81">
        <f>E120-F120</f>
        <v>0</v>
      </c>
      <c r="H120" s="106">
        <f>D120</f>
        <v>0</v>
      </c>
      <c r="I120" s="83"/>
      <c r="J120" s="81">
        <f>'[1]CI (Ex-DGI)'!G57</f>
        <v>7.0680471999999994E-2</v>
      </c>
      <c r="K120" s="81"/>
      <c r="L120" s="81">
        <f>J120-K120</f>
        <v>7.0680471999999994E-2</v>
      </c>
      <c r="M120" s="83"/>
      <c r="N120" s="81">
        <f>'[1]CI (Ex-DGI)'!Q57</f>
        <v>9.9350157999999994E-2</v>
      </c>
      <c r="O120" s="81"/>
      <c r="P120" s="81">
        <f>N120-O120</f>
        <v>9.9350157999999994E-2</v>
      </c>
      <c r="Q120" s="81">
        <f t="shared" si="431"/>
        <v>0.17003062999999999</v>
      </c>
      <c r="R120" s="81">
        <f t="shared" si="431"/>
        <v>0</v>
      </c>
      <c r="S120" s="81">
        <f t="shared" si="431"/>
        <v>0.17003062999999999</v>
      </c>
      <c r="T120" s="83"/>
      <c r="U120" s="81">
        <f>'[1]CI (Ex-DGI)'!Q57</f>
        <v>9.9350157999999994E-2</v>
      </c>
      <c r="V120" s="81"/>
      <c r="W120" s="81">
        <f>U120-V120</f>
        <v>9.9350157999999994E-2</v>
      </c>
      <c r="X120" s="82"/>
      <c r="Y120" s="84">
        <f>I120+M120+T120</f>
        <v>0</v>
      </c>
      <c r="Z120" s="85">
        <f t="shared" si="432"/>
        <v>0.26938078799999998</v>
      </c>
      <c r="AA120" s="85">
        <f t="shared" si="432"/>
        <v>0</v>
      </c>
      <c r="AB120" s="85">
        <f t="shared" si="432"/>
        <v>0.26938078799999998</v>
      </c>
      <c r="AC120" s="66" t="e">
        <f t="shared" si="373"/>
        <v>#DIV/0!</v>
      </c>
      <c r="AD120" s="66" t="e">
        <f t="shared" si="382"/>
        <v>#DIV/0!</v>
      </c>
      <c r="AE120" s="66" t="e">
        <f t="shared" si="383"/>
        <v>#DIV/0!</v>
      </c>
      <c r="AF120" s="83"/>
      <c r="AG120" s="81">
        <f>'[1]CI (Ex-DGI)'!W57</f>
        <v>4.4289104999999995E-2</v>
      </c>
      <c r="AH120" s="81"/>
      <c r="AI120" s="81">
        <f>AG120-AH120</f>
        <v>4.4289104999999995E-2</v>
      </c>
      <c r="AJ120" s="81">
        <f t="shared" si="433"/>
        <v>0.31366989299999998</v>
      </c>
      <c r="AK120" s="81">
        <f t="shared" si="433"/>
        <v>0</v>
      </c>
      <c r="AL120" s="81">
        <f t="shared" si="433"/>
        <v>0.31366989299999998</v>
      </c>
      <c r="AM120" s="66" t="e">
        <f t="shared" si="385"/>
        <v>#DIV/0!</v>
      </c>
      <c r="AN120" s="83"/>
      <c r="AO120" s="81">
        <f>'[1]CI (Ex-DGI)'!AC57</f>
        <v>0.12156865</v>
      </c>
      <c r="AP120" s="81"/>
      <c r="AQ120" s="81">
        <f>AO120-AP120</f>
        <v>0.12156865</v>
      </c>
      <c r="AR120" s="81">
        <f t="shared" si="434"/>
        <v>0.43523854299999998</v>
      </c>
      <c r="AS120" s="81">
        <f t="shared" si="434"/>
        <v>0</v>
      </c>
      <c r="AT120" s="81">
        <f t="shared" si="434"/>
        <v>0.43523854299999998</v>
      </c>
      <c r="AU120" s="83"/>
      <c r="AV120" s="81">
        <f>'[1]CI (Ex-DGI)'!AI57</f>
        <v>2.784955E-3</v>
      </c>
      <c r="AW120" s="81"/>
      <c r="AX120" s="81">
        <f>AV120-AW120</f>
        <v>2.784955E-3</v>
      </c>
      <c r="AY120" s="82"/>
      <c r="AZ120" s="84">
        <f>AF120+AN120+AU120</f>
        <v>0</v>
      </c>
      <c r="BA120" s="81">
        <f t="shared" si="435"/>
        <v>0.16864271</v>
      </c>
      <c r="BB120" s="81">
        <f t="shared" si="435"/>
        <v>0</v>
      </c>
      <c r="BC120" s="81">
        <f t="shared" si="435"/>
        <v>0.16864271</v>
      </c>
      <c r="BD120" s="82">
        <f t="shared" si="436"/>
        <v>0</v>
      </c>
      <c r="BE120" s="86">
        <f t="shared" si="436"/>
        <v>0</v>
      </c>
      <c r="BF120" s="85">
        <f t="shared" si="436"/>
        <v>0.43802349799999996</v>
      </c>
      <c r="BG120" s="85">
        <f t="shared" si="436"/>
        <v>0</v>
      </c>
      <c r="BH120" s="85">
        <f t="shared" si="436"/>
        <v>0.43802349799999996</v>
      </c>
      <c r="BI120" s="66"/>
      <c r="BJ120" s="66" t="e">
        <f t="shared" si="390"/>
        <v>#DIV/0!</v>
      </c>
      <c r="BK120" s="66"/>
      <c r="BL120" s="83"/>
      <c r="BM120" s="81">
        <f>'[1]CI (Ex-DGI)'!AQ57</f>
        <v>0</v>
      </c>
      <c r="BN120" s="81"/>
      <c r="BO120" s="81">
        <f>BM120-BN120</f>
        <v>0</v>
      </c>
      <c r="BP120" s="81">
        <f>BF120+BM120</f>
        <v>0.43802349799999996</v>
      </c>
      <c r="BQ120" s="81"/>
      <c r="BR120" s="81">
        <f>BH120+BO120</f>
        <v>0.43802349799999996</v>
      </c>
      <c r="BS120" s="66" t="e">
        <f t="shared" si="427"/>
        <v>#DIV/0!</v>
      </c>
      <c r="BT120" s="83"/>
      <c r="BU120" s="81">
        <f>'[1]CI (Ex-DGI)'!AW57</f>
        <v>0</v>
      </c>
      <c r="BV120" s="81"/>
      <c r="BW120" s="81">
        <f>BU120-BV120</f>
        <v>0</v>
      </c>
      <c r="BX120" s="81">
        <f t="shared" si="437"/>
        <v>0.43802349799999996</v>
      </c>
      <c r="BY120" s="81">
        <f t="shared" si="437"/>
        <v>0</v>
      </c>
      <c r="BZ120" s="81">
        <f t="shared" si="437"/>
        <v>0.43802349799999996</v>
      </c>
      <c r="CA120" s="66" t="e">
        <f t="shared" si="395"/>
        <v>#DIV/0!</v>
      </c>
      <c r="CB120" s="83"/>
      <c r="CC120" s="81">
        <f>'[1]CI (Ex-DGI)'!BC57</f>
        <v>0</v>
      </c>
      <c r="CD120" s="81"/>
      <c r="CE120" s="81">
        <f>CC120-CD120</f>
        <v>0</v>
      </c>
      <c r="CF120" s="82"/>
      <c r="CG120" s="84">
        <f>CB120+BT120+BL120</f>
        <v>0</v>
      </c>
      <c r="CH120" s="81">
        <f t="shared" si="438"/>
        <v>0</v>
      </c>
      <c r="CI120" s="81">
        <f t="shared" si="438"/>
        <v>0</v>
      </c>
      <c r="CJ120" s="81">
        <f t="shared" si="438"/>
        <v>0</v>
      </c>
      <c r="CK120" s="82">
        <f>CF120+BD120</f>
        <v>0</v>
      </c>
      <c r="CL120" s="86">
        <f>CG120+BE120</f>
        <v>0</v>
      </c>
      <c r="CM120" s="81">
        <f t="shared" si="439"/>
        <v>0.43802349799999996</v>
      </c>
      <c r="CN120" s="81">
        <f t="shared" si="439"/>
        <v>0</v>
      </c>
      <c r="CO120" s="81">
        <f t="shared" si="439"/>
        <v>0.43802349799999996</v>
      </c>
      <c r="CP120" s="67" t="e">
        <f t="shared" si="400"/>
        <v>#DIV/0!</v>
      </c>
      <c r="CQ120" s="67" t="e">
        <f t="shared" si="401"/>
        <v>#DIV/0!</v>
      </c>
      <c r="CR120" s="67" t="e">
        <f t="shared" si="402"/>
        <v>#DIV/0!</v>
      </c>
      <c r="CS120" s="83"/>
      <c r="CT120" s="81">
        <f>'[1]CI (Ex-DGI)'!BL57</f>
        <v>0</v>
      </c>
      <c r="CU120" s="81"/>
      <c r="CV120" s="81">
        <f>CT120-CU120</f>
        <v>0</v>
      </c>
      <c r="CW120" s="81">
        <f t="shared" si="440"/>
        <v>0.43802349799999996</v>
      </c>
      <c r="CX120" s="81">
        <f t="shared" si="440"/>
        <v>0</v>
      </c>
      <c r="CY120" s="81">
        <f t="shared" si="440"/>
        <v>0.43802349799999996</v>
      </c>
      <c r="CZ120" s="83"/>
      <c r="DA120" s="81">
        <f>'[1]CI (Ex-DGI)'!BR57</f>
        <v>0</v>
      </c>
      <c r="DB120" s="81"/>
      <c r="DC120" s="81">
        <f>DA120-DB120</f>
        <v>0</v>
      </c>
      <c r="DD120" s="81">
        <f t="shared" si="441"/>
        <v>0.43802349799999996</v>
      </c>
      <c r="DE120" s="81">
        <f t="shared" si="441"/>
        <v>0</v>
      </c>
      <c r="DF120" s="81">
        <f t="shared" si="441"/>
        <v>0.43802349799999996</v>
      </c>
      <c r="DG120" s="83"/>
      <c r="DH120" s="81">
        <f>'[1]CI (Ex-DGI)'!BX57</f>
        <v>0</v>
      </c>
      <c r="DI120" s="81"/>
      <c r="DJ120" s="81">
        <f>DH120-DI120</f>
        <v>0</v>
      </c>
      <c r="DK120" s="82"/>
      <c r="DL120" s="84">
        <f t="shared" si="442"/>
        <v>0</v>
      </c>
      <c r="DM120" s="81">
        <f t="shared" si="442"/>
        <v>0</v>
      </c>
      <c r="DN120" s="81">
        <f t="shared" si="442"/>
        <v>0</v>
      </c>
      <c r="DO120" s="81">
        <f t="shared" si="442"/>
        <v>0</v>
      </c>
      <c r="DP120" s="82">
        <f>DK120+CK120</f>
        <v>0</v>
      </c>
      <c r="DQ120" s="86">
        <f>DL120+CL120</f>
        <v>0</v>
      </c>
      <c r="DR120" s="87">
        <f t="shared" si="443"/>
        <v>0.43802349799999996</v>
      </c>
      <c r="DS120" s="87">
        <f t="shared" si="443"/>
        <v>0</v>
      </c>
      <c r="DT120" s="87">
        <f t="shared" si="443"/>
        <v>0.43802349799999996</v>
      </c>
      <c r="DU120" s="67" t="e">
        <f t="shared" si="377"/>
        <v>#DIV/0!</v>
      </c>
      <c r="DV120" s="67" t="e">
        <f t="shared" si="378"/>
        <v>#DIV/0!</v>
      </c>
      <c r="DW120" s="67" t="e">
        <f t="shared" si="379"/>
        <v>#DIV/0!</v>
      </c>
      <c r="DZ120" s="128"/>
      <c r="EA120" s="101"/>
      <c r="EB120" s="101"/>
    </row>
    <row r="121" spans="1:141" s="101" customFormat="1" ht="12.75" x14ac:dyDescent="0.2">
      <c r="A121" s="145" t="s">
        <v>140</v>
      </c>
      <c r="B121" s="81">
        <f t="shared" ref="B121:BM121" si="444">B122+B123</f>
        <v>67.300421</v>
      </c>
      <c r="C121" s="81">
        <f t="shared" si="444"/>
        <v>67.300421</v>
      </c>
      <c r="D121" s="81">
        <f t="shared" si="444"/>
        <v>0</v>
      </c>
      <c r="E121" s="81">
        <f t="shared" si="444"/>
        <v>67.300421</v>
      </c>
      <c r="F121" s="81">
        <f t="shared" si="444"/>
        <v>67.300421</v>
      </c>
      <c r="G121" s="81">
        <f t="shared" si="444"/>
        <v>0</v>
      </c>
      <c r="H121" s="146">
        <f t="shared" si="444"/>
        <v>0</v>
      </c>
      <c r="I121" s="83">
        <f t="shared" si="444"/>
        <v>0</v>
      </c>
      <c r="J121" s="81">
        <f t="shared" si="444"/>
        <v>8.100739978</v>
      </c>
      <c r="K121" s="81">
        <f t="shared" si="444"/>
        <v>8.100739978</v>
      </c>
      <c r="L121" s="81">
        <f t="shared" si="444"/>
        <v>0</v>
      </c>
      <c r="M121" s="83">
        <f t="shared" si="444"/>
        <v>0</v>
      </c>
      <c r="N121" s="81">
        <f t="shared" si="444"/>
        <v>8.1817692429999997</v>
      </c>
      <c r="O121" s="81">
        <f t="shared" si="444"/>
        <v>8.1817692429999997</v>
      </c>
      <c r="P121" s="81">
        <f t="shared" si="444"/>
        <v>0</v>
      </c>
      <c r="Q121" s="81">
        <f t="shared" si="444"/>
        <v>16.282509221000002</v>
      </c>
      <c r="R121" s="81">
        <f t="shared" si="444"/>
        <v>16.282509221000002</v>
      </c>
      <c r="S121" s="81">
        <f t="shared" si="444"/>
        <v>0</v>
      </c>
      <c r="T121" s="83">
        <f t="shared" si="444"/>
        <v>0</v>
      </c>
      <c r="U121" s="81">
        <f t="shared" si="444"/>
        <v>8.3260397410000007</v>
      </c>
      <c r="V121" s="81">
        <f t="shared" si="444"/>
        <v>8.3260397410000007</v>
      </c>
      <c r="W121" s="81">
        <f t="shared" si="444"/>
        <v>0</v>
      </c>
      <c r="X121" s="82"/>
      <c r="Y121" s="84">
        <f t="shared" si="444"/>
        <v>0</v>
      </c>
      <c r="Z121" s="85">
        <f t="shared" si="444"/>
        <v>24.608548962000004</v>
      </c>
      <c r="AA121" s="85">
        <f t="shared" si="444"/>
        <v>24.608548962000004</v>
      </c>
      <c r="AB121" s="85">
        <f t="shared" si="444"/>
        <v>0</v>
      </c>
      <c r="AC121" s="66" t="e">
        <f t="shared" si="373"/>
        <v>#DIV/0!</v>
      </c>
      <c r="AD121" s="66" t="e">
        <f t="shared" si="382"/>
        <v>#DIV/0!</v>
      </c>
      <c r="AE121" s="66" t="e">
        <f t="shared" si="383"/>
        <v>#DIV/0!</v>
      </c>
      <c r="AF121" s="83">
        <f t="shared" si="444"/>
        <v>0</v>
      </c>
      <c r="AG121" s="81">
        <f t="shared" si="444"/>
        <v>8.9491707970000007</v>
      </c>
      <c r="AH121" s="81">
        <f t="shared" si="444"/>
        <v>8.9491707970000007</v>
      </c>
      <c r="AI121" s="81">
        <f t="shared" si="444"/>
        <v>0</v>
      </c>
      <c r="AJ121" s="81">
        <f t="shared" si="444"/>
        <v>33.557719759000001</v>
      </c>
      <c r="AK121" s="81">
        <f t="shared" si="444"/>
        <v>33.557719759000001</v>
      </c>
      <c r="AL121" s="81">
        <f t="shared" si="444"/>
        <v>0</v>
      </c>
      <c r="AM121" s="66">
        <f t="shared" si="385"/>
        <v>0.49862570338155837</v>
      </c>
      <c r="AN121" s="83">
        <f t="shared" si="444"/>
        <v>0</v>
      </c>
      <c r="AO121" s="81">
        <f t="shared" si="444"/>
        <v>8.6483876629999994</v>
      </c>
      <c r="AP121" s="81">
        <f t="shared" si="444"/>
        <v>8.6483876629999994</v>
      </c>
      <c r="AQ121" s="81">
        <f t="shared" si="444"/>
        <v>0</v>
      </c>
      <c r="AR121" s="81">
        <f t="shared" si="444"/>
        <v>42.206107422000002</v>
      </c>
      <c r="AS121" s="81">
        <f t="shared" si="444"/>
        <v>42.206107422000002</v>
      </c>
      <c r="AT121" s="81">
        <f t="shared" si="444"/>
        <v>0</v>
      </c>
      <c r="AU121" s="83">
        <f t="shared" si="444"/>
        <v>0</v>
      </c>
      <c r="AV121" s="81">
        <f t="shared" si="444"/>
        <v>13.058808698</v>
      </c>
      <c r="AW121" s="81">
        <f t="shared" si="444"/>
        <v>13.058808698</v>
      </c>
      <c r="AX121" s="81">
        <f t="shared" si="444"/>
        <v>0</v>
      </c>
      <c r="AY121" s="82"/>
      <c r="AZ121" s="84">
        <f t="shared" si="444"/>
        <v>0</v>
      </c>
      <c r="BA121" s="81">
        <f t="shared" si="444"/>
        <v>30.656367158000002</v>
      </c>
      <c r="BB121" s="81">
        <f t="shared" si="444"/>
        <v>30.656367158000002</v>
      </c>
      <c r="BC121" s="81">
        <f t="shared" si="444"/>
        <v>0</v>
      </c>
      <c r="BD121" s="82">
        <f t="shared" si="444"/>
        <v>0</v>
      </c>
      <c r="BE121" s="86">
        <f t="shared" si="444"/>
        <v>0</v>
      </c>
      <c r="BF121" s="85">
        <f t="shared" si="444"/>
        <v>55.264916120000002</v>
      </c>
      <c r="BG121" s="85">
        <f t="shared" si="444"/>
        <v>55.264916120000002</v>
      </c>
      <c r="BH121" s="85">
        <f t="shared" si="444"/>
        <v>0</v>
      </c>
      <c r="BI121" s="66"/>
      <c r="BJ121" s="66">
        <f t="shared" si="390"/>
        <v>0.82116746520798145</v>
      </c>
      <c r="BK121" s="66"/>
      <c r="BL121" s="83">
        <f t="shared" si="444"/>
        <v>0</v>
      </c>
      <c r="BM121" s="81">
        <f t="shared" si="444"/>
        <v>0</v>
      </c>
      <c r="BN121" s="81">
        <f t="shared" ref="BN121:DT121" si="445">BN122+BN123</f>
        <v>0</v>
      </c>
      <c r="BO121" s="81">
        <f t="shared" si="445"/>
        <v>0</v>
      </c>
      <c r="BP121" s="81">
        <f t="shared" si="445"/>
        <v>55.264916120000002</v>
      </c>
      <c r="BQ121" s="81">
        <f t="shared" si="445"/>
        <v>55.264916120000002</v>
      </c>
      <c r="BR121" s="81">
        <f t="shared" si="445"/>
        <v>0</v>
      </c>
      <c r="BS121" s="66">
        <f t="shared" si="427"/>
        <v>0.82116746520798145</v>
      </c>
      <c r="BT121" s="83">
        <f t="shared" si="445"/>
        <v>0</v>
      </c>
      <c r="BU121" s="81">
        <f t="shared" si="445"/>
        <v>0</v>
      </c>
      <c r="BV121" s="81">
        <f t="shared" si="445"/>
        <v>0</v>
      </c>
      <c r="BW121" s="81">
        <f t="shared" si="445"/>
        <v>0</v>
      </c>
      <c r="BX121" s="81">
        <f t="shared" si="445"/>
        <v>55.264916120000002</v>
      </c>
      <c r="BY121" s="81">
        <f t="shared" si="445"/>
        <v>55.264916120000002</v>
      </c>
      <c r="BZ121" s="81">
        <f t="shared" si="445"/>
        <v>0</v>
      </c>
      <c r="CA121" s="66">
        <f t="shared" si="395"/>
        <v>0.82116746520798145</v>
      </c>
      <c r="CB121" s="83">
        <f t="shared" si="445"/>
        <v>0</v>
      </c>
      <c r="CC121" s="81">
        <f t="shared" si="445"/>
        <v>0</v>
      </c>
      <c r="CD121" s="81">
        <f t="shared" si="445"/>
        <v>0</v>
      </c>
      <c r="CE121" s="81">
        <f t="shared" si="445"/>
        <v>0</v>
      </c>
      <c r="CF121" s="82"/>
      <c r="CG121" s="84">
        <f t="shared" si="445"/>
        <v>0</v>
      </c>
      <c r="CH121" s="81">
        <f t="shared" si="445"/>
        <v>0</v>
      </c>
      <c r="CI121" s="81">
        <f t="shared" si="445"/>
        <v>0</v>
      </c>
      <c r="CJ121" s="81">
        <f t="shared" si="445"/>
        <v>0</v>
      </c>
      <c r="CK121" s="82">
        <f t="shared" si="445"/>
        <v>0</v>
      </c>
      <c r="CL121" s="86">
        <f t="shared" si="445"/>
        <v>0</v>
      </c>
      <c r="CM121" s="81">
        <f t="shared" si="445"/>
        <v>55.264916120000002</v>
      </c>
      <c r="CN121" s="81">
        <f t="shared" si="445"/>
        <v>55.264916120000002</v>
      </c>
      <c r="CO121" s="81">
        <f t="shared" si="445"/>
        <v>0</v>
      </c>
      <c r="CP121" s="67" t="e">
        <f t="shared" si="400"/>
        <v>#DIV/0!</v>
      </c>
      <c r="CQ121" s="67" t="e">
        <f t="shared" si="401"/>
        <v>#DIV/0!</v>
      </c>
      <c r="CR121" s="67" t="e">
        <f t="shared" si="402"/>
        <v>#DIV/0!</v>
      </c>
      <c r="CS121" s="83">
        <f t="shared" si="445"/>
        <v>0</v>
      </c>
      <c r="CT121" s="81">
        <f t="shared" si="445"/>
        <v>0</v>
      </c>
      <c r="CU121" s="81">
        <f t="shared" si="445"/>
        <v>0</v>
      </c>
      <c r="CV121" s="81">
        <f t="shared" si="445"/>
        <v>0</v>
      </c>
      <c r="CW121" s="81">
        <f t="shared" si="445"/>
        <v>55.264916120000002</v>
      </c>
      <c r="CX121" s="81">
        <f t="shared" si="445"/>
        <v>55.264916120000002</v>
      </c>
      <c r="CY121" s="81">
        <f t="shared" si="445"/>
        <v>0</v>
      </c>
      <c r="CZ121" s="83">
        <f t="shared" si="445"/>
        <v>0</v>
      </c>
      <c r="DA121" s="81">
        <f t="shared" si="445"/>
        <v>0</v>
      </c>
      <c r="DB121" s="81">
        <f t="shared" si="445"/>
        <v>0</v>
      </c>
      <c r="DC121" s="81">
        <f t="shared" si="445"/>
        <v>0</v>
      </c>
      <c r="DD121" s="81">
        <f t="shared" si="445"/>
        <v>55.264916120000002</v>
      </c>
      <c r="DE121" s="81">
        <f t="shared" si="445"/>
        <v>55.264916120000002</v>
      </c>
      <c r="DF121" s="81">
        <f t="shared" si="445"/>
        <v>0</v>
      </c>
      <c r="DG121" s="83">
        <f t="shared" si="445"/>
        <v>0</v>
      </c>
      <c r="DH121" s="81">
        <f t="shared" si="445"/>
        <v>0</v>
      </c>
      <c r="DI121" s="81">
        <f t="shared" si="445"/>
        <v>0</v>
      </c>
      <c r="DJ121" s="81">
        <f t="shared" si="445"/>
        <v>0</v>
      </c>
      <c r="DK121" s="82"/>
      <c r="DL121" s="84">
        <f t="shared" si="445"/>
        <v>0</v>
      </c>
      <c r="DM121" s="81">
        <f t="shared" si="445"/>
        <v>0</v>
      </c>
      <c r="DN121" s="81">
        <f t="shared" si="445"/>
        <v>0</v>
      </c>
      <c r="DO121" s="81">
        <f t="shared" si="445"/>
        <v>0</v>
      </c>
      <c r="DP121" s="82">
        <f t="shared" si="445"/>
        <v>0</v>
      </c>
      <c r="DQ121" s="86">
        <f t="shared" si="445"/>
        <v>0</v>
      </c>
      <c r="DR121" s="87">
        <f t="shared" si="445"/>
        <v>55.264916120000002</v>
      </c>
      <c r="DS121" s="87">
        <f t="shared" si="445"/>
        <v>55.264916120000002</v>
      </c>
      <c r="DT121" s="87">
        <f t="shared" si="445"/>
        <v>0</v>
      </c>
      <c r="DU121" s="67">
        <f t="shared" si="377"/>
        <v>0.82116746520798145</v>
      </c>
      <c r="DV121" s="67">
        <f t="shared" si="378"/>
        <v>0.82116746520798145</v>
      </c>
      <c r="DW121" s="67" t="e">
        <f t="shared" si="379"/>
        <v>#DIV/0!</v>
      </c>
      <c r="DZ121" s="128"/>
      <c r="EA121" s="88"/>
      <c r="EB121" s="88"/>
    </row>
    <row r="122" spans="1:141" s="88" customFormat="1" ht="12.75" x14ac:dyDescent="0.2">
      <c r="A122" s="165" t="s">
        <v>145</v>
      </c>
      <c r="B122" s="81">
        <f>'[1]CDDI (Ex-DGD)'!B33</f>
        <v>51.568942999999997</v>
      </c>
      <c r="C122" s="81">
        <f>B122</f>
        <v>51.568942999999997</v>
      </c>
      <c r="D122" s="81">
        <f>B122-C122</f>
        <v>0</v>
      </c>
      <c r="E122" s="81">
        <f>'[1]CDDI (Ex-DGD)'!C33</f>
        <v>51.568942999999997</v>
      </c>
      <c r="F122" s="81">
        <f>E122</f>
        <v>51.568942999999997</v>
      </c>
      <c r="G122" s="81">
        <f>E122-F122</f>
        <v>0</v>
      </c>
      <c r="H122" s="106">
        <f>D122</f>
        <v>0</v>
      </c>
      <c r="I122" s="83"/>
      <c r="J122" s="81">
        <f>'[1]CDDI (Ex-DGD)'!G33</f>
        <v>7.6173988130000003</v>
      </c>
      <c r="K122" s="81">
        <f>'[1]Recettes intérieures'!F44</f>
        <v>7.6173988130000003</v>
      </c>
      <c r="L122" s="81">
        <f>J122-K122</f>
        <v>0</v>
      </c>
      <c r="M122" s="83"/>
      <c r="N122" s="81">
        <f>'[1]CDDI (Ex-DGD)'!K33</f>
        <v>7.6400981469999998</v>
      </c>
      <c r="O122" s="81">
        <f>'[1]Recettes intérieures'!J44</f>
        <v>7.6400981469999998</v>
      </c>
      <c r="P122" s="81">
        <f>N122-O122</f>
        <v>0</v>
      </c>
      <c r="Q122" s="81">
        <f t="shared" ref="Q122:S125" si="446">J122+N122</f>
        <v>15.257496960000001</v>
      </c>
      <c r="R122" s="81">
        <f t="shared" si="446"/>
        <v>15.257496960000001</v>
      </c>
      <c r="S122" s="81">
        <f t="shared" si="446"/>
        <v>0</v>
      </c>
      <c r="T122" s="83"/>
      <c r="U122" s="81">
        <f>'[1]CDDI (Ex-DGD)'!Q33</f>
        <v>6.8386130810000001</v>
      </c>
      <c r="V122" s="81">
        <f>'[1]Recettes intérieures'!N44</f>
        <v>6.8386130810000001</v>
      </c>
      <c r="W122" s="81">
        <f>U122-V122</f>
        <v>0</v>
      </c>
      <c r="X122" s="82"/>
      <c r="Y122" s="84">
        <f>I122+M122+T122</f>
        <v>0</v>
      </c>
      <c r="Z122" s="85">
        <f t="shared" ref="Z122:AB125" si="447">Q122+U122</f>
        <v>22.096110041000003</v>
      </c>
      <c r="AA122" s="85">
        <f t="shared" si="447"/>
        <v>22.096110041000003</v>
      </c>
      <c r="AB122" s="85">
        <f t="shared" si="447"/>
        <v>0</v>
      </c>
      <c r="AC122" s="66" t="e">
        <f t="shared" si="373"/>
        <v>#DIV/0!</v>
      </c>
      <c r="AD122" s="66" t="e">
        <f t="shared" si="382"/>
        <v>#DIV/0!</v>
      </c>
      <c r="AE122" s="66" t="e">
        <f t="shared" si="383"/>
        <v>#DIV/0!</v>
      </c>
      <c r="AF122" s="83"/>
      <c r="AG122" s="81">
        <f>'[1]CDDI (Ex-DGD)'!W33</f>
        <v>7.2411492420000005</v>
      </c>
      <c r="AH122" s="81">
        <f>'[1]Recettes intérieures'!R44</f>
        <v>7.2411492420000005</v>
      </c>
      <c r="AI122" s="81">
        <f>AG122-AH122</f>
        <v>0</v>
      </c>
      <c r="AJ122" s="81">
        <f t="shared" ref="AJ122:AL125" si="448">+Z122+AG122</f>
        <v>29.337259283000002</v>
      </c>
      <c r="AK122" s="81">
        <f t="shared" si="448"/>
        <v>29.337259283000002</v>
      </c>
      <c r="AL122" s="81">
        <f t="shared" si="448"/>
        <v>0</v>
      </c>
      <c r="AM122" s="66">
        <f t="shared" si="385"/>
        <v>0.56889394229003298</v>
      </c>
      <c r="AN122" s="83"/>
      <c r="AO122" s="81">
        <f>'[1]CDDI (Ex-DGD)'!AC33</f>
        <v>7.9557845609999998</v>
      </c>
      <c r="AP122" s="81">
        <f>'[1]Recettes intérieures'!V44</f>
        <v>7.9557845609999998</v>
      </c>
      <c r="AQ122" s="81">
        <f>AO122-AP122</f>
        <v>0</v>
      </c>
      <c r="AR122" s="81">
        <f t="shared" ref="AR122:AT125" si="449">AJ122+AO122</f>
        <v>37.293043844000003</v>
      </c>
      <c r="AS122" s="81">
        <f t="shared" si="449"/>
        <v>37.293043844000003</v>
      </c>
      <c r="AT122" s="81">
        <f t="shared" si="449"/>
        <v>0</v>
      </c>
      <c r="AU122" s="83"/>
      <c r="AV122" s="81">
        <f>'[1]CDDI (Ex-DGD)'!AI33</f>
        <v>11.465651123000001</v>
      </c>
      <c r="AW122" s="81">
        <f>'[1]Recettes intérieures'!Z44</f>
        <v>11.465651123000001</v>
      </c>
      <c r="AX122" s="81">
        <f>AV122-AW122</f>
        <v>0</v>
      </c>
      <c r="AY122" s="82"/>
      <c r="AZ122" s="84">
        <f>AF122+AN122+AU122</f>
        <v>0</v>
      </c>
      <c r="BA122" s="81">
        <f t="shared" ref="BA122:BC125" si="450">AV122+AO122+AG122</f>
        <v>26.662584926000001</v>
      </c>
      <c r="BB122" s="81">
        <f t="shared" si="450"/>
        <v>26.662584926000001</v>
      </c>
      <c r="BC122" s="81">
        <f t="shared" si="450"/>
        <v>0</v>
      </c>
      <c r="BD122" s="82">
        <f t="shared" ref="BD122:BH125" si="451">AY122+X122</f>
        <v>0</v>
      </c>
      <c r="BE122" s="86">
        <f t="shared" si="451"/>
        <v>0</v>
      </c>
      <c r="BF122" s="85">
        <f t="shared" si="451"/>
        <v>48.758694967000004</v>
      </c>
      <c r="BG122" s="85">
        <f t="shared" si="451"/>
        <v>48.758694967000004</v>
      </c>
      <c r="BH122" s="85">
        <f t="shared" si="451"/>
        <v>0</v>
      </c>
      <c r="BI122" s="66"/>
      <c r="BJ122" s="66">
        <f t="shared" si="390"/>
        <v>0.94550502939336967</v>
      </c>
      <c r="BK122" s="66"/>
      <c r="BL122" s="83"/>
      <c r="BM122" s="81">
        <f>'[1]CDDI (Ex-DGD)'!AQ33</f>
        <v>0</v>
      </c>
      <c r="BN122" s="81">
        <f>'[1]Recettes intérieures'!AD44</f>
        <v>0</v>
      </c>
      <c r="BO122" s="81">
        <f>BM122-BN122</f>
        <v>0</v>
      </c>
      <c r="BP122" s="81">
        <f t="shared" ref="BP122:BR125" si="452">BF122+BM122</f>
        <v>48.758694967000004</v>
      </c>
      <c r="BQ122" s="81">
        <f t="shared" si="452"/>
        <v>48.758694967000004</v>
      </c>
      <c r="BR122" s="81">
        <f t="shared" si="452"/>
        <v>0</v>
      </c>
      <c r="BS122" s="66">
        <f t="shared" si="427"/>
        <v>0.94550502939336967</v>
      </c>
      <c r="BT122" s="83"/>
      <c r="BU122" s="81">
        <f>'[1]CDDI (Ex-DGD)'!AW33</f>
        <v>0</v>
      </c>
      <c r="BV122" s="81">
        <f>'[1]Recettes intérieures'!AH44</f>
        <v>0</v>
      </c>
      <c r="BW122" s="81">
        <f>BU122-BV122</f>
        <v>0</v>
      </c>
      <c r="BX122" s="81">
        <f t="shared" ref="BX122:BZ125" si="453">BP122+BU122</f>
        <v>48.758694967000004</v>
      </c>
      <c r="BY122" s="81">
        <f t="shared" si="453"/>
        <v>48.758694967000004</v>
      </c>
      <c r="BZ122" s="81">
        <f t="shared" si="453"/>
        <v>0</v>
      </c>
      <c r="CA122" s="66">
        <f t="shared" si="395"/>
        <v>0.94550502939336967</v>
      </c>
      <c r="CB122" s="83"/>
      <c r="CC122" s="81">
        <f>'[1]CDDI (Ex-DGD)'!BC33</f>
        <v>0</v>
      </c>
      <c r="CD122" s="81">
        <f>'[1]Recettes intérieures'!AL44</f>
        <v>0</v>
      </c>
      <c r="CE122" s="81">
        <f>CC122-CD122</f>
        <v>0</v>
      </c>
      <c r="CF122" s="82"/>
      <c r="CG122" s="84">
        <f>CB122+BT122+BL122</f>
        <v>0</v>
      </c>
      <c r="CH122" s="81">
        <f t="shared" ref="CH122:CJ125" si="454">BM122+BU122+CC122</f>
        <v>0</v>
      </c>
      <c r="CI122" s="81">
        <f t="shared" si="454"/>
        <v>0</v>
      </c>
      <c r="CJ122" s="81">
        <f t="shared" si="454"/>
        <v>0</v>
      </c>
      <c r="CK122" s="82">
        <f t="shared" ref="CK122:CL125" si="455">CF122+BD122</f>
        <v>0</v>
      </c>
      <c r="CL122" s="86">
        <f t="shared" si="455"/>
        <v>0</v>
      </c>
      <c r="CM122" s="81">
        <f t="shared" ref="CM122:CO125" si="456">BX122+CC122</f>
        <v>48.758694967000004</v>
      </c>
      <c r="CN122" s="81">
        <f t="shared" si="456"/>
        <v>48.758694967000004</v>
      </c>
      <c r="CO122" s="81">
        <f t="shared" si="456"/>
        <v>0</v>
      </c>
      <c r="CP122" s="67" t="e">
        <f t="shared" si="400"/>
        <v>#DIV/0!</v>
      </c>
      <c r="CQ122" s="67" t="e">
        <f t="shared" si="401"/>
        <v>#DIV/0!</v>
      </c>
      <c r="CR122" s="67" t="e">
        <f t="shared" si="402"/>
        <v>#DIV/0!</v>
      </c>
      <c r="CS122" s="83"/>
      <c r="CT122" s="81">
        <f>'[1]CDDI (Ex-DGD)'!BL33</f>
        <v>0</v>
      </c>
      <c r="CU122" s="81">
        <f>'[1]Recettes intérieures'!AP44</f>
        <v>0</v>
      </c>
      <c r="CV122" s="81">
        <f>CT122-CU122</f>
        <v>0</v>
      </c>
      <c r="CW122" s="81">
        <f t="shared" ref="CW122:CY125" si="457">CM122+CT122</f>
        <v>48.758694967000004</v>
      </c>
      <c r="CX122" s="81">
        <f t="shared" si="457"/>
        <v>48.758694967000004</v>
      </c>
      <c r="CY122" s="81">
        <f t="shared" si="457"/>
        <v>0</v>
      </c>
      <c r="CZ122" s="83"/>
      <c r="DA122" s="81">
        <f>'[1]CDDI (Ex-DGD)'!BR33</f>
        <v>0</v>
      </c>
      <c r="DB122" s="81">
        <f>'[1]Recettes intérieures'!AT44</f>
        <v>0</v>
      </c>
      <c r="DC122" s="81">
        <f>DA122-DB122</f>
        <v>0</v>
      </c>
      <c r="DD122" s="81">
        <f t="shared" ref="DD122:DF125" si="458">CW122+DA122</f>
        <v>48.758694967000004</v>
      </c>
      <c r="DE122" s="81">
        <f t="shared" si="458"/>
        <v>48.758694967000004</v>
      </c>
      <c r="DF122" s="81">
        <f t="shared" si="458"/>
        <v>0</v>
      </c>
      <c r="DG122" s="83"/>
      <c r="DH122" s="81">
        <f>'[1]CDDI (Ex-DGD)'!BX33</f>
        <v>0</v>
      </c>
      <c r="DI122" s="81">
        <f>'[1]Recettes intérieures'!AX44</f>
        <v>0</v>
      </c>
      <c r="DJ122" s="81">
        <f>DH122-DI122</f>
        <v>0</v>
      </c>
      <c r="DK122" s="82"/>
      <c r="DL122" s="84">
        <f t="shared" ref="DL122:DO125" si="459">DG122+CZ122+CS122</f>
        <v>0</v>
      </c>
      <c r="DM122" s="81">
        <f t="shared" si="459"/>
        <v>0</v>
      </c>
      <c r="DN122" s="81">
        <f t="shared" si="459"/>
        <v>0</v>
      </c>
      <c r="DO122" s="81">
        <f t="shared" si="459"/>
        <v>0</v>
      </c>
      <c r="DP122" s="82">
        <f t="shared" ref="DP122:DQ125" si="460">DK122+CK122</f>
        <v>0</v>
      </c>
      <c r="DQ122" s="86">
        <f t="shared" si="460"/>
        <v>0</v>
      </c>
      <c r="DR122" s="87">
        <f t="shared" ref="DR122:DT125" si="461">DD122+DH122</f>
        <v>48.758694967000004</v>
      </c>
      <c r="DS122" s="87">
        <f t="shared" si="461"/>
        <v>48.758694967000004</v>
      </c>
      <c r="DT122" s="87">
        <f t="shared" si="461"/>
        <v>0</v>
      </c>
      <c r="DU122" s="67">
        <f t="shared" si="377"/>
        <v>0.94550502939336967</v>
      </c>
      <c r="DV122" s="67">
        <f t="shared" si="378"/>
        <v>0.94550502939336967</v>
      </c>
      <c r="DW122" s="67" t="e">
        <f t="shared" si="379"/>
        <v>#DIV/0!</v>
      </c>
      <c r="DZ122" s="128"/>
    </row>
    <row r="123" spans="1:141" s="88" customFormat="1" ht="12.75" x14ac:dyDescent="0.2">
      <c r="A123" s="165" t="s">
        <v>146</v>
      </c>
      <c r="B123" s="81">
        <f>'[1]CI (Ex-DGI)'!B56</f>
        <v>15.731477999999999</v>
      </c>
      <c r="C123" s="81">
        <f>B123</f>
        <v>15.731477999999999</v>
      </c>
      <c r="D123" s="81">
        <f>B123-C123</f>
        <v>0</v>
      </c>
      <c r="E123" s="81">
        <f>'[1]CI (Ex-DGI)'!C56</f>
        <v>15.731477999999999</v>
      </c>
      <c r="F123" s="81">
        <f>E123</f>
        <v>15.731477999999999</v>
      </c>
      <c r="G123" s="81">
        <f>E123-F123</f>
        <v>0</v>
      </c>
      <c r="H123" s="106">
        <f>D123</f>
        <v>0</v>
      </c>
      <c r="I123" s="83"/>
      <c r="J123" s="81">
        <f>'[1]CI (Ex-DGI)'!G56</f>
        <v>0.48334116499999996</v>
      </c>
      <c r="K123" s="81">
        <f>'[1]Recettes intérieures'!F29</f>
        <v>0.48334116500000002</v>
      </c>
      <c r="L123" s="81">
        <f>J123-K123</f>
        <v>0</v>
      </c>
      <c r="M123" s="83"/>
      <c r="N123" s="81">
        <f>'[1]CI (Ex-DGI)'!K56</f>
        <v>0.54167109599999996</v>
      </c>
      <c r="O123" s="81">
        <f>'[1]Recettes intérieures'!J29</f>
        <v>0.54167109600000007</v>
      </c>
      <c r="P123" s="81">
        <f>N123-O123</f>
        <v>0</v>
      </c>
      <c r="Q123" s="81">
        <f t="shared" si="446"/>
        <v>1.0250122609999999</v>
      </c>
      <c r="R123" s="81">
        <f t="shared" si="446"/>
        <v>1.0250122610000001</v>
      </c>
      <c r="S123" s="81">
        <f t="shared" si="446"/>
        <v>0</v>
      </c>
      <c r="T123" s="83"/>
      <c r="U123" s="81">
        <f>'[1]CI (Ex-DGI)'!Q56</f>
        <v>1.4874266600000001</v>
      </c>
      <c r="V123" s="81">
        <f>'[1]Recettes intérieures'!N29</f>
        <v>1.4874266600000001</v>
      </c>
      <c r="W123" s="81">
        <f>U123-V123</f>
        <v>0</v>
      </c>
      <c r="X123" s="111"/>
      <c r="Y123" s="112">
        <f>I123+M123+T123</f>
        <v>0</v>
      </c>
      <c r="Z123" s="85">
        <f t="shared" si="447"/>
        <v>2.5124389210000002</v>
      </c>
      <c r="AA123" s="85">
        <f t="shared" si="447"/>
        <v>2.5124389210000002</v>
      </c>
      <c r="AB123" s="85">
        <f t="shared" si="447"/>
        <v>0</v>
      </c>
      <c r="AC123" s="66" t="e">
        <f t="shared" si="373"/>
        <v>#DIV/0!</v>
      </c>
      <c r="AD123" s="66" t="e">
        <f t="shared" si="382"/>
        <v>#DIV/0!</v>
      </c>
      <c r="AE123" s="66" t="e">
        <f t="shared" si="383"/>
        <v>#DIV/0!</v>
      </c>
      <c r="AF123" s="83"/>
      <c r="AG123" s="81">
        <f>'[1]CI (Ex-DGI)'!W56</f>
        <v>1.708021555</v>
      </c>
      <c r="AH123" s="81">
        <f>'[1]Recettes intérieures'!R29</f>
        <v>1.708021555</v>
      </c>
      <c r="AI123" s="81">
        <f>AG123-AH123</f>
        <v>0</v>
      </c>
      <c r="AJ123" s="81">
        <f t="shared" si="448"/>
        <v>4.2204604760000004</v>
      </c>
      <c r="AK123" s="81">
        <f t="shared" si="448"/>
        <v>4.2204604760000004</v>
      </c>
      <c r="AL123" s="81">
        <f t="shared" si="448"/>
        <v>0</v>
      </c>
      <c r="AM123" s="66">
        <f t="shared" si="385"/>
        <v>0.26828124324999852</v>
      </c>
      <c r="AN123" s="83"/>
      <c r="AO123" s="81">
        <f>'[1]CI (Ex-DGI)'!AC56</f>
        <v>0.69260310199999997</v>
      </c>
      <c r="AP123" s="81">
        <f>'[1]Recettes intérieures'!V29</f>
        <v>0.69260310200000008</v>
      </c>
      <c r="AQ123" s="81">
        <f>AO123-AP123</f>
        <v>0</v>
      </c>
      <c r="AR123" s="81">
        <f t="shared" si="449"/>
        <v>4.913063578</v>
      </c>
      <c r="AS123" s="81">
        <f t="shared" si="449"/>
        <v>4.9130635780000009</v>
      </c>
      <c r="AT123" s="81">
        <f t="shared" si="449"/>
        <v>0</v>
      </c>
      <c r="AU123" s="83"/>
      <c r="AV123" s="81">
        <f>'[1]CI (Ex-DGI)'!AI56</f>
        <v>1.593157575</v>
      </c>
      <c r="AW123" s="81">
        <f>'[1]Recettes intérieures'!Z29</f>
        <v>1.593157575</v>
      </c>
      <c r="AX123" s="81">
        <f>AV123-AW123</f>
        <v>0</v>
      </c>
      <c r="AY123" s="111"/>
      <c r="AZ123" s="84">
        <f>AF123+AN123+AU123</f>
        <v>0</v>
      </c>
      <c r="BA123" s="81">
        <f t="shared" si="450"/>
        <v>3.993782232</v>
      </c>
      <c r="BB123" s="81">
        <f t="shared" si="450"/>
        <v>3.993782232</v>
      </c>
      <c r="BC123" s="81">
        <f t="shared" si="450"/>
        <v>0</v>
      </c>
      <c r="BD123" s="82">
        <f t="shared" si="451"/>
        <v>0</v>
      </c>
      <c r="BE123" s="86">
        <f t="shared" si="451"/>
        <v>0</v>
      </c>
      <c r="BF123" s="85">
        <f t="shared" si="451"/>
        <v>6.5062211530000003</v>
      </c>
      <c r="BG123" s="85">
        <f t="shared" si="451"/>
        <v>6.5062211530000003</v>
      </c>
      <c r="BH123" s="85">
        <f t="shared" si="451"/>
        <v>0</v>
      </c>
      <c r="BI123" s="66"/>
      <c r="BJ123" s="66">
        <f t="shared" si="390"/>
        <v>0.41357977635667803</v>
      </c>
      <c r="BK123" s="66"/>
      <c r="BL123" s="83"/>
      <c r="BM123" s="81">
        <f>'[1]CI (Ex-DGI)'!AQ56</f>
        <v>0</v>
      </c>
      <c r="BN123" s="81">
        <f>'[1]Recettes intérieures'!AD29</f>
        <v>0</v>
      </c>
      <c r="BO123" s="81">
        <f>BM123-BN123</f>
        <v>0</v>
      </c>
      <c r="BP123" s="81">
        <f t="shared" si="452"/>
        <v>6.5062211530000003</v>
      </c>
      <c r="BQ123" s="81">
        <f t="shared" si="452"/>
        <v>6.5062211530000003</v>
      </c>
      <c r="BR123" s="81">
        <f t="shared" si="452"/>
        <v>0</v>
      </c>
      <c r="BS123" s="66">
        <f t="shared" si="427"/>
        <v>0.41357977635667803</v>
      </c>
      <c r="BT123" s="83"/>
      <c r="BU123" s="81">
        <f>'[1]CI (Ex-DGI)'!AW56</f>
        <v>0</v>
      </c>
      <c r="BV123" s="81">
        <f>'[1]Recettes intérieures'!AH29</f>
        <v>0</v>
      </c>
      <c r="BW123" s="81">
        <f>BU123-BV123</f>
        <v>0</v>
      </c>
      <c r="BX123" s="81">
        <f t="shared" si="453"/>
        <v>6.5062211530000003</v>
      </c>
      <c r="BY123" s="81">
        <f t="shared" si="453"/>
        <v>6.5062211530000003</v>
      </c>
      <c r="BZ123" s="81">
        <f t="shared" si="453"/>
        <v>0</v>
      </c>
      <c r="CA123" s="66">
        <f t="shared" si="395"/>
        <v>0.41357977635667803</v>
      </c>
      <c r="CB123" s="83"/>
      <c r="CC123" s="81">
        <f>'[1]CI (Ex-DGI)'!BC56</f>
        <v>0</v>
      </c>
      <c r="CD123" s="81">
        <f>'[1]Recettes intérieures'!AL29</f>
        <v>0</v>
      </c>
      <c r="CE123" s="81">
        <f>CC123-CD123</f>
        <v>0</v>
      </c>
      <c r="CF123" s="111"/>
      <c r="CG123" s="84">
        <f>CB123+BT123+BL123</f>
        <v>0</v>
      </c>
      <c r="CH123" s="81">
        <f t="shared" si="454"/>
        <v>0</v>
      </c>
      <c r="CI123" s="81">
        <f t="shared" si="454"/>
        <v>0</v>
      </c>
      <c r="CJ123" s="81">
        <f t="shared" si="454"/>
        <v>0</v>
      </c>
      <c r="CK123" s="82">
        <f t="shared" si="455"/>
        <v>0</v>
      </c>
      <c r="CL123" s="86">
        <f t="shared" si="455"/>
        <v>0</v>
      </c>
      <c r="CM123" s="81">
        <f t="shared" si="456"/>
        <v>6.5062211530000003</v>
      </c>
      <c r="CN123" s="81">
        <f t="shared" si="456"/>
        <v>6.5062211530000003</v>
      </c>
      <c r="CO123" s="81">
        <f t="shared" si="456"/>
        <v>0</v>
      </c>
      <c r="CP123" s="67" t="e">
        <f t="shared" si="400"/>
        <v>#DIV/0!</v>
      </c>
      <c r="CQ123" s="67" t="e">
        <f t="shared" si="401"/>
        <v>#DIV/0!</v>
      </c>
      <c r="CR123" s="67" t="e">
        <f t="shared" si="402"/>
        <v>#DIV/0!</v>
      </c>
      <c r="CS123" s="83"/>
      <c r="CT123" s="81">
        <f>'[1]CI (Ex-DGI)'!BL56</f>
        <v>0</v>
      </c>
      <c r="CU123" s="81">
        <f>'[1]Recettes intérieures'!AP29</f>
        <v>0</v>
      </c>
      <c r="CV123" s="81">
        <f>CT123-CU123</f>
        <v>0</v>
      </c>
      <c r="CW123" s="81">
        <f t="shared" si="457"/>
        <v>6.5062211530000003</v>
      </c>
      <c r="CX123" s="81">
        <f t="shared" si="457"/>
        <v>6.5062211530000003</v>
      </c>
      <c r="CY123" s="81">
        <f t="shared" si="457"/>
        <v>0</v>
      </c>
      <c r="CZ123" s="83"/>
      <c r="DA123" s="81">
        <f>'[1]CI (Ex-DGI)'!BR56</f>
        <v>0</v>
      </c>
      <c r="DB123" s="81">
        <f>'[1]Recettes intérieures'!AT29</f>
        <v>0</v>
      </c>
      <c r="DC123" s="81">
        <f>DA123-DB123</f>
        <v>0</v>
      </c>
      <c r="DD123" s="81">
        <f t="shared" si="458"/>
        <v>6.5062211530000003</v>
      </c>
      <c r="DE123" s="81">
        <f t="shared" si="458"/>
        <v>6.5062211530000003</v>
      </c>
      <c r="DF123" s="81">
        <f t="shared" si="458"/>
        <v>0</v>
      </c>
      <c r="DG123" s="83"/>
      <c r="DH123" s="81">
        <f>'[1]CI (Ex-DGI)'!BX56</f>
        <v>0</v>
      </c>
      <c r="DI123" s="81">
        <f>'[1]Recettes intérieures'!AX29</f>
        <v>0</v>
      </c>
      <c r="DJ123" s="81">
        <f>DH123-DI123</f>
        <v>0</v>
      </c>
      <c r="DK123" s="111"/>
      <c r="DL123" s="84">
        <f t="shared" si="459"/>
        <v>0</v>
      </c>
      <c r="DM123" s="81">
        <f t="shared" si="459"/>
        <v>0</v>
      </c>
      <c r="DN123" s="81">
        <f t="shared" si="459"/>
        <v>0</v>
      </c>
      <c r="DO123" s="81">
        <f t="shared" si="459"/>
        <v>0</v>
      </c>
      <c r="DP123" s="82">
        <f t="shared" si="460"/>
        <v>0</v>
      </c>
      <c r="DQ123" s="86">
        <f t="shared" si="460"/>
        <v>0</v>
      </c>
      <c r="DR123" s="87">
        <f t="shared" si="461"/>
        <v>6.5062211530000003</v>
      </c>
      <c r="DS123" s="87">
        <f t="shared" si="461"/>
        <v>6.5062211530000003</v>
      </c>
      <c r="DT123" s="87">
        <f t="shared" si="461"/>
        <v>0</v>
      </c>
      <c r="DU123" s="67">
        <f t="shared" si="377"/>
        <v>0.41357977635667803</v>
      </c>
      <c r="DV123" s="67">
        <f t="shared" si="378"/>
        <v>0.41357977635667803</v>
      </c>
      <c r="DW123" s="67" t="e">
        <f t="shared" si="379"/>
        <v>#DIV/0!</v>
      </c>
      <c r="DZ123" s="128"/>
      <c r="EA123" s="119"/>
      <c r="EB123" s="119"/>
    </row>
    <row r="124" spans="1:141" s="119" customFormat="1" ht="15" hidden="1" x14ac:dyDescent="0.2">
      <c r="A124" s="157" t="s">
        <v>147</v>
      </c>
      <c r="B124" s="109"/>
      <c r="C124" s="109"/>
      <c r="D124" s="109">
        <f>B124-C124</f>
        <v>0</v>
      </c>
      <c r="E124" s="109"/>
      <c r="F124" s="109"/>
      <c r="G124" s="109">
        <f>E124-F124</f>
        <v>0</v>
      </c>
      <c r="H124" s="166">
        <f>D124</f>
        <v>0</v>
      </c>
      <c r="I124" s="158"/>
      <c r="J124" s="109">
        <f>'[1]DONNEES BGCT'!I49</f>
        <v>0</v>
      </c>
      <c r="K124" s="109"/>
      <c r="L124" s="109">
        <f>J124-K124</f>
        <v>0</v>
      </c>
      <c r="M124" s="158"/>
      <c r="N124" s="109">
        <f>'[1]DONNEES BGCT'!L49</f>
        <v>0</v>
      </c>
      <c r="O124" s="109"/>
      <c r="P124" s="109">
        <f>N124-O124</f>
        <v>0</v>
      </c>
      <c r="Q124" s="109">
        <f t="shared" si="446"/>
        <v>0</v>
      </c>
      <c r="R124" s="109">
        <f t="shared" si="446"/>
        <v>0</v>
      </c>
      <c r="S124" s="109">
        <f t="shared" si="446"/>
        <v>0</v>
      </c>
      <c r="T124" s="158"/>
      <c r="U124" s="109">
        <f>'[1]DONNEES BGCT'!O49</f>
        <v>0</v>
      </c>
      <c r="V124" s="109"/>
      <c r="W124" s="109">
        <f>U124-V124</f>
        <v>0</v>
      </c>
      <c r="X124" s="111"/>
      <c r="Y124" s="112">
        <f>I124+M124+T124</f>
        <v>0</v>
      </c>
      <c r="Z124" s="113">
        <f t="shared" si="447"/>
        <v>0</v>
      </c>
      <c r="AA124" s="113">
        <f t="shared" si="447"/>
        <v>0</v>
      </c>
      <c r="AB124" s="113">
        <f t="shared" si="447"/>
        <v>0</v>
      </c>
      <c r="AC124" s="66" t="e">
        <f t="shared" si="373"/>
        <v>#DIV/0!</v>
      </c>
      <c r="AD124" s="66" t="e">
        <f t="shared" si="382"/>
        <v>#DIV/0!</v>
      </c>
      <c r="AE124" s="66" t="e">
        <f t="shared" si="383"/>
        <v>#DIV/0!</v>
      </c>
      <c r="AF124" s="158"/>
      <c r="AG124" s="109">
        <f>'[1]DONNEES BGCT'!S49</f>
        <v>0</v>
      </c>
      <c r="AH124" s="109"/>
      <c r="AI124" s="109">
        <f>AG124-AH124</f>
        <v>0</v>
      </c>
      <c r="AJ124" s="109">
        <f t="shared" si="448"/>
        <v>0</v>
      </c>
      <c r="AK124" s="109">
        <f t="shared" si="448"/>
        <v>0</v>
      </c>
      <c r="AL124" s="109">
        <f t="shared" si="448"/>
        <v>0</v>
      </c>
      <c r="AM124" s="114" t="e">
        <f t="shared" si="385"/>
        <v>#DIV/0!</v>
      </c>
      <c r="AN124" s="158"/>
      <c r="AO124" s="109">
        <f>'[1]DONNEES BGCT'!V49</f>
        <v>0</v>
      </c>
      <c r="AP124" s="109"/>
      <c r="AQ124" s="109">
        <f>AO124-AP124</f>
        <v>0</v>
      </c>
      <c r="AR124" s="109">
        <f t="shared" si="449"/>
        <v>0</v>
      </c>
      <c r="AS124" s="109">
        <f t="shared" si="449"/>
        <v>0</v>
      </c>
      <c r="AT124" s="109">
        <f t="shared" si="449"/>
        <v>0</v>
      </c>
      <c r="AU124" s="158"/>
      <c r="AV124" s="109">
        <f>'[1]DONNEES BGCT'!Y49</f>
        <v>0</v>
      </c>
      <c r="AW124" s="109"/>
      <c r="AX124" s="109">
        <f>AV124-AW124</f>
        <v>0</v>
      </c>
      <c r="AY124" s="111"/>
      <c r="AZ124" s="159">
        <f>AF124+AN124+AU124</f>
        <v>0</v>
      </c>
      <c r="BA124" s="109">
        <f t="shared" si="450"/>
        <v>0</v>
      </c>
      <c r="BB124" s="109">
        <f t="shared" si="450"/>
        <v>0</v>
      </c>
      <c r="BC124" s="109">
        <f t="shared" si="450"/>
        <v>0</v>
      </c>
      <c r="BD124" s="160">
        <f t="shared" si="451"/>
        <v>0</v>
      </c>
      <c r="BE124" s="161">
        <f t="shared" si="451"/>
        <v>0</v>
      </c>
      <c r="BF124" s="113">
        <f t="shared" si="451"/>
        <v>0</v>
      </c>
      <c r="BG124" s="113">
        <f t="shared" si="451"/>
        <v>0</v>
      </c>
      <c r="BH124" s="113">
        <f t="shared" si="451"/>
        <v>0</v>
      </c>
      <c r="BI124" s="114"/>
      <c r="BJ124" s="114"/>
      <c r="BK124" s="114"/>
      <c r="BL124" s="158"/>
      <c r="BM124" s="109">
        <f>'[1]DONNEES BGCT'!AC49</f>
        <v>0</v>
      </c>
      <c r="BN124" s="109"/>
      <c r="BO124" s="109">
        <f>BM124-BN124</f>
        <v>0</v>
      </c>
      <c r="BP124" s="109">
        <f t="shared" si="452"/>
        <v>0</v>
      </c>
      <c r="BQ124" s="109">
        <f t="shared" si="452"/>
        <v>0</v>
      </c>
      <c r="BR124" s="109">
        <f t="shared" si="452"/>
        <v>0</v>
      </c>
      <c r="BS124" s="66" t="e">
        <f t="shared" si="427"/>
        <v>#DIV/0!</v>
      </c>
      <c r="BT124" s="158"/>
      <c r="BU124" s="109">
        <f>'[1]DONNEES BGCT'!AF49</f>
        <v>0</v>
      </c>
      <c r="BV124" s="109"/>
      <c r="BW124" s="109">
        <f>BU124-BV124</f>
        <v>0</v>
      </c>
      <c r="BX124" s="109">
        <f t="shared" si="453"/>
        <v>0</v>
      </c>
      <c r="BY124" s="109">
        <f t="shared" si="453"/>
        <v>0</v>
      </c>
      <c r="BZ124" s="109">
        <f t="shared" si="453"/>
        <v>0</v>
      </c>
      <c r="CA124" s="114" t="e">
        <f t="shared" si="395"/>
        <v>#DIV/0!</v>
      </c>
      <c r="CB124" s="158"/>
      <c r="CC124" s="109">
        <f>'[1]DONNEES BGCT'!AI49</f>
        <v>0</v>
      </c>
      <c r="CD124" s="109"/>
      <c r="CE124" s="109">
        <f>CC124-CD124</f>
        <v>0</v>
      </c>
      <c r="CF124" s="111"/>
      <c r="CG124" s="159">
        <f>CB124+BT124+BL124</f>
        <v>0</v>
      </c>
      <c r="CH124" s="109">
        <f t="shared" si="454"/>
        <v>0</v>
      </c>
      <c r="CI124" s="109">
        <f t="shared" si="454"/>
        <v>0</v>
      </c>
      <c r="CJ124" s="109">
        <f t="shared" si="454"/>
        <v>0</v>
      </c>
      <c r="CK124" s="160">
        <f t="shared" si="455"/>
        <v>0</v>
      </c>
      <c r="CL124" s="161">
        <f t="shared" si="455"/>
        <v>0</v>
      </c>
      <c r="CM124" s="109">
        <f t="shared" si="456"/>
        <v>0</v>
      </c>
      <c r="CN124" s="109">
        <f t="shared" si="456"/>
        <v>0</v>
      </c>
      <c r="CO124" s="109">
        <f t="shared" si="456"/>
        <v>0</v>
      </c>
      <c r="CP124" s="67" t="e">
        <f t="shared" si="400"/>
        <v>#DIV/0!</v>
      </c>
      <c r="CQ124" s="67" t="e">
        <f t="shared" si="401"/>
        <v>#DIV/0!</v>
      </c>
      <c r="CR124" s="116" t="e">
        <f t="shared" si="402"/>
        <v>#DIV/0!</v>
      </c>
      <c r="CS124" s="158"/>
      <c r="CT124" s="109">
        <f>'[1]DONNEES BGCT'!AM49</f>
        <v>0</v>
      </c>
      <c r="CU124" s="109"/>
      <c r="CV124" s="109">
        <f>CT124-CU124</f>
        <v>0</v>
      </c>
      <c r="CW124" s="109">
        <f t="shared" si="457"/>
        <v>0</v>
      </c>
      <c r="CX124" s="109">
        <f t="shared" si="457"/>
        <v>0</v>
      </c>
      <c r="CY124" s="109">
        <f t="shared" si="457"/>
        <v>0</v>
      </c>
      <c r="CZ124" s="158"/>
      <c r="DA124" s="109">
        <f>'[1]DONNEES BGCT'!AP49</f>
        <v>0</v>
      </c>
      <c r="DB124" s="109"/>
      <c r="DC124" s="109">
        <f>DA124-DB124</f>
        <v>0</v>
      </c>
      <c r="DD124" s="109">
        <f t="shared" si="458"/>
        <v>0</v>
      </c>
      <c r="DE124" s="109">
        <f t="shared" si="458"/>
        <v>0</v>
      </c>
      <c r="DF124" s="109">
        <f t="shared" si="458"/>
        <v>0</v>
      </c>
      <c r="DG124" s="158"/>
      <c r="DH124" s="109">
        <f>'[1]DONNEES BGCT'!AS49</f>
        <v>0</v>
      </c>
      <c r="DI124" s="109"/>
      <c r="DJ124" s="109">
        <f>DH124-DI124</f>
        <v>0</v>
      </c>
      <c r="DK124" s="111"/>
      <c r="DL124" s="159">
        <f t="shared" si="459"/>
        <v>0</v>
      </c>
      <c r="DM124" s="109">
        <f t="shared" si="459"/>
        <v>0</v>
      </c>
      <c r="DN124" s="109">
        <f t="shared" si="459"/>
        <v>0</v>
      </c>
      <c r="DO124" s="109">
        <f t="shared" si="459"/>
        <v>0</v>
      </c>
      <c r="DP124" s="160">
        <f t="shared" si="460"/>
        <v>0</v>
      </c>
      <c r="DQ124" s="161">
        <f t="shared" si="460"/>
        <v>0</v>
      </c>
      <c r="DR124" s="118">
        <f t="shared" si="461"/>
        <v>0</v>
      </c>
      <c r="DS124" s="118">
        <f t="shared" si="461"/>
        <v>0</v>
      </c>
      <c r="DT124" s="118">
        <f t="shared" si="461"/>
        <v>0</v>
      </c>
      <c r="DU124" s="116" t="e">
        <f t="shared" si="377"/>
        <v>#DIV/0!</v>
      </c>
      <c r="DV124" s="67" t="e">
        <f t="shared" si="378"/>
        <v>#DIV/0!</v>
      </c>
      <c r="DW124" s="67" t="e">
        <f t="shared" si="379"/>
        <v>#DIV/0!</v>
      </c>
      <c r="DZ124" s="128"/>
      <c r="EA124" s="23"/>
      <c r="EB124" s="23"/>
    </row>
    <row r="125" spans="1:141" s="148" customFormat="1" ht="12.75" x14ac:dyDescent="0.2">
      <c r="A125" s="167" t="s">
        <v>148</v>
      </c>
      <c r="B125" s="168">
        <f>'[1]Depenses Sociales'!D4</f>
        <v>7.5553540000000003</v>
      </c>
      <c r="C125" s="168"/>
      <c r="D125" s="168">
        <f>B125-C125</f>
        <v>7.5553540000000003</v>
      </c>
      <c r="E125" s="84">
        <f>B125</f>
        <v>7.5553540000000003</v>
      </c>
      <c r="F125" s="168"/>
      <c r="G125" s="168">
        <f>E125-F125</f>
        <v>7.5553540000000003</v>
      </c>
      <c r="H125" s="152">
        <f>D125</f>
        <v>7.5553540000000003</v>
      </c>
      <c r="I125" s="83"/>
      <c r="J125" s="151">
        <f>'[1]Depenses Sociales'!D32</f>
        <v>0</v>
      </c>
      <c r="K125" s="151"/>
      <c r="L125" s="151">
        <f>J125-K125</f>
        <v>0</v>
      </c>
      <c r="M125" s="83"/>
      <c r="N125" s="151">
        <f>'[1]Depenses Sociales'!F32</f>
        <v>0</v>
      </c>
      <c r="O125" s="151"/>
      <c r="P125" s="151">
        <f>N125-O125</f>
        <v>0</v>
      </c>
      <c r="Q125" s="151">
        <f t="shared" si="446"/>
        <v>0</v>
      </c>
      <c r="R125" s="151">
        <f t="shared" si="446"/>
        <v>0</v>
      </c>
      <c r="S125" s="151">
        <f t="shared" si="446"/>
        <v>0</v>
      </c>
      <c r="T125" s="83"/>
      <c r="U125" s="151">
        <f>'[1]Depenses Sociales'!H32</f>
        <v>0</v>
      </c>
      <c r="V125" s="151"/>
      <c r="W125" s="151">
        <f>U125-V125</f>
        <v>0</v>
      </c>
      <c r="X125" s="82"/>
      <c r="Y125" s="84">
        <f>I125+M125+T125</f>
        <v>0</v>
      </c>
      <c r="Z125" s="153">
        <f t="shared" si="447"/>
        <v>0</v>
      </c>
      <c r="AA125" s="153">
        <f t="shared" si="447"/>
        <v>0</v>
      </c>
      <c r="AB125" s="153">
        <f t="shared" si="447"/>
        <v>0</v>
      </c>
      <c r="AC125" s="66">
        <f t="shared" si="373"/>
        <v>0</v>
      </c>
      <c r="AD125" s="66" t="e">
        <f t="shared" si="382"/>
        <v>#DIV/0!</v>
      </c>
      <c r="AE125" s="66">
        <f t="shared" si="383"/>
        <v>0</v>
      </c>
      <c r="AF125" s="83"/>
      <c r="AG125" s="151">
        <f>'[1]Depenses Sociales'!J32</f>
        <v>0</v>
      </c>
      <c r="AH125" s="151"/>
      <c r="AI125" s="151">
        <f>AG125-AH125</f>
        <v>0</v>
      </c>
      <c r="AJ125" s="151">
        <f t="shared" si="448"/>
        <v>0</v>
      </c>
      <c r="AK125" s="151">
        <f t="shared" si="448"/>
        <v>0</v>
      </c>
      <c r="AL125" s="151">
        <f t="shared" si="448"/>
        <v>0</v>
      </c>
      <c r="AM125" s="66">
        <f t="shared" si="385"/>
        <v>0</v>
      </c>
      <c r="AN125" s="83"/>
      <c r="AO125" s="151">
        <f>'[1]Depenses Sociales'!L32</f>
        <v>0</v>
      </c>
      <c r="AP125" s="151"/>
      <c r="AQ125" s="151">
        <f>AO125-AP125</f>
        <v>0</v>
      </c>
      <c r="AR125" s="151">
        <f t="shared" si="449"/>
        <v>0</v>
      </c>
      <c r="AS125" s="151">
        <f t="shared" si="449"/>
        <v>0</v>
      </c>
      <c r="AT125" s="151">
        <f t="shared" si="449"/>
        <v>0</v>
      </c>
      <c r="AU125" s="83"/>
      <c r="AV125" s="151">
        <f>'[1]Depenses Sociales'!N32</f>
        <v>0</v>
      </c>
      <c r="AW125" s="151"/>
      <c r="AX125" s="151">
        <f>AV125-AW125</f>
        <v>0</v>
      </c>
      <c r="AY125" s="82"/>
      <c r="AZ125" s="84">
        <f>AF125+AN125+AU125</f>
        <v>0</v>
      </c>
      <c r="BA125" s="151">
        <f t="shared" si="450"/>
        <v>0</v>
      </c>
      <c r="BB125" s="151">
        <f t="shared" si="450"/>
        <v>0</v>
      </c>
      <c r="BC125" s="151">
        <f t="shared" si="450"/>
        <v>0</v>
      </c>
      <c r="BD125" s="82">
        <f t="shared" si="451"/>
        <v>0</v>
      </c>
      <c r="BE125" s="86">
        <f t="shared" si="451"/>
        <v>0</v>
      </c>
      <c r="BF125" s="153">
        <f t="shared" si="451"/>
        <v>0</v>
      </c>
      <c r="BG125" s="153">
        <f t="shared" si="451"/>
        <v>0</v>
      </c>
      <c r="BH125" s="153">
        <f t="shared" si="451"/>
        <v>0</v>
      </c>
      <c r="BI125" s="66">
        <f>BH125/D125</f>
        <v>0</v>
      </c>
      <c r="BJ125" s="66">
        <f>BF125/E125</f>
        <v>0</v>
      </c>
      <c r="BK125" s="66"/>
      <c r="BL125" s="83"/>
      <c r="BM125" s="151">
        <f>'[1]Depenses Sociales'!P32</f>
        <v>0</v>
      </c>
      <c r="BN125" s="151"/>
      <c r="BO125" s="151">
        <f>BM125-BN125</f>
        <v>0</v>
      </c>
      <c r="BP125" s="151">
        <f t="shared" si="452"/>
        <v>0</v>
      </c>
      <c r="BQ125" s="151">
        <f t="shared" si="452"/>
        <v>0</v>
      </c>
      <c r="BR125" s="151">
        <f t="shared" si="452"/>
        <v>0</v>
      </c>
      <c r="BS125" s="66">
        <f t="shared" si="427"/>
        <v>0</v>
      </c>
      <c r="BT125" s="83"/>
      <c r="BU125" s="151">
        <f>'[1]Depenses Sociales'!R32</f>
        <v>0</v>
      </c>
      <c r="BV125" s="151"/>
      <c r="BW125" s="151">
        <f>BU125-BV125</f>
        <v>0</v>
      </c>
      <c r="BX125" s="151">
        <f t="shared" si="453"/>
        <v>0</v>
      </c>
      <c r="BY125" s="151">
        <f t="shared" si="453"/>
        <v>0</v>
      </c>
      <c r="BZ125" s="151">
        <f t="shared" si="453"/>
        <v>0</v>
      </c>
      <c r="CA125" s="66">
        <f t="shared" si="395"/>
        <v>0</v>
      </c>
      <c r="CB125" s="83"/>
      <c r="CC125" s="151">
        <f>'[1]Depenses Sociales'!T32</f>
        <v>0</v>
      </c>
      <c r="CD125" s="151"/>
      <c r="CE125" s="151">
        <f>CC125-CD125</f>
        <v>0</v>
      </c>
      <c r="CF125" s="82"/>
      <c r="CG125" s="84">
        <f>CB125+BT125+BL125</f>
        <v>0</v>
      </c>
      <c r="CH125" s="151">
        <f t="shared" si="454"/>
        <v>0</v>
      </c>
      <c r="CI125" s="151">
        <f t="shared" si="454"/>
        <v>0</v>
      </c>
      <c r="CJ125" s="151">
        <f t="shared" si="454"/>
        <v>0</v>
      </c>
      <c r="CK125" s="82">
        <f t="shared" si="455"/>
        <v>0</v>
      </c>
      <c r="CL125" s="86">
        <f t="shared" si="455"/>
        <v>0</v>
      </c>
      <c r="CM125" s="151">
        <f t="shared" si="456"/>
        <v>0</v>
      </c>
      <c r="CN125" s="151">
        <f t="shared" si="456"/>
        <v>0</v>
      </c>
      <c r="CO125" s="151">
        <f t="shared" si="456"/>
        <v>0</v>
      </c>
      <c r="CP125" s="67">
        <f t="shared" si="400"/>
        <v>0</v>
      </c>
      <c r="CQ125" s="67">
        <f t="shared" si="401"/>
        <v>0</v>
      </c>
      <c r="CR125" s="67" t="e">
        <f t="shared" si="402"/>
        <v>#DIV/0!</v>
      </c>
      <c r="CS125" s="83"/>
      <c r="CT125" s="151">
        <f>'[1]Depenses Sociales'!V32</f>
        <v>0</v>
      </c>
      <c r="CU125" s="151"/>
      <c r="CV125" s="151">
        <f>CT125-CU125</f>
        <v>0</v>
      </c>
      <c r="CW125" s="151">
        <f t="shared" si="457"/>
        <v>0</v>
      </c>
      <c r="CX125" s="151">
        <f t="shared" si="457"/>
        <v>0</v>
      </c>
      <c r="CY125" s="151">
        <f t="shared" si="457"/>
        <v>0</v>
      </c>
      <c r="CZ125" s="83"/>
      <c r="DA125" s="151">
        <f>'[1]Depenses Sociales'!X32</f>
        <v>0</v>
      </c>
      <c r="DB125" s="151"/>
      <c r="DC125" s="151">
        <f>DA125-DB125</f>
        <v>0</v>
      </c>
      <c r="DD125" s="151">
        <f t="shared" si="458"/>
        <v>0</v>
      </c>
      <c r="DE125" s="151">
        <f t="shared" si="458"/>
        <v>0</v>
      </c>
      <c r="DF125" s="151">
        <f t="shared" si="458"/>
        <v>0</v>
      </c>
      <c r="DG125" s="83"/>
      <c r="DH125" s="151">
        <f>'[1]Depenses Sociales'!Z32</f>
        <v>0</v>
      </c>
      <c r="DI125" s="151"/>
      <c r="DJ125" s="151">
        <f>DH125-DI125</f>
        <v>0</v>
      </c>
      <c r="DK125" s="82"/>
      <c r="DL125" s="84">
        <f t="shared" si="459"/>
        <v>0</v>
      </c>
      <c r="DM125" s="151">
        <f t="shared" si="459"/>
        <v>0</v>
      </c>
      <c r="DN125" s="151">
        <f t="shared" si="459"/>
        <v>0</v>
      </c>
      <c r="DO125" s="151">
        <f t="shared" si="459"/>
        <v>0</v>
      </c>
      <c r="DP125" s="82">
        <f t="shared" si="460"/>
        <v>0</v>
      </c>
      <c r="DQ125" s="86">
        <f t="shared" si="460"/>
        <v>0</v>
      </c>
      <c r="DR125" s="154">
        <f t="shared" si="461"/>
        <v>0</v>
      </c>
      <c r="DS125" s="154">
        <f t="shared" si="461"/>
        <v>0</v>
      </c>
      <c r="DT125" s="154">
        <f t="shared" si="461"/>
        <v>0</v>
      </c>
      <c r="DU125" s="67">
        <f t="shared" si="377"/>
        <v>0</v>
      </c>
      <c r="DV125" s="67">
        <f>DR125/E125</f>
        <v>0</v>
      </c>
      <c r="DW125" s="67">
        <f>DT125/H125</f>
        <v>0</v>
      </c>
      <c r="DZ125" s="128"/>
      <c r="EA125" s="101"/>
      <c r="EB125" s="101"/>
      <c r="EC125" s="149"/>
    </row>
    <row r="126" spans="1:141" s="101" customFormat="1" x14ac:dyDescent="0.2">
      <c r="A126" s="140"/>
      <c r="B126" s="140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1"/>
      <c r="AA126" s="141"/>
      <c r="AB126" s="141"/>
      <c r="AC126" s="140"/>
      <c r="AD126" s="140"/>
      <c r="AE126" s="140"/>
      <c r="AF126" s="140"/>
      <c r="AG126" s="140"/>
      <c r="AH126" s="140"/>
      <c r="AI126" s="140"/>
      <c r="AJ126" s="140"/>
      <c r="AK126" s="140"/>
      <c r="AL126" s="140"/>
      <c r="AM126" s="140"/>
      <c r="AN126" s="140"/>
      <c r="AO126" s="140"/>
      <c r="AP126" s="140"/>
      <c r="AQ126" s="140"/>
      <c r="AR126" s="140"/>
      <c r="AS126" s="140"/>
      <c r="AT126" s="140"/>
      <c r="AU126" s="140"/>
      <c r="AV126" s="140"/>
      <c r="AW126" s="140"/>
      <c r="AX126" s="140"/>
      <c r="AY126" s="140"/>
      <c r="AZ126" s="140"/>
      <c r="BA126" s="140"/>
      <c r="BB126" s="140"/>
      <c r="BC126" s="140"/>
      <c r="BD126" s="140"/>
      <c r="BE126" s="140"/>
      <c r="BF126" s="141"/>
      <c r="BG126" s="141"/>
      <c r="BH126" s="141"/>
      <c r="BI126" s="140"/>
      <c r="BJ126" s="140"/>
      <c r="BK126" s="140"/>
      <c r="BL126" s="140"/>
      <c r="BM126" s="140"/>
      <c r="BN126" s="140"/>
      <c r="BO126" s="140"/>
      <c r="BP126" s="140"/>
      <c r="BQ126" s="140"/>
      <c r="BR126" s="140"/>
      <c r="BS126" s="140"/>
      <c r="BT126" s="140"/>
      <c r="BU126" s="140"/>
      <c r="BV126" s="140"/>
      <c r="BW126" s="140"/>
      <c r="BX126" s="140"/>
      <c r="BY126" s="140"/>
      <c r="BZ126" s="140"/>
      <c r="CA126" s="140"/>
      <c r="CB126" s="140"/>
      <c r="CC126" s="140"/>
      <c r="CD126" s="140"/>
      <c r="CE126" s="140"/>
      <c r="CF126" s="140"/>
      <c r="CG126" s="140"/>
      <c r="CH126" s="140"/>
      <c r="CI126" s="140"/>
      <c r="CJ126" s="140"/>
      <c r="CK126" s="140"/>
      <c r="CL126" s="140"/>
      <c r="CM126" s="140"/>
      <c r="CN126" s="140"/>
      <c r="CO126" s="140"/>
      <c r="CP126" s="140"/>
      <c r="CQ126" s="140"/>
      <c r="CR126" s="140"/>
      <c r="CS126" s="140"/>
      <c r="CT126" s="140"/>
      <c r="CU126" s="140"/>
      <c r="CV126" s="140"/>
      <c r="CW126" s="140"/>
      <c r="CX126" s="140"/>
      <c r="CY126" s="140"/>
      <c r="CZ126" s="140"/>
      <c r="DA126" s="140"/>
      <c r="DB126" s="140"/>
      <c r="DC126" s="140"/>
      <c r="DD126" s="140"/>
      <c r="DE126" s="140"/>
      <c r="DF126" s="140"/>
      <c r="DG126" s="140"/>
      <c r="DH126" s="140"/>
      <c r="DI126" s="140"/>
      <c r="DJ126" s="140"/>
      <c r="DK126" s="140"/>
      <c r="DL126" s="140"/>
      <c r="DM126" s="140"/>
      <c r="DN126" s="140"/>
      <c r="DO126" s="140"/>
      <c r="DP126" s="140"/>
      <c r="DQ126" s="140"/>
      <c r="DR126" s="140"/>
      <c r="DS126" s="140"/>
      <c r="DT126" s="140"/>
      <c r="DU126" s="140"/>
      <c r="DV126" s="140"/>
      <c r="DW126" s="140"/>
      <c r="DZ126" s="128"/>
      <c r="EA126" s="70"/>
      <c r="EB126" s="70"/>
    </row>
    <row r="127" spans="1:141" s="70" customFormat="1" ht="15" x14ac:dyDescent="0.25">
      <c r="A127" s="142" t="s">
        <v>149</v>
      </c>
      <c r="B127" s="64">
        <f>SUM(B128:B145)</f>
        <v>135.63294100000002</v>
      </c>
      <c r="C127" s="64">
        <f>SUM(C128:C145)</f>
        <v>0</v>
      </c>
      <c r="D127" s="64">
        <f>SUM(D128:D145)</f>
        <v>135.63294100000002</v>
      </c>
      <c r="E127" s="64">
        <f>SUM(E128:E145)</f>
        <v>135.63294100000002</v>
      </c>
      <c r="F127" s="64">
        <f t="shared" ref="F127:BQ127" si="462">SUM(F128:F145)</f>
        <v>0</v>
      </c>
      <c r="G127" s="64">
        <f t="shared" si="462"/>
        <v>135.63294100000002</v>
      </c>
      <c r="H127" s="64">
        <f t="shared" si="462"/>
        <v>2.2860300000000002</v>
      </c>
      <c r="I127" s="64">
        <f t="shared" si="462"/>
        <v>0</v>
      </c>
      <c r="J127" s="64">
        <f t="shared" si="462"/>
        <v>0.37695436999999998</v>
      </c>
      <c r="K127" s="64">
        <f t="shared" si="462"/>
        <v>0</v>
      </c>
      <c r="L127" s="64">
        <f t="shared" si="462"/>
        <v>0.37695436999999998</v>
      </c>
      <c r="M127" s="64">
        <f t="shared" si="462"/>
        <v>0</v>
      </c>
      <c r="N127" s="64">
        <f t="shared" si="462"/>
        <v>18.418525347000003</v>
      </c>
      <c r="O127" s="64">
        <f t="shared" si="462"/>
        <v>0</v>
      </c>
      <c r="P127" s="64">
        <f t="shared" si="462"/>
        <v>18.418525347000003</v>
      </c>
      <c r="Q127" s="64">
        <f t="shared" si="462"/>
        <v>18.795479717000003</v>
      </c>
      <c r="R127" s="64">
        <f t="shared" si="462"/>
        <v>0</v>
      </c>
      <c r="S127" s="64">
        <f t="shared" si="462"/>
        <v>18.795479717000003</v>
      </c>
      <c r="T127" s="64">
        <f t="shared" si="462"/>
        <v>0</v>
      </c>
      <c r="U127" s="64">
        <f t="shared" si="462"/>
        <v>22.986463262999997</v>
      </c>
      <c r="V127" s="64">
        <f t="shared" si="462"/>
        <v>0</v>
      </c>
      <c r="W127" s="64">
        <f t="shared" si="462"/>
        <v>22.986463262999997</v>
      </c>
      <c r="X127" s="64">
        <f t="shared" si="462"/>
        <v>0</v>
      </c>
      <c r="Y127" s="64">
        <f t="shared" si="462"/>
        <v>0</v>
      </c>
      <c r="Z127" s="65">
        <f t="shared" si="462"/>
        <v>41.781942979999997</v>
      </c>
      <c r="AA127" s="65">
        <f t="shared" si="462"/>
        <v>0</v>
      </c>
      <c r="AB127" s="65">
        <f t="shared" si="462"/>
        <v>41.781942979999997</v>
      </c>
      <c r="AC127" s="66">
        <f t="shared" ref="AC127:AC146" si="463">AB127/D127</f>
        <v>0.30805158888355882</v>
      </c>
      <c r="AD127" s="64" t="e">
        <f t="shared" si="462"/>
        <v>#DIV/0!</v>
      </c>
      <c r="AE127" s="64" t="e">
        <f t="shared" si="462"/>
        <v>#DIV/0!</v>
      </c>
      <c r="AF127" s="64">
        <f t="shared" si="462"/>
        <v>0</v>
      </c>
      <c r="AG127" s="64">
        <f t="shared" si="462"/>
        <v>15.246418972000003</v>
      </c>
      <c r="AH127" s="64">
        <f t="shared" si="462"/>
        <v>0</v>
      </c>
      <c r="AI127" s="64">
        <f t="shared" si="462"/>
        <v>15.246418972000003</v>
      </c>
      <c r="AJ127" s="64">
        <f t="shared" si="462"/>
        <v>57.028361952000004</v>
      </c>
      <c r="AK127" s="64">
        <f t="shared" si="462"/>
        <v>0</v>
      </c>
      <c r="AL127" s="64">
        <f t="shared" si="462"/>
        <v>57.028361952000004</v>
      </c>
      <c r="AM127" s="66">
        <f t="shared" ref="AM127:AM143" si="464">AJ127/B127</f>
        <v>0.42046099960333383</v>
      </c>
      <c r="AN127" s="64">
        <f t="shared" si="462"/>
        <v>0</v>
      </c>
      <c r="AO127" s="64">
        <f t="shared" si="462"/>
        <v>6.419291368799998</v>
      </c>
      <c r="AP127" s="64">
        <f t="shared" si="462"/>
        <v>0</v>
      </c>
      <c r="AQ127" s="64">
        <f t="shared" si="462"/>
        <v>6.419291368799998</v>
      </c>
      <c r="AR127" s="64">
        <f t="shared" si="462"/>
        <v>63.447653320799994</v>
      </c>
      <c r="AS127" s="64">
        <f t="shared" si="462"/>
        <v>0</v>
      </c>
      <c r="AT127" s="64">
        <f t="shared" si="462"/>
        <v>63.447653320799994</v>
      </c>
      <c r="AU127" s="64">
        <f t="shared" si="462"/>
        <v>0</v>
      </c>
      <c r="AV127" s="64">
        <f t="shared" si="462"/>
        <v>12.482684535200002</v>
      </c>
      <c r="AW127" s="64">
        <f t="shared" si="462"/>
        <v>0</v>
      </c>
      <c r="AX127" s="64">
        <f t="shared" si="462"/>
        <v>12.482684535200002</v>
      </c>
      <c r="AY127" s="64">
        <f t="shared" si="462"/>
        <v>0</v>
      </c>
      <c r="AZ127" s="64">
        <f t="shared" si="462"/>
        <v>0</v>
      </c>
      <c r="BA127" s="64">
        <f t="shared" si="462"/>
        <v>34.148394876000005</v>
      </c>
      <c r="BB127" s="64">
        <f t="shared" si="462"/>
        <v>0</v>
      </c>
      <c r="BC127" s="64">
        <f t="shared" si="462"/>
        <v>34.148394876000005</v>
      </c>
      <c r="BD127" s="64">
        <f t="shared" si="462"/>
        <v>0</v>
      </c>
      <c r="BE127" s="64">
        <f t="shared" si="462"/>
        <v>0</v>
      </c>
      <c r="BF127" s="65">
        <f t="shared" si="462"/>
        <v>75.930337856000008</v>
      </c>
      <c r="BG127" s="65">
        <f t="shared" si="462"/>
        <v>0</v>
      </c>
      <c r="BH127" s="65">
        <f t="shared" si="462"/>
        <v>75.930337856000008</v>
      </c>
      <c r="BI127" s="66">
        <f t="shared" ref="BI127:BI144" si="465">BH127/D127</f>
        <v>0.55982224742881592</v>
      </c>
      <c r="BJ127" s="64" t="e">
        <f t="shared" si="462"/>
        <v>#DIV/0!</v>
      </c>
      <c r="BK127" s="64" t="e">
        <f t="shared" si="462"/>
        <v>#DIV/0!</v>
      </c>
      <c r="BL127" s="64">
        <f t="shared" si="462"/>
        <v>0</v>
      </c>
      <c r="BM127" s="64">
        <f t="shared" si="462"/>
        <v>17.720151432000005</v>
      </c>
      <c r="BN127" s="64">
        <f t="shared" si="462"/>
        <v>0</v>
      </c>
      <c r="BO127" s="64">
        <f t="shared" si="462"/>
        <v>17.720151432000005</v>
      </c>
      <c r="BP127" s="64">
        <f t="shared" si="462"/>
        <v>93.650489288000031</v>
      </c>
      <c r="BQ127" s="64">
        <f t="shared" si="462"/>
        <v>0</v>
      </c>
      <c r="BR127" s="64">
        <f t="shared" ref="BR127:DT127" si="466">SUM(BR128:BR145)</f>
        <v>93.650489288000031</v>
      </c>
      <c r="BS127" s="64" t="e">
        <f t="shared" si="466"/>
        <v>#DIV/0!</v>
      </c>
      <c r="BT127" s="64">
        <f t="shared" si="466"/>
        <v>0</v>
      </c>
      <c r="BU127" s="64">
        <f t="shared" si="466"/>
        <v>0</v>
      </c>
      <c r="BV127" s="64">
        <f t="shared" si="466"/>
        <v>0</v>
      </c>
      <c r="BW127" s="64">
        <f t="shared" si="466"/>
        <v>0</v>
      </c>
      <c r="BX127" s="64">
        <f t="shared" si="466"/>
        <v>93.650489288000031</v>
      </c>
      <c r="BY127" s="64">
        <f t="shared" si="466"/>
        <v>0</v>
      </c>
      <c r="BZ127" s="64">
        <f t="shared" si="466"/>
        <v>93.650489288000031</v>
      </c>
      <c r="CA127" s="64" t="e">
        <f t="shared" si="466"/>
        <v>#DIV/0!</v>
      </c>
      <c r="CB127" s="64">
        <f t="shared" si="466"/>
        <v>0</v>
      </c>
      <c r="CC127" s="64">
        <f t="shared" si="466"/>
        <v>0</v>
      </c>
      <c r="CD127" s="64">
        <f t="shared" si="466"/>
        <v>0</v>
      </c>
      <c r="CE127" s="64">
        <f t="shared" si="466"/>
        <v>0</v>
      </c>
      <c r="CF127" s="64">
        <f t="shared" si="466"/>
        <v>0</v>
      </c>
      <c r="CG127" s="64">
        <f t="shared" si="466"/>
        <v>0</v>
      </c>
      <c r="CH127" s="64">
        <f t="shared" si="466"/>
        <v>17.720151432000005</v>
      </c>
      <c r="CI127" s="64">
        <f t="shared" si="466"/>
        <v>0</v>
      </c>
      <c r="CJ127" s="64">
        <f t="shared" si="466"/>
        <v>17.720151432000005</v>
      </c>
      <c r="CK127" s="64">
        <f t="shared" si="466"/>
        <v>0</v>
      </c>
      <c r="CL127" s="64">
        <f t="shared" si="466"/>
        <v>0</v>
      </c>
      <c r="CM127" s="64">
        <f t="shared" si="466"/>
        <v>93.650489288000031</v>
      </c>
      <c r="CN127" s="64">
        <f t="shared" si="466"/>
        <v>0</v>
      </c>
      <c r="CO127" s="64">
        <f t="shared" si="466"/>
        <v>93.650489288000031</v>
      </c>
      <c r="CP127" s="64" t="e">
        <f t="shared" si="466"/>
        <v>#DIV/0!</v>
      </c>
      <c r="CQ127" s="64" t="e">
        <f t="shared" si="466"/>
        <v>#DIV/0!</v>
      </c>
      <c r="CR127" s="64" t="e">
        <f t="shared" si="466"/>
        <v>#DIV/0!</v>
      </c>
      <c r="CS127" s="64">
        <f t="shared" si="466"/>
        <v>0</v>
      </c>
      <c r="CT127" s="64">
        <f t="shared" si="466"/>
        <v>0</v>
      </c>
      <c r="CU127" s="64">
        <f t="shared" si="466"/>
        <v>0</v>
      </c>
      <c r="CV127" s="64">
        <f t="shared" si="466"/>
        <v>0</v>
      </c>
      <c r="CW127" s="64">
        <f t="shared" si="466"/>
        <v>93.650489288000031</v>
      </c>
      <c r="CX127" s="64">
        <f t="shared" si="466"/>
        <v>0</v>
      </c>
      <c r="CY127" s="64">
        <f t="shared" si="466"/>
        <v>93.650489288000031</v>
      </c>
      <c r="CZ127" s="64">
        <f t="shared" si="466"/>
        <v>0</v>
      </c>
      <c r="DA127" s="64">
        <f t="shared" si="466"/>
        <v>0</v>
      </c>
      <c r="DB127" s="64">
        <f t="shared" si="466"/>
        <v>0</v>
      </c>
      <c r="DC127" s="64">
        <f t="shared" si="466"/>
        <v>0</v>
      </c>
      <c r="DD127" s="64">
        <f t="shared" si="466"/>
        <v>93.650489288000031</v>
      </c>
      <c r="DE127" s="64">
        <f t="shared" si="466"/>
        <v>0</v>
      </c>
      <c r="DF127" s="64">
        <f t="shared" si="466"/>
        <v>93.650489288000031</v>
      </c>
      <c r="DG127" s="64">
        <f t="shared" si="466"/>
        <v>0</v>
      </c>
      <c r="DH127" s="64">
        <f t="shared" si="466"/>
        <v>0</v>
      </c>
      <c r="DI127" s="64">
        <f t="shared" si="466"/>
        <v>0</v>
      </c>
      <c r="DJ127" s="64">
        <f t="shared" si="466"/>
        <v>0</v>
      </c>
      <c r="DK127" s="64">
        <f t="shared" si="466"/>
        <v>0</v>
      </c>
      <c r="DL127" s="64">
        <f t="shared" si="466"/>
        <v>0</v>
      </c>
      <c r="DM127" s="64">
        <f t="shared" si="466"/>
        <v>0</v>
      </c>
      <c r="DN127" s="64">
        <f t="shared" si="466"/>
        <v>0</v>
      </c>
      <c r="DO127" s="64">
        <f t="shared" si="466"/>
        <v>0</v>
      </c>
      <c r="DP127" s="64">
        <f t="shared" si="466"/>
        <v>0</v>
      </c>
      <c r="DQ127" s="64">
        <f t="shared" si="466"/>
        <v>0</v>
      </c>
      <c r="DR127" s="64">
        <f t="shared" si="466"/>
        <v>93.650489288000031</v>
      </c>
      <c r="DS127" s="64">
        <f t="shared" si="466"/>
        <v>0</v>
      </c>
      <c r="DT127" s="64">
        <f t="shared" si="466"/>
        <v>93.650489288000031</v>
      </c>
      <c r="DU127" s="67">
        <f>DR127/B127</f>
        <v>0.69047009227647749</v>
      </c>
      <c r="DV127" s="67">
        <f>DR127/E127</f>
        <v>0.69047009227647749</v>
      </c>
      <c r="DW127" s="67">
        <f>DT127/H127</f>
        <v>40.966430575276803</v>
      </c>
      <c r="DY127" s="155"/>
      <c r="DZ127" s="69"/>
      <c r="EA127" s="101"/>
      <c r="EB127" s="101"/>
    </row>
    <row r="128" spans="1:141" s="101" customFormat="1" ht="12.75" x14ac:dyDescent="0.2">
      <c r="A128" s="145" t="s">
        <v>150</v>
      </c>
      <c r="B128" s="81">
        <f>[1]DEPENSES_TOFE!C37</f>
        <v>2.2860300000000002</v>
      </c>
      <c r="C128" s="95"/>
      <c r="D128" s="81">
        <f>B128-C128</f>
        <v>2.2860300000000002</v>
      </c>
      <c r="E128" s="81">
        <f>[1]DEPENSES_TOFE!D37</f>
        <v>2.2860300000000002</v>
      </c>
      <c r="F128" s="95"/>
      <c r="G128" s="81">
        <f>E128-F128</f>
        <v>2.2860300000000002</v>
      </c>
      <c r="H128" s="146">
        <f>D128</f>
        <v>2.2860300000000002</v>
      </c>
      <c r="I128" s="97"/>
      <c r="J128" s="81">
        <f>[1]DEPENSES_TOFE!E37</f>
        <v>0.01</v>
      </c>
      <c r="K128" s="95"/>
      <c r="L128" s="81">
        <f>J128-K128</f>
        <v>0.01</v>
      </c>
      <c r="M128" s="97"/>
      <c r="N128" s="81">
        <f>[1]DEPENSES_TOFE!G37</f>
        <v>2.5000000000000001E-2</v>
      </c>
      <c r="O128" s="95"/>
      <c r="P128" s="81">
        <f>N128-O128</f>
        <v>2.5000000000000001E-2</v>
      </c>
      <c r="Q128" s="122">
        <f t="shared" ref="Q128:S143" si="467">J128+N128</f>
        <v>3.5000000000000003E-2</v>
      </c>
      <c r="R128" s="122">
        <f t="shared" si="467"/>
        <v>0</v>
      </c>
      <c r="S128" s="122">
        <f t="shared" si="467"/>
        <v>3.5000000000000003E-2</v>
      </c>
      <c r="T128" s="97"/>
      <c r="U128" s="81">
        <f>[1]DEPENSES_TOFE!I37</f>
        <v>0.3125</v>
      </c>
      <c r="V128" s="95"/>
      <c r="W128" s="81">
        <f>U128-V128</f>
        <v>0.3125</v>
      </c>
      <c r="X128" s="96"/>
      <c r="Y128" s="84">
        <f t="shared" ref="Y128:Y146" si="468">I128+M128+T128</f>
        <v>0</v>
      </c>
      <c r="Z128" s="153">
        <f t="shared" ref="Z128:AB144" si="469">Q128+U128</f>
        <v>0.34750000000000003</v>
      </c>
      <c r="AA128" s="153">
        <f t="shared" si="469"/>
        <v>0</v>
      </c>
      <c r="AB128" s="153">
        <f t="shared" si="469"/>
        <v>0.34750000000000003</v>
      </c>
      <c r="AC128" s="66">
        <f t="shared" si="463"/>
        <v>0.15201025358372375</v>
      </c>
      <c r="AD128" s="66" t="e">
        <f t="shared" ref="AD128:AD175" si="470">Z128/Y128</f>
        <v>#DIV/0!</v>
      </c>
      <c r="AE128" s="66">
        <f t="shared" ref="AE128:AE175" si="471">AB128/H128</f>
        <v>0.15201025358372375</v>
      </c>
      <c r="AF128" s="97"/>
      <c r="AG128" s="81">
        <f>[1]DEPENSES_TOFE!M37</f>
        <v>6.2499999999999944E-2</v>
      </c>
      <c r="AH128" s="95"/>
      <c r="AI128" s="81">
        <f>AG128-AH128</f>
        <v>6.2499999999999944E-2</v>
      </c>
      <c r="AJ128" s="122">
        <f t="shared" ref="AJ128:AL143" si="472">+Z128+AG128</f>
        <v>0.41</v>
      </c>
      <c r="AK128" s="122">
        <f t="shared" si="472"/>
        <v>0</v>
      </c>
      <c r="AL128" s="122">
        <f t="shared" si="472"/>
        <v>0.41</v>
      </c>
      <c r="AM128" s="66">
        <f t="shared" si="464"/>
        <v>0.17935022724986108</v>
      </c>
      <c r="AN128" s="97"/>
      <c r="AO128" s="81">
        <f>[1]DEPENSES_TOFE!O37</f>
        <v>4.2999999999999983E-2</v>
      </c>
      <c r="AP128" s="95"/>
      <c r="AQ128" s="81">
        <f>AO128-AP128</f>
        <v>4.2999999999999983E-2</v>
      </c>
      <c r="AR128" s="122">
        <f t="shared" ref="AR128:AT143" si="473">AJ128+AO128</f>
        <v>0.45299999999999996</v>
      </c>
      <c r="AS128" s="122">
        <f t="shared" si="473"/>
        <v>0</v>
      </c>
      <c r="AT128" s="122">
        <f t="shared" si="473"/>
        <v>0.45299999999999996</v>
      </c>
      <c r="AU128" s="97"/>
      <c r="AV128" s="81">
        <f>[1]DEPENSES_TOFE!Q37</f>
        <v>6.4500000000000113E-2</v>
      </c>
      <c r="AW128" s="95"/>
      <c r="AX128" s="81">
        <f>AV128-AW128</f>
        <v>6.4500000000000113E-2</v>
      </c>
      <c r="AY128" s="96"/>
      <c r="AZ128" s="84">
        <f t="shared" ref="AZ128:AZ144" si="474">AF128+AN128+AU128</f>
        <v>0</v>
      </c>
      <c r="BA128" s="122">
        <f t="shared" ref="BA128:BC144" si="475">AV128+AO128+AG128</f>
        <v>0.17000000000000004</v>
      </c>
      <c r="BB128" s="122">
        <f t="shared" si="475"/>
        <v>0</v>
      </c>
      <c r="BC128" s="122">
        <f t="shared" si="475"/>
        <v>0.17000000000000004</v>
      </c>
      <c r="BD128" s="82"/>
      <c r="BE128" s="86">
        <f t="shared" ref="BE128:BH144" si="476">AZ128+Y128</f>
        <v>0</v>
      </c>
      <c r="BF128" s="127">
        <f t="shared" si="476"/>
        <v>0.51750000000000007</v>
      </c>
      <c r="BG128" s="127">
        <f t="shared" si="476"/>
        <v>0</v>
      </c>
      <c r="BH128" s="127">
        <f t="shared" si="476"/>
        <v>0.51750000000000007</v>
      </c>
      <c r="BI128" s="66">
        <f t="shared" si="465"/>
        <v>0.22637498195561739</v>
      </c>
      <c r="BJ128" s="66">
        <f t="shared" ref="BJ128:BJ144" si="477">BF128/E128</f>
        <v>0.22637498195561739</v>
      </c>
      <c r="BK128" s="66" t="e">
        <f t="shared" ref="BK128:BK144" si="478">BH128/BD128</f>
        <v>#DIV/0!</v>
      </c>
      <c r="BL128" s="97"/>
      <c r="BM128" s="81">
        <f>[1]DEPENSES_TOFE!W37</f>
        <v>0.28499999999999992</v>
      </c>
      <c r="BN128" s="95"/>
      <c r="BO128" s="81">
        <f>BM128-BN128</f>
        <v>0.28499999999999992</v>
      </c>
      <c r="BP128" s="122">
        <f t="shared" ref="BP128:BR143" si="479">BF128+BM128</f>
        <v>0.80249999999999999</v>
      </c>
      <c r="BQ128" s="122">
        <f t="shared" si="479"/>
        <v>0</v>
      </c>
      <c r="BR128" s="122">
        <f t="shared" si="479"/>
        <v>0.80249999999999999</v>
      </c>
      <c r="BS128" s="66">
        <f t="shared" ref="BS128:BS143" si="480">BR128/B128</f>
        <v>0.35104526187320373</v>
      </c>
      <c r="BT128" s="97"/>
      <c r="BU128" s="81">
        <f>[1]DEPENSES_TOFE!Y37</f>
        <v>0</v>
      </c>
      <c r="BV128" s="95"/>
      <c r="BW128" s="81">
        <f>BU128-BV128</f>
        <v>0</v>
      </c>
      <c r="BX128" s="122">
        <f t="shared" ref="BX128:BZ143" si="481">BP128+BU128</f>
        <v>0.80249999999999999</v>
      </c>
      <c r="BY128" s="122">
        <f t="shared" si="481"/>
        <v>0</v>
      </c>
      <c r="BZ128" s="122">
        <f t="shared" si="481"/>
        <v>0.80249999999999999</v>
      </c>
      <c r="CA128" s="66">
        <f t="shared" ref="CA128:CA143" si="482">BX128/B128</f>
        <v>0.35104526187320373</v>
      </c>
      <c r="CB128" s="97"/>
      <c r="CC128" s="81">
        <f>[1]DEPENSES_TOFE!AA37</f>
        <v>0</v>
      </c>
      <c r="CD128" s="95"/>
      <c r="CE128" s="81">
        <f>CC128-CD128</f>
        <v>0</v>
      </c>
      <c r="CF128" s="96"/>
      <c r="CG128" s="84">
        <f t="shared" ref="CG128:CG143" si="483">CB128+BT128+BL128</f>
        <v>0</v>
      </c>
      <c r="CH128" s="122">
        <f t="shared" ref="CH128:CJ143" si="484">BM128+BU128+CC128</f>
        <v>0.28499999999999992</v>
      </c>
      <c r="CI128" s="122">
        <f t="shared" si="484"/>
        <v>0</v>
      </c>
      <c r="CJ128" s="122">
        <f t="shared" si="484"/>
        <v>0.28499999999999992</v>
      </c>
      <c r="CK128" s="82"/>
      <c r="CL128" s="86">
        <f t="shared" ref="CL128:CL143" si="485">CG128+BE128</f>
        <v>0</v>
      </c>
      <c r="CM128" s="122">
        <f t="shared" ref="CM128:CO143" si="486">BX128+CC128</f>
        <v>0.80249999999999999</v>
      </c>
      <c r="CN128" s="122">
        <f t="shared" si="486"/>
        <v>0</v>
      </c>
      <c r="CO128" s="122">
        <f t="shared" si="486"/>
        <v>0.80249999999999999</v>
      </c>
      <c r="CP128" s="67">
        <f t="shared" ref="CP128:CP143" si="487">CO128/D128</f>
        <v>0.35104526187320373</v>
      </c>
      <c r="CQ128" s="67">
        <f t="shared" ref="CQ128:CQ143" si="488">CO128/G128</f>
        <v>0.35104526187320373</v>
      </c>
      <c r="CR128" s="67" t="e">
        <f t="shared" ref="CR128:CR143" si="489">CO128/CK128</f>
        <v>#DIV/0!</v>
      </c>
      <c r="CS128" s="97"/>
      <c r="CT128" s="81">
        <f>[1]DEPENSES_TOFE!AG37</f>
        <v>0</v>
      </c>
      <c r="CU128" s="95"/>
      <c r="CV128" s="81">
        <f>CT128-CU128</f>
        <v>0</v>
      </c>
      <c r="CW128" s="122">
        <f t="shared" ref="CW128:CY143" si="490">CM128+CT128</f>
        <v>0.80249999999999999</v>
      </c>
      <c r="CX128" s="122">
        <f t="shared" si="490"/>
        <v>0</v>
      </c>
      <c r="CY128" s="122">
        <f t="shared" si="490"/>
        <v>0.80249999999999999</v>
      </c>
      <c r="CZ128" s="97"/>
      <c r="DA128" s="81">
        <f>[1]DEPENSES_TOFE!AI37</f>
        <v>0</v>
      </c>
      <c r="DB128" s="95"/>
      <c r="DC128" s="81">
        <f>DA128-DB128</f>
        <v>0</v>
      </c>
      <c r="DD128" s="95">
        <f>CW128+DA128</f>
        <v>0.80249999999999999</v>
      </c>
      <c r="DE128" s="95">
        <f>CX128+DB128</f>
        <v>0</v>
      </c>
      <c r="DF128" s="95">
        <f>CY128+DC128</f>
        <v>0.80249999999999999</v>
      </c>
      <c r="DG128" s="97"/>
      <c r="DH128" s="81">
        <f>[1]DEPENSES_TOFE!AK37</f>
        <v>0</v>
      </c>
      <c r="DI128" s="95"/>
      <c r="DJ128" s="81">
        <f>DH128-DI128</f>
        <v>0</v>
      </c>
      <c r="DK128" s="96"/>
      <c r="DL128" s="84">
        <f t="shared" ref="DL128:DO144" si="491">DG128+CZ128+CS128</f>
        <v>0</v>
      </c>
      <c r="DM128" s="122">
        <f t="shared" si="491"/>
        <v>0</v>
      </c>
      <c r="DN128" s="122">
        <f t="shared" si="491"/>
        <v>0</v>
      </c>
      <c r="DO128" s="122">
        <f t="shared" si="491"/>
        <v>0</v>
      </c>
      <c r="DP128" s="82"/>
      <c r="DQ128" s="86">
        <f t="shared" ref="DQ128:DQ144" si="492">DL128+CL128</f>
        <v>0</v>
      </c>
      <c r="DR128" s="123">
        <f t="shared" ref="DR128:DT144" si="493">DD128+DH128</f>
        <v>0.80249999999999999</v>
      </c>
      <c r="DS128" s="123">
        <f t="shared" si="493"/>
        <v>0</v>
      </c>
      <c r="DT128" s="123">
        <f t="shared" si="493"/>
        <v>0.80249999999999999</v>
      </c>
      <c r="DU128" s="67">
        <f t="shared" ref="DU128:DU144" si="494">DR128/B128</f>
        <v>0.35104526187320373</v>
      </c>
      <c r="DV128" s="67">
        <f t="shared" ref="DV128:DV144" si="495">DR128/E128</f>
        <v>0.35104526187320373</v>
      </c>
      <c r="DW128" s="67">
        <f t="shared" ref="DW128:DW144" si="496">DT128/H128</f>
        <v>0.35104526187320373</v>
      </c>
      <c r="DZ128" s="128"/>
    </row>
    <row r="129" spans="1:134" s="101" customFormat="1" ht="12.75" x14ac:dyDescent="0.2">
      <c r="A129" s="145" t="s">
        <v>151</v>
      </c>
      <c r="B129" s="81">
        <f>[1]DEPENSES_TOFE!C38</f>
        <v>13.146407000000002</v>
      </c>
      <c r="C129" s="95"/>
      <c r="D129" s="81">
        <f t="shared" ref="D129:D143" si="497">B129-C129</f>
        <v>13.146407000000002</v>
      </c>
      <c r="E129" s="81">
        <f>[1]DEPENSES_TOFE!D38</f>
        <v>13.146407000000002</v>
      </c>
      <c r="F129" s="95"/>
      <c r="G129" s="81">
        <f t="shared" ref="G129:G143" si="498">E129-F129</f>
        <v>13.146407000000002</v>
      </c>
      <c r="H129" s="146"/>
      <c r="I129" s="97"/>
      <c r="J129" s="81">
        <f>[1]DEPENSES_TOFE!E38</f>
        <v>0.19195437000000001</v>
      </c>
      <c r="K129" s="95"/>
      <c r="L129" s="81">
        <f t="shared" ref="L129:L143" si="499">J129-K129</f>
        <v>0.19195437000000001</v>
      </c>
      <c r="M129" s="97"/>
      <c r="N129" s="81">
        <f>[1]DEPENSES_TOFE!G38</f>
        <v>0.295867675</v>
      </c>
      <c r="O129" s="95"/>
      <c r="P129" s="81">
        <f t="shared" ref="P129:P143" si="500">N129-O129</f>
        <v>0.295867675</v>
      </c>
      <c r="Q129" s="122">
        <f t="shared" si="467"/>
        <v>0.48782204500000004</v>
      </c>
      <c r="R129" s="122">
        <f t="shared" si="467"/>
        <v>0</v>
      </c>
      <c r="S129" s="122">
        <f t="shared" si="467"/>
        <v>0.48782204500000004</v>
      </c>
      <c r="T129" s="97"/>
      <c r="U129" s="81">
        <f>[1]DEPENSES_TOFE!I38</f>
        <v>0.92511320499999994</v>
      </c>
      <c r="V129" s="95"/>
      <c r="W129" s="81">
        <f t="shared" ref="W129:W143" si="501">U129-V129</f>
        <v>0.92511320499999994</v>
      </c>
      <c r="X129" s="96"/>
      <c r="Y129" s="84">
        <f t="shared" si="468"/>
        <v>0</v>
      </c>
      <c r="Z129" s="153">
        <f t="shared" si="469"/>
        <v>1.4129352499999999</v>
      </c>
      <c r="AA129" s="153">
        <f t="shared" si="469"/>
        <v>0</v>
      </c>
      <c r="AB129" s="153">
        <f t="shared" si="469"/>
        <v>1.4129352499999999</v>
      </c>
      <c r="AC129" s="66">
        <f t="shared" si="463"/>
        <v>0.10747691365405009</v>
      </c>
      <c r="AD129" s="66" t="e">
        <f t="shared" si="470"/>
        <v>#DIV/0!</v>
      </c>
      <c r="AE129" s="66" t="e">
        <f t="shared" si="471"/>
        <v>#DIV/0!</v>
      </c>
      <c r="AF129" s="97"/>
      <c r="AG129" s="81">
        <f>[1]DEPENSES_TOFE!M38</f>
        <v>0.24246683899999999</v>
      </c>
      <c r="AH129" s="95"/>
      <c r="AI129" s="81">
        <f t="shared" ref="AI129:AI143" si="502">AG129-AH129</f>
        <v>0.24246683899999999</v>
      </c>
      <c r="AJ129" s="122">
        <f t="shared" si="472"/>
        <v>1.6554020889999999</v>
      </c>
      <c r="AK129" s="122">
        <f t="shared" si="472"/>
        <v>0</v>
      </c>
      <c r="AL129" s="122">
        <f t="shared" si="472"/>
        <v>1.6554020889999999</v>
      </c>
      <c r="AM129" s="66">
        <f t="shared" si="464"/>
        <v>0.12592049591953144</v>
      </c>
      <c r="AN129" s="97"/>
      <c r="AO129" s="81">
        <f>[1]DEPENSES_TOFE!O38</f>
        <v>0.2663665352000002</v>
      </c>
      <c r="AP129" s="95"/>
      <c r="AQ129" s="81">
        <f t="shared" ref="AQ129:AQ143" si="503">AO129-AP129</f>
        <v>0.2663665352000002</v>
      </c>
      <c r="AR129" s="122">
        <f t="shared" si="473"/>
        <v>1.9217686242000001</v>
      </c>
      <c r="AS129" s="122">
        <f t="shared" si="473"/>
        <v>0</v>
      </c>
      <c r="AT129" s="122">
        <f t="shared" si="473"/>
        <v>1.9217686242000001</v>
      </c>
      <c r="AU129" s="97"/>
      <c r="AV129" s="81">
        <f>[1]DEPENSES_TOFE!Q38</f>
        <v>0.39954980279999996</v>
      </c>
      <c r="AW129" s="95"/>
      <c r="AX129" s="81">
        <f t="shared" ref="AX129:AX143" si="504">AV129-AW129</f>
        <v>0.39954980279999996</v>
      </c>
      <c r="AY129" s="96"/>
      <c r="AZ129" s="84">
        <f t="shared" si="474"/>
        <v>0</v>
      </c>
      <c r="BA129" s="122">
        <f t="shared" si="475"/>
        <v>0.90838317700000015</v>
      </c>
      <c r="BB129" s="122">
        <f t="shared" si="475"/>
        <v>0</v>
      </c>
      <c r="BC129" s="122">
        <f t="shared" si="475"/>
        <v>0.90838317700000015</v>
      </c>
      <c r="BD129" s="82"/>
      <c r="BE129" s="86">
        <f t="shared" si="476"/>
        <v>0</v>
      </c>
      <c r="BF129" s="127">
        <f t="shared" si="476"/>
        <v>2.321318427</v>
      </c>
      <c r="BG129" s="127">
        <f t="shared" si="476"/>
        <v>0</v>
      </c>
      <c r="BH129" s="127">
        <f t="shared" si="476"/>
        <v>2.321318427</v>
      </c>
      <c r="BI129" s="66">
        <f t="shared" si="465"/>
        <v>0.17657436187697517</v>
      </c>
      <c r="BJ129" s="66">
        <f t="shared" si="477"/>
        <v>0.17657436187697517</v>
      </c>
      <c r="BK129" s="66" t="e">
        <f t="shared" si="478"/>
        <v>#DIV/0!</v>
      </c>
      <c r="BL129" s="97"/>
      <c r="BM129" s="81">
        <f>[1]DEPENSES_TOFE!W38</f>
        <v>1.0372143509999998</v>
      </c>
      <c r="BN129" s="95"/>
      <c r="BO129" s="81">
        <f t="shared" ref="BO129:BO143" si="505">BM129-BN129</f>
        <v>1.0372143509999998</v>
      </c>
      <c r="BP129" s="122">
        <f t="shared" si="479"/>
        <v>3.3585327779999998</v>
      </c>
      <c r="BQ129" s="122">
        <f t="shared" si="479"/>
        <v>0</v>
      </c>
      <c r="BR129" s="122">
        <f t="shared" si="479"/>
        <v>3.3585327779999998</v>
      </c>
      <c r="BS129" s="66">
        <f t="shared" si="480"/>
        <v>0.25547153515025051</v>
      </c>
      <c r="BT129" s="97"/>
      <c r="BU129" s="81">
        <f>[1]DEPENSES_TOFE!Y38</f>
        <v>0</v>
      </c>
      <c r="BV129" s="95"/>
      <c r="BW129" s="81">
        <f t="shared" ref="BW129:BW143" si="506">BU129-BV129</f>
        <v>0</v>
      </c>
      <c r="BX129" s="122">
        <f t="shared" si="481"/>
        <v>3.3585327779999998</v>
      </c>
      <c r="BY129" s="122">
        <f t="shared" si="481"/>
        <v>0</v>
      </c>
      <c r="BZ129" s="122">
        <f t="shared" si="481"/>
        <v>3.3585327779999998</v>
      </c>
      <c r="CA129" s="66">
        <f t="shared" si="482"/>
        <v>0.25547153515025051</v>
      </c>
      <c r="CB129" s="97"/>
      <c r="CC129" s="81">
        <f>[1]DEPENSES_TOFE!AA38</f>
        <v>0</v>
      </c>
      <c r="CD129" s="95"/>
      <c r="CE129" s="81">
        <f t="shared" ref="CE129:CE143" si="507">CC129-CD129</f>
        <v>0</v>
      </c>
      <c r="CF129" s="96"/>
      <c r="CG129" s="84">
        <f t="shared" si="483"/>
        <v>0</v>
      </c>
      <c r="CH129" s="122">
        <f t="shared" si="484"/>
        <v>1.0372143509999998</v>
      </c>
      <c r="CI129" s="122">
        <f t="shared" si="484"/>
        <v>0</v>
      </c>
      <c r="CJ129" s="122">
        <f t="shared" si="484"/>
        <v>1.0372143509999998</v>
      </c>
      <c r="CK129" s="82"/>
      <c r="CL129" s="86">
        <f t="shared" si="485"/>
        <v>0</v>
      </c>
      <c r="CM129" s="122">
        <f t="shared" si="486"/>
        <v>3.3585327779999998</v>
      </c>
      <c r="CN129" s="122">
        <f t="shared" si="486"/>
        <v>0</v>
      </c>
      <c r="CO129" s="122">
        <f t="shared" si="486"/>
        <v>3.3585327779999998</v>
      </c>
      <c r="CP129" s="67">
        <f t="shared" si="487"/>
        <v>0.25547153515025051</v>
      </c>
      <c r="CQ129" s="67">
        <f t="shared" si="488"/>
        <v>0.25547153515025051</v>
      </c>
      <c r="CR129" s="67" t="e">
        <f t="shared" si="489"/>
        <v>#DIV/0!</v>
      </c>
      <c r="CS129" s="97"/>
      <c r="CT129" s="81">
        <f>[1]DEPENSES_TOFE!AG38</f>
        <v>0</v>
      </c>
      <c r="CU129" s="95"/>
      <c r="CV129" s="81">
        <f t="shared" ref="CV129:CV143" si="508">CT129-CU129</f>
        <v>0</v>
      </c>
      <c r="CW129" s="122">
        <f t="shared" si="490"/>
        <v>3.3585327779999998</v>
      </c>
      <c r="CX129" s="122">
        <f t="shared" si="490"/>
        <v>0</v>
      </c>
      <c r="CY129" s="122">
        <f t="shared" si="490"/>
        <v>3.3585327779999998</v>
      </c>
      <c r="CZ129" s="97"/>
      <c r="DA129" s="81">
        <f>[1]DEPENSES_TOFE!AI38</f>
        <v>0</v>
      </c>
      <c r="DB129" s="95"/>
      <c r="DC129" s="81">
        <f t="shared" ref="DC129:DC143" si="509">DA129-DB129</f>
        <v>0</v>
      </c>
      <c r="DD129" s="122">
        <f t="shared" ref="DD129:DF144" si="510">CW129+DA129</f>
        <v>3.3585327779999998</v>
      </c>
      <c r="DE129" s="122">
        <f t="shared" si="510"/>
        <v>0</v>
      </c>
      <c r="DF129" s="122">
        <f t="shared" si="510"/>
        <v>3.3585327779999998</v>
      </c>
      <c r="DG129" s="97"/>
      <c r="DH129" s="81">
        <f>[1]DEPENSES_TOFE!AK38</f>
        <v>0</v>
      </c>
      <c r="DI129" s="95"/>
      <c r="DJ129" s="81">
        <f t="shared" ref="DJ129:DJ143" si="511">DH129-DI129</f>
        <v>0</v>
      </c>
      <c r="DK129" s="96"/>
      <c r="DL129" s="84">
        <f t="shared" si="491"/>
        <v>0</v>
      </c>
      <c r="DM129" s="122">
        <f t="shared" si="491"/>
        <v>0</v>
      </c>
      <c r="DN129" s="122">
        <f t="shared" si="491"/>
        <v>0</v>
      </c>
      <c r="DO129" s="122">
        <f t="shared" si="491"/>
        <v>0</v>
      </c>
      <c r="DP129" s="82"/>
      <c r="DQ129" s="86">
        <f t="shared" si="492"/>
        <v>0</v>
      </c>
      <c r="DR129" s="123">
        <f t="shared" si="493"/>
        <v>3.3585327779999998</v>
      </c>
      <c r="DS129" s="123">
        <f t="shared" si="493"/>
        <v>0</v>
      </c>
      <c r="DT129" s="123">
        <f t="shared" si="493"/>
        <v>3.3585327779999998</v>
      </c>
      <c r="DU129" s="67">
        <f t="shared" si="494"/>
        <v>0.25547153515025051</v>
      </c>
      <c r="DV129" s="67">
        <f t="shared" si="495"/>
        <v>0.25547153515025051</v>
      </c>
      <c r="DW129" s="67" t="e">
        <f t="shared" si="496"/>
        <v>#DIV/0!</v>
      </c>
      <c r="DZ129" s="128"/>
    </row>
    <row r="130" spans="1:134" s="101" customFormat="1" ht="12.75" x14ac:dyDescent="0.2">
      <c r="A130" s="145" t="s">
        <v>152</v>
      </c>
      <c r="B130" s="81">
        <f>[1]DEPENSES_TOFE!C39</f>
        <v>0</v>
      </c>
      <c r="C130" s="95"/>
      <c r="D130" s="81">
        <f t="shared" si="497"/>
        <v>0</v>
      </c>
      <c r="E130" s="81">
        <f>[1]DEPENSES_TOFE!D39</f>
        <v>0</v>
      </c>
      <c r="F130" s="95"/>
      <c r="G130" s="81">
        <f t="shared" si="498"/>
        <v>0</v>
      </c>
      <c r="H130" s="146"/>
      <c r="I130" s="97"/>
      <c r="J130" s="81">
        <f>[1]DEPENSES_TOFE!E39</f>
        <v>0</v>
      </c>
      <c r="K130" s="95"/>
      <c r="L130" s="81">
        <f t="shared" si="499"/>
        <v>0</v>
      </c>
      <c r="M130" s="97"/>
      <c r="N130" s="81">
        <f>[1]DEPENSES_TOFE!G39</f>
        <v>0</v>
      </c>
      <c r="O130" s="95"/>
      <c r="P130" s="81">
        <f t="shared" si="500"/>
        <v>0</v>
      </c>
      <c r="Q130" s="122">
        <f t="shared" si="467"/>
        <v>0</v>
      </c>
      <c r="R130" s="122">
        <f t="shared" si="467"/>
        <v>0</v>
      </c>
      <c r="S130" s="122">
        <f t="shared" si="467"/>
        <v>0</v>
      </c>
      <c r="T130" s="97"/>
      <c r="U130" s="81">
        <f>[1]DEPENSES_TOFE!I39</f>
        <v>0</v>
      </c>
      <c r="V130" s="95"/>
      <c r="W130" s="81">
        <f t="shared" si="501"/>
        <v>0</v>
      </c>
      <c r="X130" s="96"/>
      <c r="Y130" s="84">
        <f t="shared" si="468"/>
        <v>0</v>
      </c>
      <c r="Z130" s="153">
        <f t="shared" si="469"/>
        <v>0</v>
      </c>
      <c r="AA130" s="153">
        <f t="shared" si="469"/>
        <v>0</v>
      </c>
      <c r="AB130" s="153">
        <f t="shared" si="469"/>
        <v>0</v>
      </c>
      <c r="AC130" s="66" t="e">
        <f t="shared" si="463"/>
        <v>#DIV/0!</v>
      </c>
      <c r="AD130" s="66" t="e">
        <f t="shared" si="470"/>
        <v>#DIV/0!</v>
      </c>
      <c r="AE130" s="66" t="e">
        <f t="shared" si="471"/>
        <v>#DIV/0!</v>
      </c>
      <c r="AF130" s="97"/>
      <c r="AG130" s="81">
        <f>[1]DEPENSES_TOFE!M39</f>
        <v>0</v>
      </c>
      <c r="AH130" s="95"/>
      <c r="AI130" s="81">
        <f t="shared" si="502"/>
        <v>0</v>
      </c>
      <c r="AJ130" s="122">
        <f t="shared" si="472"/>
        <v>0</v>
      </c>
      <c r="AK130" s="122">
        <f t="shared" si="472"/>
        <v>0</v>
      </c>
      <c r="AL130" s="122">
        <f t="shared" si="472"/>
        <v>0</v>
      </c>
      <c r="AM130" s="66" t="e">
        <f t="shared" si="464"/>
        <v>#DIV/0!</v>
      </c>
      <c r="AN130" s="97"/>
      <c r="AO130" s="81">
        <f>[1]DEPENSES_TOFE!O39</f>
        <v>0</v>
      </c>
      <c r="AP130" s="95"/>
      <c r="AQ130" s="81">
        <f t="shared" si="503"/>
        <v>0</v>
      </c>
      <c r="AR130" s="122">
        <f t="shared" si="473"/>
        <v>0</v>
      </c>
      <c r="AS130" s="122">
        <f t="shared" si="473"/>
        <v>0</v>
      </c>
      <c r="AT130" s="122">
        <f t="shared" si="473"/>
        <v>0</v>
      </c>
      <c r="AU130" s="97"/>
      <c r="AV130" s="81">
        <f>[1]DEPENSES_TOFE!Q39</f>
        <v>0</v>
      </c>
      <c r="AW130" s="95"/>
      <c r="AX130" s="81">
        <f t="shared" si="504"/>
        <v>0</v>
      </c>
      <c r="AY130" s="96"/>
      <c r="AZ130" s="84">
        <f t="shared" si="474"/>
        <v>0</v>
      </c>
      <c r="BA130" s="122">
        <f t="shared" si="475"/>
        <v>0</v>
      </c>
      <c r="BB130" s="122">
        <f t="shared" si="475"/>
        <v>0</v>
      </c>
      <c r="BC130" s="122">
        <f t="shared" si="475"/>
        <v>0</v>
      </c>
      <c r="BD130" s="82"/>
      <c r="BE130" s="86">
        <f t="shared" si="476"/>
        <v>0</v>
      </c>
      <c r="BF130" s="127">
        <f t="shared" si="476"/>
        <v>0</v>
      </c>
      <c r="BG130" s="127">
        <f t="shared" si="476"/>
        <v>0</v>
      </c>
      <c r="BH130" s="127">
        <f t="shared" si="476"/>
        <v>0</v>
      </c>
      <c r="BI130" s="66" t="e">
        <f t="shared" si="465"/>
        <v>#DIV/0!</v>
      </c>
      <c r="BJ130" s="66" t="e">
        <f t="shared" si="477"/>
        <v>#DIV/0!</v>
      </c>
      <c r="BK130" s="66" t="e">
        <f t="shared" si="478"/>
        <v>#DIV/0!</v>
      </c>
      <c r="BL130" s="97"/>
      <c r="BM130" s="81">
        <f>[1]DEPENSES_TOFE!W39</f>
        <v>0</v>
      </c>
      <c r="BN130" s="95"/>
      <c r="BO130" s="81">
        <f t="shared" si="505"/>
        <v>0</v>
      </c>
      <c r="BP130" s="122">
        <f t="shared" si="479"/>
        <v>0</v>
      </c>
      <c r="BQ130" s="122">
        <f t="shared" si="479"/>
        <v>0</v>
      </c>
      <c r="BR130" s="122">
        <f t="shared" si="479"/>
        <v>0</v>
      </c>
      <c r="BS130" s="66" t="e">
        <f t="shared" si="480"/>
        <v>#DIV/0!</v>
      </c>
      <c r="BT130" s="97"/>
      <c r="BU130" s="81">
        <f>[1]DEPENSES_TOFE!Y39</f>
        <v>0</v>
      </c>
      <c r="BV130" s="95"/>
      <c r="BW130" s="81">
        <f t="shared" si="506"/>
        <v>0</v>
      </c>
      <c r="BX130" s="122">
        <f t="shared" si="481"/>
        <v>0</v>
      </c>
      <c r="BY130" s="122">
        <f t="shared" si="481"/>
        <v>0</v>
      </c>
      <c r="BZ130" s="122">
        <f t="shared" si="481"/>
        <v>0</v>
      </c>
      <c r="CA130" s="66" t="e">
        <f t="shared" si="482"/>
        <v>#DIV/0!</v>
      </c>
      <c r="CB130" s="97"/>
      <c r="CC130" s="81">
        <f>[1]DEPENSES_TOFE!AA39</f>
        <v>0</v>
      </c>
      <c r="CD130" s="95"/>
      <c r="CE130" s="81">
        <f t="shared" si="507"/>
        <v>0</v>
      </c>
      <c r="CF130" s="96"/>
      <c r="CG130" s="84">
        <f t="shared" si="483"/>
        <v>0</v>
      </c>
      <c r="CH130" s="122">
        <f t="shared" si="484"/>
        <v>0</v>
      </c>
      <c r="CI130" s="122">
        <f t="shared" si="484"/>
        <v>0</v>
      </c>
      <c r="CJ130" s="122">
        <f t="shared" si="484"/>
        <v>0</v>
      </c>
      <c r="CK130" s="82"/>
      <c r="CL130" s="86">
        <f t="shared" si="485"/>
        <v>0</v>
      </c>
      <c r="CM130" s="122">
        <f t="shared" si="486"/>
        <v>0</v>
      </c>
      <c r="CN130" s="122">
        <f t="shared" si="486"/>
        <v>0</v>
      </c>
      <c r="CO130" s="122">
        <f t="shared" si="486"/>
        <v>0</v>
      </c>
      <c r="CP130" s="67" t="e">
        <f t="shared" si="487"/>
        <v>#DIV/0!</v>
      </c>
      <c r="CQ130" s="67" t="e">
        <f t="shared" si="488"/>
        <v>#DIV/0!</v>
      </c>
      <c r="CR130" s="67" t="e">
        <f t="shared" si="489"/>
        <v>#DIV/0!</v>
      </c>
      <c r="CS130" s="97"/>
      <c r="CT130" s="81">
        <f>[1]DEPENSES_TOFE!AG39</f>
        <v>0</v>
      </c>
      <c r="CU130" s="95"/>
      <c r="CV130" s="81">
        <f t="shared" si="508"/>
        <v>0</v>
      </c>
      <c r="CW130" s="122">
        <f t="shared" si="490"/>
        <v>0</v>
      </c>
      <c r="CX130" s="122">
        <f t="shared" si="490"/>
        <v>0</v>
      </c>
      <c r="CY130" s="122">
        <f t="shared" si="490"/>
        <v>0</v>
      </c>
      <c r="CZ130" s="97"/>
      <c r="DA130" s="81">
        <f>[1]DEPENSES_TOFE!AI39</f>
        <v>0</v>
      </c>
      <c r="DB130" s="95"/>
      <c r="DC130" s="81">
        <f t="shared" si="509"/>
        <v>0</v>
      </c>
      <c r="DD130" s="122">
        <f t="shared" si="510"/>
        <v>0</v>
      </c>
      <c r="DE130" s="122">
        <f t="shared" si="510"/>
        <v>0</v>
      </c>
      <c r="DF130" s="122">
        <f t="shared" si="510"/>
        <v>0</v>
      </c>
      <c r="DG130" s="97"/>
      <c r="DH130" s="81">
        <f>[1]DEPENSES_TOFE!AK39</f>
        <v>0</v>
      </c>
      <c r="DI130" s="95"/>
      <c r="DJ130" s="81">
        <f t="shared" si="511"/>
        <v>0</v>
      </c>
      <c r="DK130" s="96"/>
      <c r="DL130" s="84">
        <f t="shared" si="491"/>
        <v>0</v>
      </c>
      <c r="DM130" s="122">
        <f t="shared" si="491"/>
        <v>0</v>
      </c>
      <c r="DN130" s="122">
        <f t="shared" si="491"/>
        <v>0</v>
      </c>
      <c r="DO130" s="122">
        <f t="shared" si="491"/>
        <v>0</v>
      </c>
      <c r="DP130" s="82"/>
      <c r="DQ130" s="86">
        <f t="shared" si="492"/>
        <v>0</v>
      </c>
      <c r="DR130" s="123">
        <f t="shared" si="493"/>
        <v>0</v>
      </c>
      <c r="DS130" s="123">
        <f t="shared" si="493"/>
        <v>0</v>
      </c>
      <c r="DT130" s="123">
        <f t="shared" si="493"/>
        <v>0</v>
      </c>
      <c r="DU130" s="67" t="e">
        <f t="shared" si="494"/>
        <v>#DIV/0!</v>
      </c>
      <c r="DV130" s="67" t="e">
        <f t="shared" si="495"/>
        <v>#DIV/0!</v>
      </c>
      <c r="DW130" s="67" t="e">
        <f t="shared" si="496"/>
        <v>#DIV/0!</v>
      </c>
      <c r="DZ130" s="128"/>
    </row>
    <row r="131" spans="1:134" s="101" customFormat="1" ht="12.75" x14ac:dyDescent="0.2">
      <c r="A131" s="145" t="s">
        <v>153</v>
      </c>
      <c r="B131" s="81">
        <f>[1]DEPENSES_TOFE!C40</f>
        <v>6.1550000000000002</v>
      </c>
      <c r="C131" s="95"/>
      <c r="D131" s="81">
        <f t="shared" si="497"/>
        <v>6.1550000000000002</v>
      </c>
      <c r="E131" s="81">
        <f>[1]DEPENSES_TOFE!D40</f>
        <v>6.1550000000000002</v>
      </c>
      <c r="F131" s="95"/>
      <c r="G131" s="81">
        <f t="shared" si="498"/>
        <v>6.1550000000000002</v>
      </c>
      <c r="H131" s="146"/>
      <c r="I131" s="97"/>
      <c r="J131" s="81">
        <f>[1]DEPENSES_TOFE!E40</f>
        <v>0</v>
      </c>
      <c r="K131" s="95"/>
      <c r="L131" s="81">
        <f t="shared" si="499"/>
        <v>0</v>
      </c>
      <c r="M131" s="97"/>
      <c r="N131" s="81">
        <f>[1]DEPENSES_TOFE!G40</f>
        <v>1.75</v>
      </c>
      <c r="O131" s="95"/>
      <c r="P131" s="81">
        <f t="shared" si="500"/>
        <v>1.75</v>
      </c>
      <c r="Q131" s="122">
        <f t="shared" si="467"/>
        <v>1.75</v>
      </c>
      <c r="R131" s="122">
        <f t="shared" si="467"/>
        <v>0</v>
      </c>
      <c r="S131" s="122">
        <f t="shared" si="467"/>
        <v>1.75</v>
      </c>
      <c r="T131" s="97"/>
      <c r="U131" s="81">
        <f>[1]DEPENSES_TOFE!I40</f>
        <v>0.51250000000000018</v>
      </c>
      <c r="V131" s="95"/>
      <c r="W131" s="81">
        <f t="shared" si="501"/>
        <v>0.51250000000000018</v>
      </c>
      <c r="X131" s="96"/>
      <c r="Y131" s="84">
        <f t="shared" si="468"/>
        <v>0</v>
      </c>
      <c r="Z131" s="153">
        <f t="shared" si="469"/>
        <v>2.2625000000000002</v>
      </c>
      <c r="AA131" s="153">
        <f t="shared" si="469"/>
        <v>0</v>
      </c>
      <c r="AB131" s="153">
        <f t="shared" si="469"/>
        <v>2.2625000000000002</v>
      </c>
      <c r="AC131" s="66">
        <f t="shared" si="463"/>
        <v>0.36758732737611699</v>
      </c>
      <c r="AD131" s="66" t="e">
        <f t="shared" si="470"/>
        <v>#DIV/0!</v>
      </c>
      <c r="AE131" s="66" t="e">
        <f t="shared" si="471"/>
        <v>#DIV/0!</v>
      </c>
      <c r="AF131" s="97"/>
      <c r="AG131" s="81">
        <f>[1]DEPENSES_TOFE!M40</f>
        <v>0</v>
      </c>
      <c r="AH131" s="95"/>
      <c r="AI131" s="81">
        <f t="shared" si="502"/>
        <v>0</v>
      </c>
      <c r="AJ131" s="122">
        <f t="shared" si="472"/>
        <v>2.2625000000000002</v>
      </c>
      <c r="AK131" s="122">
        <f t="shared" si="472"/>
        <v>0</v>
      </c>
      <c r="AL131" s="122">
        <f t="shared" si="472"/>
        <v>2.2625000000000002</v>
      </c>
      <c r="AM131" s="66">
        <f t="shared" si="464"/>
        <v>0.36758732737611699</v>
      </c>
      <c r="AN131" s="97"/>
      <c r="AO131" s="81">
        <f>[1]DEPENSES_TOFE!O40</f>
        <v>0.2577102995999998</v>
      </c>
      <c r="AP131" s="95"/>
      <c r="AQ131" s="81">
        <f t="shared" si="503"/>
        <v>0.2577102995999998</v>
      </c>
      <c r="AR131" s="122">
        <f t="shared" si="473"/>
        <v>2.5202102996</v>
      </c>
      <c r="AS131" s="122">
        <f t="shared" si="473"/>
        <v>0</v>
      </c>
      <c r="AT131" s="122">
        <f t="shared" si="473"/>
        <v>2.5202102996</v>
      </c>
      <c r="AU131" s="97"/>
      <c r="AV131" s="81">
        <f>[1]DEPENSES_TOFE!Q40</f>
        <v>0.38656544940000037</v>
      </c>
      <c r="AW131" s="95"/>
      <c r="AX131" s="81">
        <f t="shared" si="504"/>
        <v>0.38656544940000037</v>
      </c>
      <c r="AY131" s="96"/>
      <c r="AZ131" s="84">
        <f t="shared" si="474"/>
        <v>0</v>
      </c>
      <c r="BA131" s="122">
        <f t="shared" si="475"/>
        <v>0.64427574900000018</v>
      </c>
      <c r="BB131" s="122">
        <f t="shared" si="475"/>
        <v>0</v>
      </c>
      <c r="BC131" s="122">
        <f t="shared" si="475"/>
        <v>0.64427574900000018</v>
      </c>
      <c r="BD131" s="82"/>
      <c r="BE131" s="86">
        <f t="shared" si="476"/>
        <v>0</v>
      </c>
      <c r="BF131" s="127">
        <f t="shared" si="476"/>
        <v>2.9067757490000004</v>
      </c>
      <c r="BG131" s="127">
        <f t="shared" si="476"/>
        <v>0</v>
      </c>
      <c r="BH131" s="127">
        <f t="shared" si="476"/>
        <v>2.9067757490000004</v>
      </c>
      <c r="BI131" s="66">
        <f t="shared" si="465"/>
        <v>0.47226250999187658</v>
      </c>
      <c r="BJ131" s="66">
        <f t="shared" si="477"/>
        <v>0.47226250999187658</v>
      </c>
      <c r="BK131" s="66" t="e">
        <f t="shared" si="478"/>
        <v>#DIV/0!</v>
      </c>
      <c r="BL131" s="97"/>
      <c r="BM131" s="81">
        <f>[1]DEPENSES_TOFE!W40</f>
        <v>0.96249999999999947</v>
      </c>
      <c r="BN131" s="95"/>
      <c r="BO131" s="81">
        <f t="shared" si="505"/>
        <v>0.96249999999999947</v>
      </c>
      <c r="BP131" s="122">
        <f t="shared" si="479"/>
        <v>3.8692757489999998</v>
      </c>
      <c r="BQ131" s="122">
        <f t="shared" si="479"/>
        <v>0</v>
      </c>
      <c r="BR131" s="122">
        <f t="shared" si="479"/>
        <v>3.8692757489999998</v>
      </c>
      <c r="BS131" s="66">
        <f t="shared" si="480"/>
        <v>0.62863943931762789</v>
      </c>
      <c r="BT131" s="97"/>
      <c r="BU131" s="81">
        <f>[1]DEPENSES_TOFE!Y40</f>
        <v>0</v>
      </c>
      <c r="BV131" s="95"/>
      <c r="BW131" s="81">
        <f t="shared" si="506"/>
        <v>0</v>
      </c>
      <c r="BX131" s="122">
        <f t="shared" si="481"/>
        <v>3.8692757489999998</v>
      </c>
      <c r="BY131" s="122">
        <f t="shared" si="481"/>
        <v>0</v>
      </c>
      <c r="BZ131" s="122">
        <f t="shared" si="481"/>
        <v>3.8692757489999998</v>
      </c>
      <c r="CA131" s="66">
        <f t="shared" si="482"/>
        <v>0.62863943931762789</v>
      </c>
      <c r="CB131" s="97"/>
      <c r="CC131" s="81">
        <f>[1]DEPENSES_TOFE!AA40</f>
        <v>0</v>
      </c>
      <c r="CD131" s="95"/>
      <c r="CE131" s="81">
        <f t="shared" si="507"/>
        <v>0</v>
      </c>
      <c r="CF131" s="96"/>
      <c r="CG131" s="84">
        <f t="shared" si="483"/>
        <v>0</v>
      </c>
      <c r="CH131" s="122">
        <f t="shared" si="484"/>
        <v>0.96249999999999947</v>
      </c>
      <c r="CI131" s="122">
        <f t="shared" si="484"/>
        <v>0</v>
      </c>
      <c r="CJ131" s="122">
        <f t="shared" si="484"/>
        <v>0.96249999999999947</v>
      </c>
      <c r="CK131" s="82"/>
      <c r="CL131" s="86">
        <f t="shared" si="485"/>
        <v>0</v>
      </c>
      <c r="CM131" s="122">
        <f t="shared" si="486"/>
        <v>3.8692757489999998</v>
      </c>
      <c r="CN131" s="122">
        <f t="shared" si="486"/>
        <v>0</v>
      </c>
      <c r="CO131" s="122">
        <f t="shared" si="486"/>
        <v>3.8692757489999998</v>
      </c>
      <c r="CP131" s="67">
        <f t="shared" si="487"/>
        <v>0.62863943931762789</v>
      </c>
      <c r="CQ131" s="67">
        <f t="shared" si="488"/>
        <v>0.62863943931762789</v>
      </c>
      <c r="CR131" s="67" t="e">
        <f t="shared" si="489"/>
        <v>#DIV/0!</v>
      </c>
      <c r="CS131" s="97"/>
      <c r="CT131" s="81">
        <f>[1]DEPENSES_TOFE!AG40</f>
        <v>0</v>
      </c>
      <c r="CU131" s="95"/>
      <c r="CV131" s="81">
        <f t="shared" si="508"/>
        <v>0</v>
      </c>
      <c r="CW131" s="122">
        <f t="shared" si="490"/>
        <v>3.8692757489999998</v>
      </c>
      <c r="CX131" s="122">
        <f t="shared" si="490"/>
        <v>0</v>
      </c>
      <c r="CY131" s="122">
        <f t="shared" si="490"/>
        <v>3.8692757489999998</v>
      </c>
      <c r="CZ131" s="97"/>
      <c r="DA131" s="81">
        <f>[1]DEPENSES_TOFE!AI40</f>
        <v>0</v>
      </c>
      <c r="DB131" s="95"/>
      <c r="DC131" s="81">
        <f t="shared" si="509"/>
        <v>0</v>
      </c>
      <c r="DD131" s="122">
        <f t="shared" si="510"/>
        <v>3.8692757489999998</v>
      </c>
      <c r="DE131" s="122">
        <f t="shared" si="510"/>
        <v>0</v>
      </c>
      <c r="DF131" s="122">
        <f t="shared" si="510"/>
        <v>3.8692757489999998</v>
      </c>
      <c r="DG131" s="97"/>
      <c r="DH131" s="81">
        <f>[1]DEPENSES_TOFE!AK40</f>
        <v>0</v>
      </c>
      <c r="DI131" s="95"/>
      <c r="DJ131" s="81">
        <f t="shared" si="511"/>
        <v>0</v>
      </c>
      <c r="DK131" s="96"/>
      <c r="DL131" s="84">
        <f t="shared" si="491"/>
        <v>0</v>
      </c>
      <c r="DM131" s="122">
        <f t="shared" si="491"/>
        <v>0</v>
      </c>
      <c r="DN131" s="122">
        <f t="shared" si="491"/>
        <v>0</v>
      </c>
      <c r="DO131" s="122">
        <f t="shared" si="491"/>
        <v>0</v>
      </c>
      <c r="DP131" s="82"/>
      <c r="DQ131" s="86">
        <f t="shared" si="492"/>
        <v>0</v>
      </c>
      <c r="DR131" s="123">
        <f t="shared" si="493"/>
        <v>3.8692757489999998</v>
      </c>
      <c r="DS131" s="123">
        <f t="shared" si="493"/>
        <v>0</v>
      </c>
      <c r="DT131" s="123">
        <f t="shared" si="493"/>
        <v>3.8692757489999998</v>
      </c>
      <c r="DU131" s="67">
        <f t="shared" si="494"/>
        <v>0.62863943931762789</v>
      </c>
      <c r="DV131" s="67">
        <f t="shared" si="495"/>
        <v>0.62863943931762789</v>
      </c>
      <c r="DW131" s="67" t="e">
        <f t="shared" si="496"/>
        <v>#DIV/0!</v>
      </c>
      <c r="DZ131" s="128"/>
    </row>
    <row r="132" spans="1:134" s="101" customFormat="1" ht="12.75" x14ac:dyDescent="0.2">
      <c r="A132" s="145" t="s">
        <v>154</v>
      </c>
      <c r="B132" s="81">
        <f>[1]DEPENSES_TOFE!C41</f>
        <v>54.067244000000002</v>
      </c>
      <c r="C132" s="95"/>
      <c r="D132" s="81">
        <f t="shared" si="497"/>
        <v>54.067244000000002</v>
      </c>
      <c r="E132" s="81">
        <f>[1]DEPENSES_TOFE!D41</f>
        <v>54.067244000000002</v>
      </c>
      <c r="F132" s="95"/>
      <c r="G132" s="81">
        <f t="shared" si="498"/>
        <v>54.067244000000002</v>
      </c>
      <c r="H132" s="146"/>
      <c r="I132" s="97"/>
      <c r="J132" s="81">
        <f>[1]DEPENSES_TOFE!E41</f>
        <v>0</v>
      </c>
      <c r="K132" s="95"/>
      <c r="L132" s="81">
        <f t="shared" si="499"/>
        <v>0</v>
      </c>
      <c r="M132" s="97"/>
      <c r="N132" s="81">
        <f>[1]DEPENSES_TOFE!G41</f>
        <v>8.3839195000000011</v>
      </c>
      <c r="O132" s="95"/>
      <c r="P132" s="81">
        <f t="shared" si="500"/>
        <v>8.3839195000000011</v>
      </c>
      <c r="Q132" s="122">
        <f t="shared" si="467"/>
        <v>8.3839195000000011</v>
      </c>
      <c r="R132" s="122">
        <f t="shared" si="467"/>
        <v>0</v>
      </c>
      <c r="S132" s="122">
        <f t="shared" si="467"/>
        <v>8.3839195000000011</v>
      </c>
      <c r="T132" s="97"/>
      <c r="U132" s="81">
        <f>[1]DEPENSES_TOFE!I41</f>
        <v>7.3939674670000004</v>
      </c>
      <c r="V132" s="95"/>
      <c r="W132" s="81">
        <f t="shared" si="501"/>
        <v>7.3939674670000004</v>
      </c>
      <c r="X132" s="96"/>
      <c r="Y132" s="84">
        <f t="shared" si="468"/>
        <v>0</v>
      </c>
      <c r="Z132" s="153">
        <f t="shared" si="469"/>
        <v>15.777886967000001</v>
      </c>
      <c r="AA132" s="153">
        <f t="shared" si="469"/>
        <v>0</v>
      </c>
      <c r="AB132" s="153">
        <f t="shared" si="469"/>
        <v>15.777886967000001</v>
      </c>
      <c r="AC132" s="66">
        <f t="shared" si="463"/>
        <v>0.29181970079702974</v>
      </c>
      <c r="AD132" s="66" t="e">
        <f t="shared" si="470"/>
        <v>#DIV/0!</v>
      </c>
      <c r="AE132" s="66" t="e">
        <f t="shared" si="471"/>
        <v>#DIV/0!</v>
      </c>
      <c r="AF132" s="97"/>
      <c r="AG132" s="81">
        <f>[1]DEPENSES_TOFE!M41</f>
        <v>6.3622435460000002</v>
      </c>
      <c r="AH132" s="95"/>
      <c r="AI132" s="81">
        <f t="shared" si="502"/>
        <v>6.3622435460000002</v>
      </c>
      <c r="AJ132" s="122">
        <f t="shared" si="472"/>
        <v>22.140130513000003</v>
      </c>
      <c r="AK132" s="122">
        <f t="shared" si="472"/>
        <v>0</v>
      </c>
      <c r="AL132" s="122">
        <f t="shared" si="472"/>
        <v>22.140130513000003</v>
      </c>
      <c r="AM132" s="66">
        <f t="shared" si="464"/>
        <v>0.40949249258941334</v>
      </c>
      <c r="AN132" s="97"/>
      <c r="AO132" s="81">
        <f>[1]DEPENSES_TOFE!O41</f>
        <v>4.2691373920000002</v>
      </c>
      <c r="AP132" s="95"/>
      <c r="AQ132" s="81">
        <f t="shared" si="503"/>
        <v>4.2691373920000002</v>
      </c>
      <c r="AR132" s="122">
        <f t="shared" si="473"/>
        <v>26.409267905000004</v>
      </c>
      <c r="AS132" s="122">
        <f t="shared" si="473"/>
        <v>0</v>
      </c>
      <c r="AT132" s="122">
        <f t="shared" si="473"/>
        <v>26.409267905000004</v>
      </c>
      <c r="AU132" s="97"/>
      <c r="AV132" s="81">
        <f>[1]DEPENSES_TOFE!Q41</f>
        <v>8.4223910699999998</v>
      </c>
      <c r="AW132" s="95"/>
      <c r="AX132" s="81">
        <f t="shared" si="504"/>
        <v>8.4223910699999998</v>
      </c>
      <c r="AY132" s="96"/>
      <c r="AZ132" s="84">
        <f t="shared" si="474"/>
        <v>0</v>
      </c>
      <c r="BA132" s="122">
        <f t="shared" si="475"/>
        <v>19.053772008000003</v>
      </c>
      <c r="BB132" s="122">
        <f t="shared" si="475"/>
        <v>0</v>
      </c>
      <c r="BC132" s="122">
        <f t="shared" si="475"/>
        <v>19.053772008000003</v>
      </c>
      <c r="BD132" s="82"/>
      <c r="BE132" s="86">
        <f t="shared" si="476"/>
        <v>0</v>
      </c>
      <c r="BF132" s="127">
        <f t="shared" si="476"/>
        <v>34.831658975000003</v>
      </c>
      <c r="BG132" s="127">
        <f t="shared" si="476"/>
        <v>0</v>
      </c>
      <c r="BH132" s="127">
        <f t="shared" si="476"/>
        <v>34.831658975000003</v>
      </c>
      <c r="BI132" s="66">
        <f t="shared" si="465"/>
        <v>0.64422849026667606</v>
      </c>
      <c r="BJ132" s="66">
        <f t="shared" si="477"/>
        <v>0.64422849026667606</v>
      </c>
      <c r="BK132" s="66" t="e">
        <f t="shared" si="478"/>
        <v>#DIV/0!</v>
      </c>
      <c r="BL132" s="97"/>
      <c r="BM132" s="81">
        <f>[1]DEPENSES_TOFE!W41</f>
        <v>9.1575385000000082</v>
      </c>
      <c r="BN132" s="95"/>
      <c r="BO132" s="81">
        <f t="shared" si="505"/>
        <v>9.1575385000000082</v>
      </c>
      <c r="BP132" s="122">
        <f t="shared" si="479"/>
        <v>43.989197475000012</v>
      </c>
      <c r="BQ132" s="122">
        <f t="shared" si="479"/>
        <v>0</v>
      </c>
      <c r="BR132" s="122">
        <f t="shared" si="479"/>
        <v>43.989197475000012</v>
      </c>
      <c r="BS132" s="66">
        <f t="shared" si="480"/>
        <v>0.81360162310104078</v>
      </c>
      <c r="BT132" s="97"/>
      <c r="BU132" s="81">
        <f>[1]DEPENSES_TOFE!Y41</f>
        <v>0</v>
      </c>
      <c r="BV132" s="95"/>
      <c r="BW132" s="81">
        <f t="shared" si="506"/>
        <v>0</v>
      </c>
      <c r="BX132" s="122">
        <f t="shared" si="481"/>
        <v>43.989197475000012</v>
      </c>
      <c r="BY132" s="122">
        <f t="shared" si="481"/>
        <v>0</v>
      </c>
      <c r="BZ132" s="122">
        <f t="shared" si="481"/>
        <v>43.989197475000012</v>
      </c>
      <c r="CA132" s="66">
        <f t="shared" si="482"/>
        <v>0.81360162310104078</v>
      </c>
      <c r="CB132" s="97"/>
      <c r="CC132" s="81">
        <f>[1]DEPENSES_TOFE!AA41</f>
        <v>0</v>
      </c>
      <c r="CD132" s="95"/>
      <c r="CE132" s="81">
        <f t="shared" si="507"/>
        <v>0</v>
      </c>
      <c r="CF132" s="96"/>
      <c r="CG132" s="84">
        <f t="shared" si="483"/>
        <v>0</v>
      </c>
      <c r="CH132" s="122">
        <f t="shared" si="484"/>
        <v>9.1575385000000082</v>
      </c>
      <c r="CI132" s="122">
        <f t="shared" si="484"/>
        <v>0</v>
      </c>
      <c r="CJ132" s="122">
        <f t="shared" si="484"/>
        <v>9.1575385000000082</v>
      </c>
      <c r="CK132" s="82"/>
      <c r="CL132" s="86">
        <f t="shared" si="485"/>
        <v>0</v>
      </c>
      <c r="CM132" s="122">
        <f t="shared" si="486"/>
        <v>43.989197475000012</v>
      </c>
      <c r="CN132" s="122">
        <f t="shared" si="486"/>
        <v>0</v>
      </c>
      <c r="CO132" s="122">
        <f t="shared" si="486"/>
        <v>43.989197475000012</v>
      </c>
      <c r="CP132" s="67">
        <f t="shared" si="487"/>
        <v>0.81360162310104078</v>
      </c>
      <c r="CQ132" s="67">
        <f t="shared" si="488"/>
        <v>0.81360162310104078</v>
      </c>
      <c r="CR132" s="67" t="e">
        <f t="shared" si="489"/>
        <v>#DIV/0!</v>
      </c>
      <c r="CS132" s="97"/>
      <c r="CT132" s="81">
        <f>[1]DEPENSES_TOFE!AG41</f>
        <v>0</v>
      </c>
      <c r="CU132" s="95"/>
      <c r="CV132" s="81">
        <f t="shared" si="508"/>
        <v>0</v>
      </c>
      <c r="CW132" s="122">
        <f t="shared" si="490"/>
        <v>43.989197475000012</v>
      </c>
      <c r="CX132" s="122">
        <f t="shared" si="490"/>
        <v>0</v>
      </c>
      <c r="CY132" s="122">
        <f t="shared" si="490"/>
        <v>43.989197475000012</v>
      </c>
      <c r="CZ132" s="97"/>
      <c r="DA132" s="81">
        <f>[1]DEPENSES_TOFE!AI41</f>
        <v>0</v>
      </c>
      <c r="DB132" s="95"/>
      <c r="DC132" s="81">
        <f t="shared" si="509"/>
        <v>0</v>
      </c>
      <c r="DD132" s="122">
        <f t="shared" si="510"/>
        <v>43.989197475000012</v>
      </c>
      <c r="DE132" s="122">
        <f t="shared" si="510"/>
        <v>0</v>
      </c>
      <c r="DF132" s="122">
        <f t="shared" si="510"/>
        <v>43.989197475000012</v>
      </c>
      <c r="DG132" s="97"/>
      <c r="DH132" s="81">
        <f>[1]DEPENSES_TOFE!AK41</f>
        <v>0</v>
      </c>
      <c r="DI132" s="95"/>
      <c r="DJ132" s="81">
        <f t="shared" si="511"/>
        <v>0</v>
      </c>
      <c r="DK132" s="96"/>
      <c r="DL132" s="84">
        <f t="shared" si="491"/>
        <v>0</v>
      </c>
      <c r="DM132" s="122">
        <f t="shared" si="491"/>
        <v>0</v>
      </c>
      <c r="DN132" s="122">
        <f t="shared" si="491"/>
        <v>0</v>
      </c>
      <c r="DO132" s="122">
        <f t="shared" si="491"/>
        <v>0</v>
      </c>
      <c r="DP132" s="82"/>
      <c r="DQ132" s="86">
        <f t="shared" si="492"/>
        <v>0</v>
      </c>
      <c r="DR132" s="123">
        <f t="shared" si="493"/>
        <v>43.989197475000012</v>
      </c>
      <c r="DS132" s="123">
        <f t="shared" si="493"/>
        <v>0</v>
      </c>
      <c r="DT132" s="123">
        <f t="shared" si="493"/>
        <v>43.989197475000012</v>
      </c>
      <c r="DU132" s="67">
        <f t="shared" si="494"/>
        <v>0.81360162310104078</v>
      </c>
      <c r="DV132" s="67">
        <f t="shared" si="495"/>
        <v>0.81360162310104078</v>
      </c>
      <c r="DW132" s="67" t="e">
        <f t="shared" si="496"/>
        <v>#DIV/0!</v>
      </c>
      <c r="DZ132" s="128"/>
    </row>
    <row r="133" spans="1:134" s="101" customFormat="1" ht="12.75" x14ac:dyDescent="0.2">
      <c r="A133" s="145" t="s">
        <v>155</v>
      </c>
      <c r="B133" s="81">
        <f>[1]DEPENSES_TOFE!C42</f>
        <v>4.1189999999999998</v>
      </c>
      <c r="C133" s="95"/>
      <c r="D133" s="81">
        <f t="shared" si="497"/>
        <v>4.1189999999999998</v>
      </c>
      <c r="E133" s="81">
        <f>[1]DEPENSES_TOFE!D42</f>
        <v>4.1189999999999998</v>
      </c>
      <c r="F133" s="95"/>
      <c r="G133" s="81">
        <f t="shared" si="498"/>
        <v>4.1189999999999998</v>
      </c>
      <c r="H133" s="146"/>
      <c r="I133" s="97"/>
      <c r="J133" s="81">
        <f>[1]DEPENSES_TOFE!E42</f>
        <v>0</v>
      </c>
      <c r="K133" s="95"/>
      <c r="L133" s="81">
        <f t="shared" si="499"/>
        <v>0</v>
      </c>
      <c r="M133" s="97"/>
      <c r="N133" s="81">
        <f>[1]DEPENSES_TOFE!G42</f>
        <v>0</v>
      </c>
      <c r="O133" s="95"/>
      <c r="P133" s="81">
        <f t="shared" si="500"/>
        <v>0</v>
      </c>
      <c r="Q133" s="122">
        <f t="shared" si="467"/>
        <v>0</v>
      </c>
      <c r="R133" s="122">
        <f t="shared" si="467"/>
        <v>0</v>
      </c>
      <c r="S133" s="122">
        <f t="shared" si="467"/>
        <v>0</v>
      </c>
      <c r="T133" s="97"/>
      <c r="U133" s="81">
        <f>[1]DEPENSES_TOFE!I42</f>
        <v>0</v>
      </c>
      <c r="V133" s="95"/>
      <c r="W133" s="81">
        <f t="shared" si="501"/>
        <v>0</v>
      </c>
      <c r="X133" s="96"/>
      <c r="Y133" s="84">
        <f t="shared" si="468"/>
        <v>0</v>
      </c>
      <c r="Z133" s="153">
        <f t="shared" si="469"/>
        <v>0</v>
      </c>
      <c r="AA133" s="153">
        <f t="shared" si="469"/>
        <v>0</v>
      </c>
      <c r="AB133" s="153">
        <f t="shared" si="469"/>
        <v>0</v>
      </c>
      <c r="AC133" s="66">
        <f t="shared" si="463"/>
        <v>0</v>
      </c>
      <c r="AD133" s="66" t="e">
        <f t="shared" si="470"/>
        <v>#DIV/0!</v>
      </c>
      <c r="AE133" s="66" t="e">
        <f t="shared" si="471"/>
        <v>#DIV/0!</v>
      </c>
      <c r="AF133" s="97"/>
      <c r="AG133" s="81">
        <f>[1]DEPENSES_TOFE!M42</f>
        <v>2.0594999999999999</v>
      </c>
      <c r="AH133" s="95"/>
      <c r="AI133" s="81">
        <f t="shared" si="502"/>
        <v>2.0594999999999999</v>
      </c>
      <c r="AJ133" s="122">
        <f t="shared" si="472"/>
        <v>2.0594999999999999</v>
      </c>
      <c r="AK133" s="122">
        <f t="shared" si="472"/>
        <v>0</v>
      </c>
      <c r="AL133" s="122">
        <f t="shared" si="472"/>
        <v>2.0594999999999999</v>
      </c>
      <c r="AM133" s="66">
        <f t="shared" si="464"/>
        <v>0.5</v>
      </c>
      <c r="AN133" s="97"/>
      <c r="AO133" s="81">
        <f>[1]DEPENSES_TOFE!O42</f>
        <v>0</v>
      </c>
      <c r="AP133" s="95"/>
      <c r="AQ133" s="81">
        <f t="shared" si="503"/>
        <v>0</v>
      </c>
      <c r="AR133" s="122">
        <f t="shared" si="473"/>
        <v>2.0594999999999999</v>
      </c>
      <c r="AS133" s="122">
        <f t="shared" si="473"/>
        <v>0</v>
      </c>
      <c r="AT133" s="122">
        <f t="shared" si="473"/>
        <v>2.0594999999999999</v>
      </c>
      <c r="AU133" s="97"/>
      <c r="AV133" s="81">
        <f>[1]DEPENSES_TOFE!Q42</f>
        <v>0</v>
      </c>
      <c r="AW133" s="95"/>
      <c r="AX133" s="81">
        <f t="shared" si="504"/>
        <v>0</v>
      </c>
      <c r="AY133" s="96"/>
      <c r="AZ133" s="84">
        <f t="shared" si="474"/>
        <v>0</v>
      </c>
      <c r="BA133" s="122">
        <f t="shared" si="475"/>
        <v>2.0594999999999999</v>
      </c>
      <c r="BB133" s="122">
        <f t="shared" si="475"/>
        <v>0</v>
      </c>
      <c r="BC133" s="122">
        <f t="shared" si="475"/>
        <v>2.0594999999999999</v>
      </c>
      <c r="BD133" s="82"/>
      <c r="BE133" s="86">
        <f t="shared" si="476"/>
        <v>0</v>
      </c>
      <c r="BF133" s="127">
        <f t="shared" si="476"/>
        <v>2.0594999999999999</v>
      </c>
      <c r="BG133" s="127">
        <f t="shared" si="476"/>
        <v>0</v>
      </c>
      <c r="BH133" s="127">
        <f t="shared" si="476"/>
        <v>2.0594999999999999</v>
      </c>
      <c r="BI133" s="66">
        <f t="shared" si="465"/>
        <v>0.5</v>
      </c>
      <c r="BJ133" s="66">
        <f t="shared" si="477"/>
        <v>0.5</v>
      </c>
      <c r="BK133" s="66" t="e">
        <f t="shared" si="478"/>
        <v>#DIV/0!</v>
      </c>
      <c r="BL133" s="97"/>
      <c r="BM133" s="81">
        <f>[1]DEPENSES_TOFE!W42</f>
        <v>1.5000000000000004</v>
      </c>
      <c r="BN133" s="95"/>
      <c r="BO133" s="81">
        <f t="shared" si="505"/>
        <v>1.5000000000000004</v>
      </c>
      <c r="BP133" s="122">
        <f t="shared" si="479"/>
        <v>3.5595000000000003</v>
      </c>
      <c r="BQ133" s="122">
        <f t="shared" si="479"/>
        <v>0</v>
      </c>
      <c r="BR133" s="122">
        <f t="shared" si="479"/>
        <v>3.5595000000000003</v>
      </c>
      <c r="BS133" s="66">
        <f t="shared" si="480"/>
        <v>0.8641660597232339</v>
      </c>
      <c r="BT133" s="97"/>
      <c r="BU133" s="81">
        <f>[1]DEPENSES_TOFE!Y42</f>
        <v>0</v>
      </c>
      <c r="BV133" s="95"/>
      <c r="BW133" s="81">
        <f t="shared" si="506"/>
        <v>0</v>
      </c>
      <c r="BX133" s="122">
        <f t="shared" si="481"/>
        <v>3.5595000000000003</v>
      </c>
      <c r="BY133" s="122">
        <f t="shared" si="481"/>
        <v>0</v>
      </c>
      <c r="BZ133" s="122">
        <f t="shared" si="481"/>
        <v>3.5595000000000003</v>
      </c>
      <c r="CA133" s="66">
        <f t="shared" si="482"/>
        <v>0.8641660597232339</v>
      </c>
      <c r="CB133" s="97"/>
      <c r="CC133" s="81">
        <f>[1]DEPENSES_TOFE!AA42</f>
        <v>0</v>
      </c>
      <c r="CD133" s="95"/>
      <c r="CE133" s="81">
        <f t="shared" si="507"/>
        <v>0</v>
      </c>
      <c r="CF133" s="96"/>
      <c r="CG133" s="84">
        <f t="shared" si="483"/>
        <v>0</v>
      </c>
      <c r="CH133" s="122">
        <f t="shared" si="484"/>
        <v>1.5000000000000004</v>
      </c>
      <c r="CI133" s="122">
        <f t="shared" si="484"/>
        <v>0</v>
      </c>
      <c r="CJ133" s="122">
        <f t="shared" si="484"/>
        <v>1.5000000000000004</v>
      </c>
      <c r="CK133" s="82"/>
      <c r="CL133" s="86">
        <f t="shared" si="485"/>
        <v>0</v>
      </c>
      <c r="CM133" s="122">
        <f t="shared" si="486"/>
        <v>3.5595000000000003</v>
      </c>
      <c r="CN133" s="122">
        <f t="shared" si="486"/>
        <v>0</v>
      </c>
      <c r="CO133" s="122">
        <f t="shared" si="486"/>
        <v>3.5595000000000003</v>
      </c>
      <c r="CP133" s="67">
        <f t="shared" si="487"/>
        <v>0.8641660597232339</v>
      </c>
      <c r="CQ133" s="67">
        <f t="shared" si="488"/>
        <v>0.8641660597232339</v>
      </c>
      <c r="CR133" s="67" t="e">
        <f t="shared" si="489"/>
        <v>#DIV/0!</v>
      </c>
      <c r="CS133" s="97"/>
      <c r="CT133" s="81">
        <f>[1]DEPENSES_TOFE!AG42</f>
        <v>0</v>
      </c>
      <c r="CU133" s="95"/>
      <c r="CV133" s="81">
        <f t="shared" si="508"/>
        <v>0</v>
      </c>
      <c r="CW133" s="122">
        <f t="shared" si="490"/>
        <v>3.5595000000000003</v>
      </c>
      <c r="CX133" s="122">
        <f t="shared" si="490"/>
        <v>0</v>
      </c>
      <c r="CY133" s="122">
        <f t="shared" si="490"/>
        <v>3.5595000000000003</v>
      </c>
      <c r="CZ133" s="97"/>
      <c r="DA133" s="81">
        <f>[1]DEPENSES_TOFE!AI42</f>
        <v>0</v>
      </c>
      <c r="DB133" s="95"/>
      <c r="DC133" s="81">
        <f t="shared" si="509"/>
        <v>0</v>
      </c>
      <c r="DD133" s="122">
        <f t="shared" si="510"/>
        <v>3.5595000000000003</v>
      </c>
      <c r="DE133" s="122">
        <f t="shared" si="510"/>
        <v>0</v>
      </c>
      <c r="DF133" s="122">
        <f t="shared" si="510"/>
        <v>3.5595000000000003</v>
      </c>
      <c r="DG133" s="97"/>
      <c r="DH133" s="81">
        <f>[1]DEPENSES_TOFE!AK42</f>
        <v>0</v>
      </c>
      <c r="DI133" s="95"/>
      <c r="DJ133" s="81">
        <f t="shared" si="511"/>
        <v>0</v>
      </c>
      <c r="DK133" s="96"/>
      <c r="DL133" s="84">
        <f t="shared" si="491"/>
        <v>0</v>
      </c>
      <c r="DM133" s="122">
        <f t="shared" si="491"/>
        <v>0</v>
      </c>
      <c r="DN133" s="122">
        <f t="shared" si="491"/>
        <v>0</v>
      </c>
      <c r="DO133" s="122">
        <f t="shared" si="491"/>
        <v>0</v>
      </c>
      <c r="DP133" s="82"/>
      <c r="DQ133" s="86">
        <f t="shared" si="492"/>
        <v>0</v>
      </c>
      <c r="DR133" s="123">
        <f t="shared" si="493"/>
        <v>3.5595000000000003</v>
      </c>
      <c r="DS133" s="123">
        <f t="shared" si="493"/>
        <v>0</v>
      </c>
      <c r="DT133" s="123">
        <f t="shared" si="493"/>
        <v>3.5595000000000003</v>
      </c>
      <c r="DU133" s="67">
        <f t="shared" si="494"/>
        <v>0.8641660597232339</v>
      </c>
      <c r="DV133" s="67">
        <f t="shared" si="495"/>
        <v>0.8641660597232339</v>
      </c>
      <c r="DW133" s="67" t="e">
        <f t="shared" si="496"/>
        <v>#DIV/0!</v>
      </c>
      <c r="DZ133" s="128"/>
    </row>
    <row r="134" spans="1:134" s="101" customFormat="1" ht="12.75" x14ac:dyDescent="0.2">
      <c r="A134" s="145" t="s">
        <v>156</v>
      </c>
      <c r="B134" s="81">
        <f>[1]DEPENSES_TOFE!C43</f>
        <v>0.56000000000000005</v>
      </c>
      <c r="C134" s="95"/>
      <c r="D134" s="81">
        <f t="shared" si="497"/>
        <v>0.56000000000000005</v>
      </c>
      <c r="E134" s="81">
        <f>[1]DEPENSES_TOFE!D43</f>
        <v>0.56000000000000005</v>
      </c>
      <c r="F134" s="95"/>
      <c r="G134" s="81">
        <f t="shared" si="498"/>
        <v>0.56000000000000005</v>
      </c>
      <c r="H134" s="146"/>
      <c r="I134" s="97"/>
      <c r="J134" s="81">
        <f>[1]DEPENSES_TOFE!E43</f>
        <v>0</v>
      </c>
      <c r="K134" s="95"/>
      <c r="L134" s="81">
        <f t="shared" si="499"/>
        <v>0</v>
      </c>
      <c r="M134" s="97"/>
      <c r="N134" s="81">
        <f>[1]DEPENSES_TOFE!G43</f>
        <v>8.4999999999999992E-2</v>
      </c>
      <c r="O134" s="95"/>
      <c r="P134" s="81">
        <f t="shared" si="500"/>
        <v>8.4999999999999992E-2</v>
      </c>
      <c r="Q134" s="122">
        <f t="shared" si="467"/>
        <v>8.4999999999999992E-2</v>
      </c>
      <c r="R134" s="122">
        <f t="shared" si="467"/>
        <v>0</v>
      </c>
      <c r="S134" s="122">
        <f t="shared" si="467"/>
        <v>8.4999999999999992E-2</v>
      </c>
      <c r="T134" s="97"/>
      <c r="U134" s="81">
        <f>[1]DEPENSES_TOFE!I43</f>
        <v>0.11500000000000002</v>
      </c>
      <c r="V134" s="95"/>
      <c r="W134" s="81">
        <f t="shared" si="501"/>
        <v>0.11500000000000002</v>
      </c>
      <c r="X134" s="96"/>
      <c r="Y134" s="84">
        <f t="shared" si="468"/>
        <v>0</v>
      </c>
      <c r="Z134" s="153">
        <f t="shared" si="469"/>
        <v>0.2</v>
      </c>
      <c r="AA134" s="153">
        <f t="shared" si="469"/>
        <v>0</v>
      </c>
      <c r="AB134" s="153">
        <f t="shared" si="469"/>
        <v>0.2</v>
      </c>
      <c r="AC134" s="66">
        <f t="shared" si="463"/>
        <v>0.35714285714285715</v>
      </c>
      <c r="AD134" s="66" t="e">
        <f t="shared" si="470"/>
        <v>#DIV/0!</v>
      </c>
      <c r="AE134" s="66" t="e">
        <f t="shared" si="471"/>
        <v>#DIV/0!</v>
      </c>
      <c r="AF134" s="97"/>
      <c r="AG134" s="81">
        <f>[1]DEPENSES_TOFE!M43</f>
        <v>0</v>
      </c>
      <c r="AH134" s="95"/>
      <c r="AI134" s="81">
        <f t="shared" si="502"/>
        <v>0</v>
      </c>
      <c r="AJ134" s="122">
        <f t="shared" si="472"/>
        <v>0.2</v>
      </c>
      <c r="AK134" s="122">
        <f t="shared" si="472"/>
        <v>0</v>
      </c>
      <c r="AL134" s="122">
        <f t="shared" si="472"/>
        <v>0.2</v>
      </c>
      <c r="AM134" s="66">
        <f t="shared" si="464"/>
        <v>0.35714285714285715</v>
      </c>
      <c r="AN134" s="97"/>
      <c r="AO134" s="81">
        <f>[1]DEPENSES_TOFE!O43</f>
        <v>5.0000000000000044E-3</v>
      </c>
      <c r="AP134" s="95"/>
      <c r="AQ134" s="81">
        <f t="shared" si="503"/>
        <v>5.0000000000000044E-3</v>
      </c>
      <c r="AR134" s="122">
        <f t="shared" si="473"/>
        <v>0.20500000000000002</v>
      </c>
      <c r="AS134" s="122">
        <f t="shared" si="473"/>
        <v>0</v>
      </c>
      <c r="AT134" s="122">
        <f t="shared" si="473"/>
        <v>0.20500000000000002</v>
      </c>
      <c r="AU134" s="97"/>
      <c r="AV134" s="81">
        <f>[1]DEPENSES_TOFE!Q43</f>
        <v>7.4999999999999789E-3</v>
      </c>
      <c r="AW134" s="95"/>
      <c r="AX134" s="81">
        <f t="shared" si="504"/>
        <v>7.4999999999999789E-3</v>
      </c>
      <c r="AY134" s="96"/>
      <c r="AZ134" s="84">
        <f t="shared" si="474"/>
        <v>0</v>
      </c>
      <c r="BA134" s="122">
        <f t="shared" si="475"/>
        <v>1.2499999999999983E-2</v>
      </c>
      <c r="BB134" s="122">
        <f t="shared" si="475"/>
        <v>0</v>
      </c>
      <c r="BC134" s="122">
        <f t="shared" si="475"/>
        <v>1.2499999999999983E-2</v>
      </c>
      <c r="BD134" s="82"/>
      <c r="BE134" s="86">
        <f t="shared" si="476"/>
        <v>0</v>
      </c>
      <c r="BF134" s="127">
        <f t="shared" si="476"/>
        <v>0.21249999999999999</v>
      </c>
      <c r="BG134" s="127">
        <f t="shared" si="476"/>
        <v>0</v>
      </c>
      <c r="BH134" s="127">
        <f t="shared" si="476"/>
        <v>0.21249999999999999</v>
      </c>
      <c r="BI134" s="66">
        <f t="shared" si="465"/>
        <v>0.37946428571428564</v>
      </c>
      <c r="BJ134" s="66">
        <f t="shared" si="477"/>
        <v>0.37946428571428564</v>
      </c>
      <c r="BK134" s="66" t="e">
        <f t="shared" si="478"/>
        <v>#DIV/0!</v>
      </c>
      <c r="BL134" s="97"/>
      <c r="BM134" s="81">
        <f>[1]DEPENSES_TOFE!W43</f>
        <v>5.0000000000000017E-2</v>
      </c>
      <c r="BN134" s="95"/>
      <c r="BO134" s="81">
        <f t="shared" si="505"/>
        <v>5.0000000000000017E-2</v>
      </c>
      <c r="BP134" s="122">
        <f t="shared" si="479"/>
        <v>0.26250000000000001</v>
      </c>
      <c r="BQ134" s="122">
        <f t="shared" si="479"/>
        <v>0</v>
      </c>
      <c r="BR134" s="122">
        <f t="shared" si="479"/>
        <v>0.26250000000000001</v>
      </c>
      <c r="BS134" s="66">
        <f t="shared" si="480"/>
        <v>0.46875</v>
      </c>
      <c r="BT134" s="97"/>
      <c r="BU134" s="81">
        <f>[1]DEPENSES_TOFE!Y43</f>
        <v>0</v>
      </c>
      <c r="BV134" s="95"/>
      <c r="BW134" s="81">
        <f t="shared" si="506"/>
        <v>0</v>
      </c>
      <c r="BX134" s="122">
        <f t="shared" si="481"/>
        <v>0.26250000000000001</v>
      </c>
      <c r="BY134" s="122">
        <f t="shared" si="481"/>
        <v>0</v>
      </c>
      <c r="BZ134" s="122">
        <f t="shared" si="481"/>
        <v>0.26250000000000001</v>
      </c>
      <c r="CA134" s="66">
        <f t="shared" si="482"/>
        <v>0.46875</v>
      </c>
      <c r="CB134" s="97"/>
      <c r="CC134" s="81">
        <f>[1]DEPENSES_TOFE!AA43</f>
        <v>0</v>
      </c>
      <c r="CD134" s="95"/>
      <c r="CE134" s="81">
        <f t="shared" si="507"/>
        <v>0</v>
      </c>
      <c r="CF134" s="96"/>
      <c r="CG134" s="84">
        <f t="shared" si="483"/>
        <v>0</v>
      </c>
      <c r="CH134" s="122">
        <f t="shared" si="484"/>
        <v>5.0000000000000017E-2</v>
      </c>
      <c r="CI134" s="122">
        <f t="shared" si="484"/>
        <v>0</v>
      </c>
      <c r="CJ134" s="122">
        <f t="shared" si="484"/>
        <v>5.0000000000000017E-2</v>
      </c>
      <c r="CK134" s="82"/>
      <c r="CL134" s="86">
        <f t="shared" si="485"/>
        <v>0</v>
      </c>
      <c r="CM134" s="122">
        <f t="shared" si="486"/>
        <v>0.26250000000000001</v>
      </c>
      <c r="CN134" s="122">
        <f t="shared" si="486"/>
        <v>0</v>
      </c>
      <c r="CO134" s="122">
        <f t="shared" si="486"/>
        <v>0.26250000000000001</v>
      </c>
      <c r="CP134" s="67">
        <f t="shared" si="487"/>
        <v>0.46875</v>
      </c>
      <c r="CQ134" s="67">
        <f t="shared" si="488"/>
        <v>0.46875</v>
      </c>
      <c r="CR134" s="67" t="e">
        <f t="shared" si="489"/>
        <v>#DIV/0!</v>
      </c>
      <c r="CS134" s="97"/>
      <c r="CT134" s="81">
        <f>[1]DEPENSES_TOFE!AG43</f>
        <v>0</v>
      </c>
      <c r="CU134" s="95"/>
      <c r="CV134" s="81">
        <f t="shared" si="508"/>
        <v>0</v>
      </c>
      <c r="CW134" s="122">
        <f t="shared" si="490"/>
        <v>0.26250000000000001</v>
      </c>
      <c r="CX134" s="122">
        <f t="shared" si="490"/>
        <v>0</v>
      </c>
      <c r="CY134" s="122">
        <f t="shared" si="490"/>
        <v>0.26250000000000001</v>
      </c>
      <c r="CZ134" s="97"/>
      <c r="DA134" s="81">
        <f>[1]DEPENSES_TOFE!AI43</f>
        <v>0</v>
      </c>
      <c r="DB134" s="95"/>
      <c r="DC134" s="81">
        <f t="shared" si="509"/>
        <v>0</v>
      </c>
      <c r="DD134" s="122">
        <f t="shared" si="510"/>
        <v>0.26250000000000001</v>
      </c>
      <c r="DE134" s="122">
        <f t="shared" si="510"/>
        <v>0</v>
      </c>
      <c r="DF134" s="122">
        <f t="shared" si="510"/>
        <v>0.26250000000000001</v>
      </c>
      <c r="DG134" s="97"/>
      <c r="DH134" s="81">
        <f>[1]DEPENSES_TOFE!AK43</f>
        <v>0</v>
      </c>
      <c r="DI134" s="95"/>
      <c r="DJ134" s="81">
        <f t="shared" si="511"/>
        <v>0</v>
      </c>
      <c r="DK134" s="96"/>
      <c r="DL134" s="84">
        <f t="shared" si="491"/>
        <v>0</v>
      </c>
      <c r="DM134" s="122">
        <f t="shared" si="491"/>
        <v>0</v>
      </c>
      <c r="DN134" s="122">
        <f t="shared" si="491"/>
        <v>0</v>
      </c>
      <c r="DO134" s="122">
        <f t="shared" si="491"/>
        <v>0</v>
      </c>
      <c r="DP134" s="82"/>
      <c r="DQ134" s="86">
        <f t="shared" si="492"/>
        <v>0</v>
      </c>
      <c r="DR134" s="123">
        <f t="shared" si="493"/>
        <v>0.26250000000000001</v>
      </c>
      <c r="DS134" s="123">
        <f t="shared" si="493"/>
        <v>0</v>
      </c>
      <c r="DT134" s="123">
        <f t="shared" si="493"/>
        <v>0.26250000000000001</v>
      </c>
      <c r="DU134" s="67">
        <f t="shared" si="494"/>
        <v>0.46875</v>
      </c>
      <c r="DV134" s="67">
        <f t="shared" si="495"/>
        <v>0.46875</v>
      </c>
      <c r="DW134" s="67" t="e">
        <f t="shared" si="496"/>
        <v>#DIV/0!</v>
      </c>
      <c r="DZ134" s="128"/>
    </row>
    <row r="135" spans="1:134" s="101" customFormat="1" ht="12.75" x14ac:dyDescent="0.2">
      <c r="A135" s="145" t="s">
        <v>157</v>
      </c>
      <c r="B135" s="81">
        <f>[1]DEPENSES_TOFE!C44</f>
        <v>18.479330000000001</v>
      </c>
      <c r="C135" s="95"/>
      <c r="D135" s="81">
        <f t="shared" si="497"/>
        <v>18.479330000000001</v>
      </c>
      <c r="E135" s="81">
        <f>[1]DEPENSES_TOFE!D44</f>
        <v>18.479330000000001</v>
      </c>
      <c r="F135" s="95"/>
      <c r="G135" s="81">
        <f t="shared" si="498"/>
        <v>18.479330000000001</v>
      </c>
      <c r="H135" s="146"/>
      <c r="I135" s="97"/>
      <c r="J135" s="81">
        <f>[1]DEPENSES_TOFE!E44</f>
        <v>0</v>
      </c>
      <c r="K135" s="95"/>
      <c r="L135" s="81">
        <f t="shared" si="499"/>
        <v>0</v>
      </c>
      <c r="M135" s="97"/>
      <c r="N135" s="81">
        <f>[1]DEPENSES_TOFE!G44</f>
        <v>0.41749999999999998</v>
      </c>
      <c r="O135" s="95"/>
      <c r="P135" s="81">
        <f t="shared" si="500"/>
        <v>0.41749999999999998</v>
      </c>
      <c r="Q135" s="122">
        <f t="shared" si="467"/>
        <v>0.41749999999999998</v>
      </c>
      <c r="R135" s="122">
        <f t="shared" si="467"/>
        <v>0</v>
      </c>
      <c r="S135" s="122">
        <f t="shared" si="467"/>
        <v>0.41749999999999998</v>
      </c>
      <c r="T135" s="97"/>
      <c r="U135" s="81">
        <f>[1]DEPENSES_TOFE!I44</f>
        <v>6.2446649999999995</v>
      </c>
      <c r="V135" s="95"/>
      <c r="W135" s="81">
        <f t="shared" si="501"/>
        <v>6.2446649999999995</v>
      </c>
      <c r="X135" s="96"/>
      <c r="Y135" s="84">
        <f t="shared" si="468"/>
        <v>0</v>
      </c>
      <c r="Z135" s="153">
        <f t="shared" si="469"/>
        <v>6.6621649999999999</v>
      </c>
      <c r="AA135" s="153">
        <f t="shared" si="469"/>
        <v>0</v>
      </c>
      <c r="AB135" s="153">
        <f t="shared" si="469"/>
        <v>6.6621649999999999</v>
      </c>
      <c r="AC135" s="66">
        <f t="shared" si="463"/>
        <v>0.3605198348641428</v>
      </c>
      <c r="AD135" s="66" t="e">
        <f t="shared" si="470"/>
        <v>#DIV/0!</v>
      </c>
      <c r="AE135" s="66" t="e">
        <f t="shared" si="471"/>
        <v>#DIV/0!</v>
      </c>
      <c r="AF135" s="97"/>
      <c r="AG135" s="81">
        <f>[1]DEPENSES_TOFE!M44</f>
        <v>1.9582088770000006</v>
      </c>
      <c r="AH135" s="95"/>
      <c r="AI135" s="81">
        <f t="shared" si="502"/>
        <v>1.9582088770000006</v>
      </c>
      <c r="AJ135" s="122">
        <f t="shared" si="472"/>
        <v>8.6203738770000005</v>
      </c>
      <c r="AK135" s="122">
        <f t="shared" si="472"/>
        <v>0</v>
      </c>
      <c r="AL135" s="122">
        <f t="shared" si="472"/>
        <v>8.6203738770000005</v>
      </c>
      <c r="AM135" s="66">
        <f t="shared" si="464"/>
        <v>0.46648736058071372</v>
      </c>
      <c r="AN135" s="97"/>
      <c r="AO135" s="81">
        <f>[1]DEPENSES_TOFE!O44</f>
        <v>0.93983695160000025</v>
      </c>
      <c r="AP135" s="95"/>
      <c r="AQ135" s="81">
        <f t="shared" si="503"/>
        <v>0.93983695160000025</v>
      </c>
      <c r="AR135" s="122">
        <f t="shared" si="473"/>
        <v>9.5602108286000007</v>
      </c>
      <c r="AS135" s="122">
        <f t="shared" si="473"/>
        <v>0</v>
      </c>
      <c r="AT135" s="122">
        <f t="shared" si="473"/>
        <v>9.5602108286000007</v>
      </c>
      <c r="AU135" s="97"/>
      <c r="AV135" s="81">
        <f>[1]DEPENSES_TOFE!Q44</f>
        <v>1.4097554274000004</v>
      </c>
      <c r="AW135" s="95"/>
      <c r="AX135" s="81">
        <f t="shared" si="504"/>
        <v>1.4097554274000004</v>
      </c>
      <c r="AY135" s="96"/>
      <c r="AZ135" s="84">
        <f t="shared" si="474"/>
        <v>0</v>
      </c>
      <c r="BA135" s="122">
        <f t="shared" si="475"/>
        <v>4.3078012560000012</v>
      </c>
      <c r="BB135" s="122">
        <f t="shared" si="475"/>
        <v>0</v>
      </c>
      <c r="BC135" s="122">
        <f t="shared" si="475"/>
        <v>4.3078012560000012</v>
      </c>
      <c r="BD135" s="82"/>
      <c r="BE135" s="86">
        <f t="shared" si="476"/>
        <v>0</v>
      </c>
      <c r="BF135" s="127">
        <f t="shared" si="476"/>
        <v>10.969966256000001</v>
      </c>
      <c r="BG135" s="127">
        <f t="shared" si="476"/>
        <v>0</v>
      </c>
      <c r="BH135" s="127">
        <f t="shared" si="476"/>
        <v>10.969966256000001</v>
      </c>
      <c r="BI135" s="66">
        <f t="shared" si="465"/>
        <v>0.59363441510054749</v>
      </c>
      <c r="BJ135" s="66">
        <f t="shared" si="477"/>
        <v>0.59363441510054749</v>
      </c>
      <c r="BK135" s="66" t="e">
        <f t="shared" si="478"/>
        <v>#DIV/0!</v>
      </c>
      <c r="BL135" s="97"/>
      <c r="BM135" s="81">
        <f>[1]DEPENSES_TOFE!W44</f>
        <v>0</v>
      </c>
      <c r="BN135" s="95"/>
      <c r="BO135" s="81">
        <f t="shared" si="505"/>
        <v>0</v>
      </c>
      <c r="BP135" s="122">
        <f t="shared" si="479"/>
        <v>10.969966256000001</v>
      </c>
      <c r="BQ135" s="122">
        <f t="shared" si="479"/>
        <v>0</v>
      </c>
      <c r="BR135" s="122">
        <f t="shared" si="479"/>
        <v>10.969966256000001</v>
      </c>
      <c r="BS135" s="66">
        <f t="shared" si="480"/>
        <v>0.59363441510054749</v>
      </c>
      <c r="BT135" s="97"/>
      <c r="BU135" s="81">
        <f>[1]DEPENSES_TOFE!Y44</f>
        <v>0</v>
      </c>
      <c r="BV135" s="95"/>
      <c r="BW135" s="81">
        <f t="shared" si="506"/>
        <v>0</v>
      </c>
      <c r="BX135" s="122">
        <f t="shared" si="481"/>
        <v>10.969966256000001</v>
      </c>
      <c r="BY135" s="122">
        <f t="shared" si="481"/>
        <v>0</v>
      </c>
      <c r="BZ135" s="122">
        <f t="shared" si="481"/>
        <v>10.969966256000001</v>
      </c>
      <c r="CA135" s="66">
        <f t="shared" si="482"/>
        <v>0.59363441510054749</v>
      </c>
      <c r="CB135" s="97"/>
      <c r="CC135" s="81">
        <f>[1]DEPENSES_TOFE!AA44</f>
        <v>0</v>
      </c>
      <c r="CD135" s="95"/>
      <c r="CE135" s="81">
        <f t="shared" si="507"/>
        <v>0</v>
      </c>
      <c r="CF135" s="96"/>
      <c r="CG135" s="84">
        <f t="shared" si="483"/>
        <v>0</v>
      </c>
      <c r="CH135" s="122">
        <f t="shared" si="484"/>
        <v>0</v>
      </c>
      <c r="CI135" s="122">
        <f t="shared" si="484"/>
        <v>0</v>
      </c>
      <c r="CJ135" s="122">
        <f t="shared" si="484"/>
        <v>0</v>
      </c>
      <c r="CK135" s="82"/>
      <c r="CL135" s="86">
        <f t="shared" si="485"/>
        <v>0</v>
      </c>
      <c r="CM135" s="122">
        <f t="shared" si="486"/>
        <v>10.969966256000001</v>
      </c>
      <c r="CN135" s="122">
        <f t="shared" si="486"/>
        <v>0</v>
      </c>
      <c r="CO135" s="122">
        <f t="shared" si="486"/>
        <v>10.969966256000001</v>
      </c>
      <c r="CP135" s="67">
        <f t="shared" si="487"/>
        <v>0.59363441510054749</v>
      </c>
      <c r="CQ135" s="67">
        <f t="shared" si="488"/>
        <v>0.59363441510054749</v>
      </c>
      <c r="CR135" s="67" t="e">
        <f t="shared" si="489"/>
        <v>#DIV/0!</v>
      </c>
      <c r="CS135" s="97"/>
      <c r="CT135" s="81">
        <f>[1]DEPENSES_TOFE!AG44</f>
        <v>0</v>
      </c>
      <c r="CU135" s="95"/>
      <c r="CV135" s="81">
        <f t="shared" si="508"/>
        <v>0</v>
      </c>
      <c r="CW135" s="122">
        <f t="shared" si="490"/>
        <v>10.969966256000001</v>
      </c>
      <c r="CX135" s="122">
        <f t="shared" si="490"/>
        <v>0</v>
      </c>
      <c r="CY135" s="122">
        <f t="shared" si="490"/>
        <v>10.969966256000001</v>
      </c>
      <c r="CZ135" s="97"/>
      <c r="DA135" s="81">
        <f>[1]DEPENSES_TOFE!AI44</f>
        <v>0</v>
      </c>
      <c r="DB135" s="95"/>
      <c r="DC135" s="81">
        <f t="shared" si="509"/>
        <v>0</v>
      </c>
      <c r="DD135" s="122">
        <f t="shared" si="510"/>
        <v>10.969966256000001</v>
      </c>
      <c r="DE135" s="122">
        <f t="shared" si="510"/>
        <v>0</v>
      </c>
      <c r="DF135" s="122">
        <f t="shared" si="510"/>
        <v>10.969966256000001</v>
      </c>
      <c r="DG135" s="97"/>
      <c r="DH135" s="81">
        <f>[1]DEPENSES_TOFE!AK44</f>
        <v>0</v>
      </c>
      <c r="DI135" s="95"/>
      <c r="DJ135" s="81">
        <f t="shared" si="511"/>
        <v>0</v>
      </c>
      <c r="DK135" s="96"/>
      <c r="DL135" s="84">
        <f t="shared" si="491"/>
        <v>0</v>
      </c>
      <c r="DM135" s="122">
        <f t="shared" si="491"/>
        <v>0</v>
      </c>
      <c r="DN135" s="122">
        <f t="shared" si="491"/>
        <v>0</v>
      </c>
      <c r="DO135" s="122">
        <f t="shared" si="491"/>
        <v>0</v>
      </c>
      <c r="DP135" s="82"/>
      <c r="DQ135" s="86">
        <f t="shared" si="492"/>
        <v>0</v>
      </c>
      <c r="DR135" s="123">
        <f t="shared" si="493"/>
        <v>10.969966256000001</v>
      </c>
      <c r="DS135" s="123">
        <f t="shared" si="493"/>
        <v>0</v>
      </c>
      <c r="DT135" s="123">
        <f t="shared" si="493"/>
        <v>10.969966256000001</v>
      </c>
      <c r="DU135" s="67">
        <f t="shared" si="494"/>
        <v>0.59363441510054749</v>
      </c>
      <c r="DV135" s="67">
        <f t="shared" si="495"/>
        <v>0.59363441510054749</v>
      </c>
      <c r="DW135" s="67" t="e">
        <f t="shared" si="496"/>
        <v>#DIV/0!</v>
      </c>
      <c r="DZ135" s="128"/>
    </row>
    <row r="136" spans="1:134" s="101" customFormat="1" ht="12.75" x14ac:dyDescent="0.2">
      <c r="A136" s="145" t="s">
        <v>158</v>
      </c>
      <c r="B136" s="81">
        <f>[1]DEPENSES_TOFE!C45</f>
        <v>1.5035000000000001</v>
      </c>
      <c r="C136" s="95"/>
      <c r="D136" s="81">
        <f t="shared" si="497"/>
        <v>1.5035000000000001</v>
      </c>
      <c r="E136" s="81">
        <f>[1]DEPENSES_TOFE!D45</f>
        <v>1.5035000000000001</v>
      </c>
      <c r="F136" s="95"/>
      <c r="G136" s="81">
        <f t="shared" si="498"/>
        <v>1.5035000000000001</v>
      </c>
      <c r="H136" s="146"/>
      <c r="I136" s="97"/>
      <c r="J136" s="81">
        <f>[1]DEPENSES_TOFE!E45</f>
        <v>0</v>
      </c>
      <c r="K136" s="95"/>
      <c r="L136" s="81">
        <f t="shared" si="499"/>
        <v>0</v>
      </c>
      <c r="M136" s="97"/>
      <c r="N136" s="81">
        <f>[1]DEPENSES_TOFE!G45</f>
        <v>9.7882854000000005E-2</v>
      </c>
      <c r="O136" s="95"/>
      <c r="P136" s="81">
        <f t="shared" si="500"/>
        <v>9.7882854000000005E-2</v>
      </c>
      <c r="Q136" s="122">
        <f t="shared" si="467"/>
        <v>9.7882854000000005E-2</v>
      </c>
      <c r="R136" s="122">
        <f t="shared" si="467"/>
        <v>0</v>
      </c>
      <c r="S136" s="122">
        <f t="shared" si="467"/>
        <v>9.7882854000000005E-2</v>
      </c>
      <c r="T136" s="97"/>
      <c r="U136" s="81">
        <f>[1]DEPENSES_TOFE!I45</f>
        <v>0.25209967499999997</v>
      </c>
      <c r="V136" s="95"/>
      <c r="W136" s="81">
        <f t="shared" si="501"/>
        <v>0.25209967499999997</v>
      </c>
      <c r="X136" s="96"/>
      <c r="Y136" s="84">
        <f t="shared" si="468"/>
        <v>0</v>
      </c>
      <c r="Z136" s="153">
        <f t="shared" si="469"/>
        <v>0.34998252899999999</v>
      </c>
      <c r="AA136" s="153">
        <f t="shared" si="469"/>
        <v>0</v>
      </c>
      <c r="AB136" s="153">
        <f t="shared" si="469"/>
        <v>0.34998252899999999</v>
      </c>
      <c r="AC136" s="66">
        <f t="shared" si="463"/>
        <v>0.2327785360824742</v>
      </c>
      <c r="AD136" s="66" t="e">
        <f t="shared" si="470"/>
        <v>#DIV/0!</v>
      </c>
      <c r="AE136" s="66" t="e">
        <f t="shared" si="471"/>
        <v>#DIV/0!</v>
      </c>
      <c r="AF136" s="97"/>
      <c r="AG136" s="81">
        <f>[1]DEPENSES_TOFE!M45</f>
        <v>0.37500000000000006</v>
      </c>
      <c r="AH136" s="95"/>
      <c r="AI136" s="81">
        <f t="shared" si="502"/>
        <v>0.37500000000000006</v>
      </c>
      <c r="AJ136" s="122">
        <f t="shared" si="472"/>
        <v>0.72498252900000004</v>
      </c>
      <c r="AK136" s="122">
        <f t="shared" si="472"/>
        <v>0</v>
      </c>
      <c r="AL136" s="122">
        <f t="shared" si="472"/>
        <v>0.72498252900000004</v>
      </c>
      <c r="AM136" s="66">
        <f t="shared" si="464"/>
        <v>0.48219656069171934</v>
      </c>
      <c r="AN136" s="97"/>
      <c r="AO136" s="81">
        <f>[1]DEPENSES_TOFE!O45</f>
        <v>0.29986703720000008</v>
      </c>
      <c r="AP136" s="95"/>
      <c r="AQ136" s="81">
        <f t="shared" si="503"/>
        <v>0.29986703720000008</v>
      </c>
      <c r="AR136" s="122">
        <f t="shared" si="473"/>
        <v>1.0248495662000001</v>
      </c>
      <c r="AS136" s="122">
        <f t="shared" si="473"/>
        <v>0</v>
      </c>
      <c r="AT136" s="122">
        <f t="shared" si="473"/>
        <v>1.0248495662000001</v>
      </c>
      <c r="AU136" s="97"/>
      <c r="AV136" s="81">
        <f>[1]DEPENSES_TOFE!Q45</f>
        <v>0.44980055579999978</v>
      </c>
      <c r="AW136" s="95"/>
      <c r="AX136" s="81">
        <f t="shared" si="504"/>
        <v>0.44980055579999978</v>
      </c>
      <c r="AY136" s="96"/>
      <c r="AZ136" s="84">
        <f t="shared" si="474"/>
        <v>0</v>
      </c>
      <c r="BA136" s="122">
        <f t="shared" si="475"/>
        <v>1.1246675929999999</v>
      </c>
      <c r="BB136" s="122">
        <f t="shared" si="475"/>
        <v>0</v>
      </c>
      <c r="BC136" s="122">
        <f t="shared" si="475"/>
        <v>1.1246675929999999</v>
      </c>
      <c r="BD136" s="82"/>
      <c r="BE136" s="86">
        <f t="shared" si="476"/>
        <v>0</v>
      </c>
      <c r="BF136" s="127">
        <f t="shared" si="476"/>
        <v>1.4746501219999999</v>
      </c>
      <c r="BG136" s="127">
        <f t="shared" si="476"/>
        <v>0</v>
      </c>
      <c r="BH136" s="127">
        <f t="shared" si="476"/>
        <v>1.4746501219999999</v>
      </c>
      <c r="BI136" s="66">
        <f t="shared" si="465"/>
        <v>0.98081152111739267</v>
      </c>
      <c r="BJ136" s="66">
        <f t="shared" si="477"/>
        <v>0.98081152111739267</v>
      </c>
      <c r="BK136" s="66" t="e">
        <f t="shared" si="478"/>
        <v>#DIV/0!</v>
      </c>
      <c r="BL136" s="97"/>
      <c r="BM136" s="81">
        <f>[1]DEPENSES_TOFE!W45</f>
        <v>1.0000000000000009E-2</v>
      </c>
      <c r="BN136" s="95"/>
      <c r="BO136" s="81">
        <f t="shared" si="505"/>
        <v>1.0000000000000009E-2</v>
      </c>
      <c r="BP136" s="122">
        <f t="shared" si="479"/>
        <v>1.4846501219999999</v>
      </c>
      <c r="BQ136" s="122">
        <f t="shared" si="479"/>
        <v>0</v>
      </c>
      <c r="BR136" s="122">
        <f t="shared" si="479"/>
        <v>1.4846501219999999</v>
      </c>
      <c r="BS136" s="66">
        <f t="shared" si="480"/>
        <v>0.98746266844030584</v>
      </c>
      <c r="BT136" s="97"/>
      <c r="BU136" s="81">
        <f>[1]DEPENSES_TOFE!Y45</f>
        <v>0</v>
      </c>
      <c r="BV136" s="95"/>
      <c r="BW136" s="81">
        <f t="shared" si="506"/>
        <v>0</v>
      </c>
      <c r="BX136" s="122">
        <f t="shared" si="481"/>
        <v>1.4846501219999999</v>
      </c>
      <c r="BY136" s="122">
        <f t="shared" si="481"/>
        <v>0</v>
      </c>
      <c r="BZ136" s="122">
        <f t="shared" si="481"/>
        <v>1.4846501219999999</v>
      </c>
      <c r="CA136" s="66">
        <f t="shared" si="482"/>
        <v>0.98746266844030584</v>
      </c>
      <c r="CB136" s="97"/>
      <c r="CC136" s="81">
        <f>[1]DEPENSES_TOFE!AA45</f>
        <v>0</v>
      </c>
      <c r="CD136" s="95"/>
      <c r="CE136" s="81">
        <f t="shared" si="507"/>
        <v>0</v>
      </c>
      <c r="CF136" s="96"/>
      <c r="CG136" s="84">
        <f t="shared" si="483"/>
        <v>0</v>
      </c>
      <c r="CH136" s="122">
        <f t="shared" si="484"/>
        <v>1.0000000000000009E-2</v>
      </c>
      <c r="CI136" s="122">
        <f t="shared" si="484"/>
        <v>0</v>
      </c>
      <c r="CJ136" s="122">
        <f t="shared" si="484"/>
        <v>1.0000000000000009E-2</v>
      </c>
      <c r="CK136" s="82"/>
      <c r="CL136" s="86">
        <f t="shared" si="485"/>
        <v>0</v>
      </c>
      <c r="CM136" s="122">
        <f t="shared" si="486"/>
        <v>1.4846501219999999</v>
      </c>
      <c r="CN136" s="122">
        <f t="shared" si="486"/>
        <v>0</v>
      </c>
      <c r="CO136" s="122">
        <f t="shared" si="486"/>
        <v>1.4846501219999999</v>
      </c>
      <c r="CP136" s="67">
        <f t="shared" si="487"/>
        <v>0.98746266844030584</v>
      </c>
      <c r="CQ136" s="67">
        <f t="shared" si="488"/>
        <v>0.98746266844030584</v>
      </c>
      <c r="CR136" s="67" t="e">
        <f t="shared" si="489"/>
        <v>#DIV/0!</v>
      </c>
      <c r="CS136" s="97"/>
      <c r="CT136" s="81">
        <f>[1]DEPENSES_TOFE!AG45</f>
        <v>0</v>
      </c>
      <c r="CU136" s="95"/>
      <c r="CV136" s="81">
        <f t="shared" si="508"/>
        <v>0</v>
      </c>
      <c r="CW136" s="122">
        <f t="shared" si="490"/>
        <v>1.4846501219999999</v>
      </c>
      <c r="CX136" s="122">
        <f t="shared" si="490"/>
        <v>0</v>
      </c>
      <c r="CY136" s="122">
        <f t="shared" si="490"/>
        <v>1.4846501219999999</v>
      </c>
      <c r="CZ136" s="97"/>
      <c r="DA136" s="81">
        <f>[1]DEPENSES_TOFE!AI45</f>
        <v>0</v>
      </c>
      <c r="DB136" s="95"/>
      <c r="DC136" s="81">
        <f t="shared" si="509"/>
        <v>0</v>
      </c>
      <c r="DD136" s="122">
        <f t="shared" si="510"/>
        <v>1.4846501219999999</v>
      </c>
      <c r="DE136" s="122">
        <f t="shared" si="510"/>
        <v>0</v>
      </c>
      <c r="DF136" s="122">
        <f t="shared" si="510"/>
        <v>1.4846501219999999</v>
      </c>
      <c r="DG136" s="97"/>
      <c r="DH136" s="81">
        <f>[1]DEPENSES_TOFE!AK45</f>
        <v>0</v>
      </c>
      <c r="DI136" s="95"/>
      <c r="DJ136" s="81">
        <f t="shared" si="511"/>
        <v>0</v>
      </c>
      <c r="DK136" s="96"/>
      <c r="DL136" s="84">
        <f t="shared" si="491"/>
        <v>0</v>
      </c>
      <c r="DM136" s="122">
        <f t="shared" si="491"/>
        <v>0</v>
      </c>
      <c r="DN136" s="122">
        <f t="shared" si="491"/>
        <v>0</v>
      </c>
      <c r="DO136" s="122">
        <f t="shared" si="491"/>
        <v>0</v>
      </c>
      <c r="DP136" s="82"/>
      <c r="DQ136" s="86">
        <f t="shared" si="492"/>
        <v>0</v>
      </c>
      <c r="DR136" s="123">
        <f t="shared" si="493"/>
        <v>1.4846501219999999</v>
      </c>
      <c r="DS136" s="123">
        <f t="shared" si="493"/>
        <v>0</v>
      </c>
      <c r="DT136" s="123">
        <f t="shared" si="493"/>
        <v>1.4846501219999999</v>
      </c>
      <c r="DU136" s="67">
        <f t="shared" si="494"/>
        <v>0.98746266844030584</v>
      </c>
      <c r="DV136" s="67">
        <f t="shared" si="495"/>
        <v>0.98746266844030584</v>
      </c>
      <c r="DW136" s="67" t="e">
        <f t="shared" si="496"/>
        <v>#DIV/0!</v>
      </c>
      <c r="DZ136" s="128"/>
    </row>
    <row r="137" spans="1:134" s="101" customFormat="1" ht="12.75" x14ac:dyDescent="0.2">
      <c r="A137" s="145" t="s">
        <v>159</v>
      </c>
      <c r="B137" s="81">
        <f>[1]DEPENSES_TOFE!C46</f>
        <v>0.3</v>
      </c>
      <c r="C137" s="95"/>
      <c r="D137" s="81">
        <f t="shared" si="497"/>
        <v>0.3</v>
      </c>
      <c r="E137" s="81">
        <f>[1]DEPENSES_TOFE!D46</f>
        <v>0.3</v>
      </c>
      <c r="F137" s="95"/>
      <c r="G137" s="81">
        <f t="shared" si="498"/>
        <v>0.3</v>
      </c>
      <c r="H137" s="146"/>
      <c r="I137" s="97"/>
      <c r="J137" s="81">
        <f>[1]DEPENSES_TOFE!E46</f>
        <v>0</v>
      </c>
      <c r="K137" s="95"/>
      <c r="L137" s="81">
        <f t="shared" si="499"/>
        <v>0</v>
      </c>
      <c r="M137" s="97"/>
      <c r="N137" s="81">
        <f>[1]DEPENSES_TOFE!G46</f>
        <v>3.3781799999999998E-4</v>
      </c>
      <c r="O137" s="95"/>
      <c r="P137" s="81">
        <f t="shared" si="500"/>
        <v>3.3781799999999998E-4</v>
      </c>
      <c r="Q137" s="122">
        <f t="shared" si="467"/>
        <v>3.3781799999999998E-4</v>
      </c>
      <c r="R137" s="122">
        <f t="shared" si="467"/>
        <v>0</v>
      </c>
      <c r="S137" s="122">
        <f t="shared" si="467"/>
        <v>3.3781799999999998E-4</v>
      </c>
      <c r="T137" s="97"/>
      <c r="U137" s="81">
        <f>[1]DEPENSES_TOFE!I46</f>
        <v>0</v>
      </c>
      <c r="V137" s="95"/>
      <c r="W137" s="81">
        <f t="shared" si="501"/>
        <v>0</v>
      </c>
      <c r="X137" s="96"/>
      <c r="Y137" s="84">
        <f t="shared" si="468"/>
        <v>0</v>
      </c>
      <c r="Z137" s="153">
        <f t="shared" si="469"/>
        <v>3.3781799999999998E-4</v>
      </c>
      <c r="AA137" s="153">
        <f t="shared" si="469"/>
        <v>0</v>
      </c>
      <c r="AB137" s="153">
        <f t="shared" si="469"/>
        <v>3.3781799999999998E-4</v>
      </c>
      <c r="AC137" s="66">
        <f t="shared" si="463"/>
        <v>1.1260599999999999E-3</v>
      </c>
      <c r="AD137" s="66" t="e">
        <f t="shared" si="470"/>
        <v>#DIV/0!</v>
      </c>
      <c r="AE137" s="66" t="e">
        <f t="shared" si="471"/>
        <v>#DIV/0!</v>
      </c>
      <c r="AF137" s="97"/>
      <c r="AG137" s="81">
        <f>[1]DEPENSES_TOFE!M46</f>
        <v>0</v>
      </c>
      <c r="AH137" s="95"/>
      <c r="AI137" s="81">
        <f t="shared" si="502"/>
        <v>0</v>
      </c>
      <c r="AJ137" s="122">
        <f t="shared" si="472"/>
        <v>3.3781799999999998E-4</v>
      </c>
      <c r="AK137" s="122">
        <f t="shared" si="472"/>
        <v>0</v>
      </c>
      <c r="AL137" s="122">
        <f t="shared" si="472"/>
        <v>3.3781799999999998E-4</v>
      </c>
      <c r="AM137" s="66">
        <f t="shared" si="464"/>
        <v>1.1260599999999999E-3</v>
      </c>
      <c r="AN137" s="97"/>
      <c r="AO137" s="81">
        <f>[1]DEPENSES_TOFE!O46</f>
        <v>6.4818122799999989E-2</v>
      </c>
      <c r="AP137" s="95"/>
      <c r="AQ137" s="81">
        <f t="shared" si="503"/>
        <v>6.4818122799999989E-2</v>
      </c>
      <c r="AR137" s="122">
        <f t="shared" si="473"/>
        <v>6.5155940799999992E-2</v>
      </c>
      <c r="AS137" s="122">
        <f t="shared" si="473"/>
        <v>0</v>
      </c>
      <c r="AT137" s="122">
        <f t="shared" si="473"/>
        <v>6.5155940799999992E-2</v>
      </c>
      <c r="AU137" s="97"/>
      <c r="AV137" s="81">
        <f>[1]DEPENSES_TOFE!Q46</f>
        <v>9.7227184199999997E-2</v>
      </c>
      <c r="AW137" s="95"/>
      <c r="AX137" s="81">
        <f t="shared" si="504"/>
        <v>9.7227184199999997E-2</v>
      </c>
      <c r="AY137" s="96"/>
      <c r="AZ137" s="84">
        <f t="shared" si="474"/>
        <v>0</v>
      </c>
      <c r="BA137" s="122">
        <f t="shared" si="475"/>
        <v>0.16204530699999997</v>
      </c>
      <c r="BB137" s="122">
        <f t="shared" si="475"/>
        <v>0</v>
      </c>
      <c r="BC137" s="122">
        <f t="shared" si="475"/>
        <v>0.16204530699999997</v>
      </c>
      <c r="BD137" s="82"/>
      <c r="BE137" s="86">
        <f t="shared" si="476"/>
        <v>0</v>
      </c>
      <c r="BF137" s="127">
        <f t="shared" si="476"/>
        <v>0.16238312499999996</v>
      </c>
      <c r="BG137" s="127">
        <f t="shared" si="476"/>
        <v>0</v>
      </c>
      <c r="BH137" s="127">
        <f t="shared" si="476"/>
        <v>0.16238312499999996</v>
      </c>
      <c r="BI137" s="66">
        <f t="shared" si="465"/>
        <v>0.54127708333333324</v>
      </c>
      <c r="BJ137" s="66">
        <f t="shared" si="477"/>
        <v>0.54127708333333324</v>
      </c>
      <c r="BK137" s="66" t="e">
        <f t="shared" si="478"/>
        <v>#DIV/0!</v>
      </c>
      <c r="BL137" s="97"/>
      <c r="BM137" s="81">
        <f>[1]DEPENSES_TOFE!W46</f>
        <v>2.2059840000000219E-3</v>
      </c>
      <c r="BN137" s="95"/>
      <c r="BO137" s="81">
        <f t="shared" si="505"/>
        <v>2.2059840000000219E-3</v>
      </c>
      <c r="BP137" s="122">
        <f t="shared" si="479"/>
        <v>0.16458910899999998</v>
      </c>
      <c r="BQ137" s="122">
        <f t="shared" si="479"/>
        <v>0</v>
      </c>
      <c r="BR137" s="122">
        <f t="shared" si="479"/>
        <v>0.16458910899999998</v>
      </c>
      <c r="BS137" s="66">
        <f t="shared" si="480"/>
        <v>0.54863036333333326</v>
      </c>
      <c r="BT137" s="97"/>
      <c r="BU137" s="81">
        <f>[1]DEPENSES_TOFE!Y46</f>
        <v>0</v>
      </c>
      <c r="BV137" s="95"/>
      <c r="BW137" s="81">
        <f t="shared" si="506"/>
        <v>0</v>
      </c>
      <c r="BX137" s="122">
        <f t="shared" si="481"/>
        <v>0.16458910899999998</v>
      </c>
      <c r="BY137" s="122">
        <f t="shared" si="481"/>
        <v>0</v>
      </c>
      <c r="BZ137" s="122">
        <f t="shared" si="481"/>
        <v>0.16458910899999998</v>
      </c>
      <c r="CA137" s="66">
        <f t="shared" si="482"/>
        <v>0.54863036333333326</v>
      </c>
      <c r="CB137" s="97"/>
      <c r="CC137" s="81">
        <f>[1]DEPENSES_TOFE!AA46</f>
        <v>0</v>
      </c>
      <c r="CD137" s="95"/>
      <c r="CE137" s="81">
        <f t="shared" si="507"/>
        <v>0</v>
      </c>
      <c r="CF137" s="96"/>
      <c r="CG137" s="84">
        <f t="shared" si="483"/>
        <v>0</v>
      </c>
      <c r="CH137" s="122">
        <f t="shared" si="484"/>
        <v>2.2059840000000219E-3</v>
      </c>
      <c r="CI137" s="122">
        <f t="shared" si="484"/>
        <v>0</v>
      </c>
      <c r="CJ137" s="122">
        <f t="shared" si="484"/>
        <v>2.2059840000000219E-3</v>
      </c>
      <c r="CK137" s="82"/>
      <c r="CL137" s="86">
        <f t="shared" si="485"/>
        <v>0</v>
      </c>
      <c r="CM137" s="122">
        <f t="shared" si="486"/>
        <v>0.16458910899999998</v>
      </c>
      <c r="CN137" s="122">
        <f t="shared" si="486"/>
        <v>0</v>
      </c>
      <c r="CO137" s="122">
        <f t="shared" si="486"/>
        <v>0.16458910899999998</v>
      </c>
      <c r="CP137" s="67">
        <f t="shared" si="487"/>
        <v>0.54863036333333326</v>
      </c>
      <c r="CQ137" s="67">
        <f t="shared" si="488"/>
        <v>0.54863036333333326</v>
      </c>
      <c r="CR137" s="67" t="e">
        <f t="shared" si="489"/>
        <v>#DIV/0!</v>
      </c>
      <c r="CS137" s="97"/>
      <c r="CT137" s="81">
        <f>[1]DEPENSES_TOFE!AG46</f>
        <v>0</v>
      </c>
      <c r="CU137" s="95"/>
      <c r="CV137" s="81">
        <f t="shared" si="508"/>
        <v>0</v>
      </c>
      <c r="CW137" s="122">
        <f t="shared" si="490"/>
        <v>0.16458910899999998</v>
      </c>
      <c r="CX137" s="122">
        <f t="shared" si="490"/>
        <v>0</v>
      </c>
      <c r="CY137" s="122">
        <f t="shared" si="490"/>
        <v>0.16458910899999998</v>
      </c>
      <c r="CZ137" s="97"/>
      <c r="DA137" s="81">
        <f>[1]DEPENSES_TOFE!AI46</f>
        <v>0</v>
      </c>
      <c r="DB137" s="95"/>
      <c r="DC137" s="81">
        <f t="shared" si="509"/>
        <v>0</v>
      </c>
      <c r="DD137" s="122">
        <f t="shared" si="510"/>
        <v>0.16458910899999998</v>
      </c>
      <c r="DE137" s="122">
        <f t="shared" si="510"/>
        <v>0</v>
      </c>
      <c r="DF137" s="122">
        <f t="shared" si="510"/>
        <v>0.16458910899999998</v>
      </c>
      <c r="DG137" s="97"/>
      <c r="DH137" s="81">
        <f>[1]DEPENSES_TOFE!AK46</f>
        <v>0</v>
      </c>
      <c r="DI137" s="95"/>
      <c r="DJ137" s="81">
        <f t="shared" si="511"/>
        <v>0</v>
      </c>
      <c r="DK137" s="96"/>
      <c r="DL137" s="84">
        <f t="shared" si="491"/>
        <v>0</v>
      </c>
      <c r="DM137" s="122">
        <f t="shared" si="491"/>
        <v>0</v>
      </c>
      <c r="DN137" s="122">
        <f t="shared" si="491"/>
        <v>0</v>
      </c>
      <c r="DO137" s="122">
        <f t="shared" si="491"/>
        <v>0</v>
      </c>
      <c r="DP137" s="82"/>
      <c r="DQ137" s="86">
        <f t="shared" si="492"/>
        <v>0</v>
      </c>
      <c r="DR137" s="123">
        <f t="shared" si="493"/>
        <v>0.16458910899999998</v>
      </c>
      <c r="DS137" s="123">
        <f t="shared" si="493"/>
        <v>0</v>
      </c>
      <c r="DT137" s="123">
        <f t="shared" si="493"/>
        <v>0.16458910899999998</v>
      </c>
      <c r="DU137" s="67">
        <f t="shared" si="494"/>
        <v>0.54863036333333326</v>
      </c>
      <c r="DV137" s="67">
        <f t="shared" si="495"/>
        <v>0.54863036333333326</v>
      </c>
      <c r="DW137" s="67" t="e">
        <f t="shared" si="496"/>
        <v>#DIV/0!</v>
      </c>
      <c r="DZ137" s="128"/>
    </row>
    <row r="138" spans="1:134" s="101" customFormat="1" ht="12.75" x14ac:dyDescent="0.2">
      <c r="A138" s="145" t="s">
        <v>160</v>
      </c>
      <c r="B138" s="81">
        <f>[1]DEPENSES_TOFE!C47</f>
        <v>7.8395000000000006E-2</v>
      </c>
      <c r="C138" s="95"/>
      <c r="D138" s="81">
        <f t="shared" si="497"/>
        <v>7.8395000000000006E-2</v>
      </c>
      <c r="E138" s="81">
        <f>[1]DEPENSES_TOFE!D47</f>
        <v>7.8395000000000006E-2</v>
      </c>
      <c r="F138" s="95"/>
      <c r="G138" s="81">
        <f t="shared" si="498"/>
        <v>7.8395000000000006E-2</v>
      </c>
      <c r="H138" s="146"/>
      <c r="I138" s="97"/>
      <c r="J138" s="81">
        <f>[1]DEPENSES_TOFE!E47</f>
        <v>0</v>
      </c>
      <c r="K138" s="95"/>
      <c r="L138" s="81">
        <f t="shared" si="499"/>
        <v>0</v>
      </c>
      <c r="M138" s="97"/>
      <c r="N138" s="81">
        <f>[1]DEPENSES_TOFE!G47</f>
        <v>1.4999999999999999E-2</v>
      </c>
      <c r="O138" s="95"/>
      <c r="P138" s="81">
        <f t="shared" si="500"/>
        <v>1.4999999999999999E-2</v>
      </c>
      <c r="Q138" s="122">
        <f t="shared" si="467"/>
        <v>1.4999999999999999E-2</v>
      </c>
      <c r="R138" s="122">
        <f t="shared" si="467"/>
        <v>0</v>
      </c>
      <c r="S138" s="122">
        <f t="shared" si="467"/>
        <v>1.4999999999999999E-2</v>
      </c>
      <c r="T138" s="97"/>
      <c r="U138" s="81">
        <f>[1]DEPENSES_TOFE!I47</f>
        <v>2.4197500000000004E-2</v>
      </c>
      <c r="V138" s="95"/>
      <c r="W138" s="81">
        <f t="shared" si="501"/>
        <v>2.4197500000000004E-2</v>
      </c>
      <c r="X138" s="96"/>
      <c r="Y138" s="84">
        <f t="shared" si="468"/>
        <v>0</v>
      </c>
      <c r="Z138" s="153">
        <f t="shared" si="469"/>
        <v>3.9197500000000003E-2</v>
      </c>
      <c r="AA138" s="153">
        <f t="shared" si="469"/>
        <v>0</v>
      </c>
      <c r="AB138" s="153">
        <f t="shared" si="469"/>
        <v>3.9197500000000003E-2</v>
      </c>
      <c r="AC138" s="66">
        <f t="shared" si="463"/>
        <v>0.5</v>
      </c>
      <c r="AD138" s="66" t="e">
        <f t="shared" si="470"/>
        <v>#DIV/0!</v>
      </c>
      <c r="AE138" s="66" t="e">
        <f t="shared" si="471"/>
        <v>#DIV/0!</v>
      </c>
      <c r="AF138" s="97"/>
      <c r="AG138" s="81">
        <f>[1]DEPENSES_TOFE!M47</f>
        <v>0</v>
      </c>
      <c r="AH138" s="95"/>
      <c r="AI138" s="81">
        <f t="shared" si="502"/>
        <v>0</v>
      </c>
      <c r="AJ138" s="122">
        <f t="shared" si="472"/>
        <v>3.9197500000000003E-2</v>
      </c>
      <c r="AK138" s="122">
        <f t="shared" si="472"/>
        <v>0</v>
      </c>
      <c r="AL138" s="122">
        <f t="shared" si="472"/>
        <v>3.9197500000000003E-2</v>
      </c>
      <c r="AM138" s="66">
        <f t="shared" si="464"/>
        <v>0.5</v>
      </c>
      <c r="AN138" s="97"/>
      <c r="AO138" s="81">
        <f>[1]DEPENSES_TOFE!O47</f>
        <v>0</v>
      </c>
      <c r="AP138" s="95"/>
      <c r="AQ138" s="81">
        <f t="shared" si="503"/>
        <v>0</v>
      </c>
      <c r="AR138" s="122">
        <f t="shared" si="473"/>
        <v>3.9197500000000003E-2</v>
      </c>
      <c r="AS138" s="122">
        <f t="shared" si="473"/>
        <v>0</v>
      </c>
      <c r="AT138" s="122">
        <f t="shared" si="473"/>
        <v>3.9197500000000003E-2</v>
      </c>
      <c r="AU138" s="97"/>
      <c r="AV138" s="81">
        <f>[1]DEPENSES_TOFE!Q47</f>
        <v>0</v>
      </c>
      <c r="AW138" s="95"/>
      <c r="AX138" s="81">
        <f t="shared" si="504"/>
        <v>0</v>
      </c>
      <c r="AY138" s="96"/>
      <c r="AZ138" s="84">
        <f t="shared" si="474"/>
        <v>0</v>
      </c>
      <c r="BA138" s="122">
        <f t="shared" si="475"/>
        <v>0</v>
      </c>
      <c r="BB138" s="122">
        <f t="shared" si="475"/>
        <v>0</v>
      </c>
      <c r="BC138" s="122">
        <f t="shared" si="475"/>
        <v>0</v>
      </c>
      <c r="BD138" s="82"/>
      <c r="BE138" s="86">
        <f t="shared" si="476"/>
        <v>0</v>
      </c>
      <c r="BF138" s="127">
        <f t="shared" si="476"/>
        <v>3.9197500000000003E-2</v>
      </c>
      <c r="BG138" s="127">
        <f t="shared" si="476"/>
        <v>0</v>
      </c>
      <c r="BH138" s="127">
        <f t="shared" si="476"/>
        <v>3.9197500000000003E-2</v>
      </c>
      <c r="BI138" s="66">
        <f t="shared" si="465"/>
        <v>0.5</v>
      </c>
      <c r="BJ138" s="66">
        <f t="shared" si="477"/>
        <v>0.5</v>
      </c>
      <c r="BK138" s="66" t="e">
        <f t="shared" si="478"/>
        <v>#DIV/0!</v>
      </c>
      <c r="BL138" s="97"/>
      <c r="BM138" s="81">
        <f>[1]DEPENSES_TOFE!W47</f>
        <v>1.4999999999999999E-2</v>
      </c>
      <c r="BN138" s="95"/>
      <c r="BO138" s="81">
        <f t="shared" si="505"/>
        <v>1.4999999999999999E-2</v>
      </c>
      <c r="BP138" s="122">
        <f t="shared" si="479"/>
        <v>5.4197500000000003E-2</v>
      </c>
      <c r="BQ138" s="122">
        <f t="shared" si="479"/>
        <v>0</v>
      </c>
      <c r="BR138" s="122">
        <f t="shared" si="479"/>
        <v>5.4197500000000003E-2</v>
      </c>
      <c r="BS138" s="66">
        <f t="shared" si="480"/>
        <v>0.69133873333758533</v>
      </c>
      <c r="BT138" s="97"/>
      <c r="BU138" s="81">
        <f>[1]DEPENSES_TOFE!Y47</f>
        <v>0</v>
      </c>
      <c r="BV138" s="95"/>
      <c r="BW138" s="81">
        <f t="shared" si="506"/>
        <v>0</v>
      </c>
      <c r="BX138" s="122">
        <f t="shared" si="481"/>
        <v>5.4197500000000003E-2</v>
      </c>
      <c r="BY138" s="122">
        <f t="shared" si="481"/>
        <v>0</v>
      </c>
      <c r="BZ138" s="122">
        <f t="shared" si="481"/>
        <v>5.4197500000000003E-2</v>
      </c>
      <c r="CA138" s="66">
        <f t="shared" si="482"/>
        <v>0.69133873333758533</v>
      </c>
      <c r="CB138" s="97"/>
      <c r="CC138" s="81">
        <f>[1]DEPENSES_TOFE!AA47</f>
        <v>0</v>
      </c>
      <c r="CD138" s="95"/>
      <c r="CE138" s="81">
        <f t="shared" si="507"/>
        <v>0</v>
      </c>
      <c r="CF138" s="96"/>
      <c r="CG138" s="84">
        <f t="shared" si="483"/>
        <v>0</v>
      </c>
      <c r="CH138" s="122">
        <f t="shared" si="484"/>
        <v>1.4999999999999999E-2</v>
      </c>
      <c r="CI138" s="122">
        <f t="shared" si="484"/>
        <v>0</v>
      </c>
      <c r="CJ138" s="122">
        <f t="shared" si="484"/>
        <v>1.4999999999999999E-2</v>
      </c>
      <c r="CK138" s="82"/>
      <c r="CL138" s="86">
        <f t="shared" si="485"/>
        <v>0</v>
      </c>
      <c r="CM138" s="122">
        <f t="shared" si="486"/>
        <v>5.4197500000000003E-2</v>
      </c>
      <c r="CN138" s="122">
        <f t="shared" si="486"/>
        <v>0</v>
      </c>
      <c r="CO138" s="122">
        <f t="shared" si="486"/>
        <v>5.4197500000000003E-2</v>
      </c>
      <c r="CP138" s="67">
        <f t="shared" si="487"/>
        <v>0.69133873333758533</v>
      </c>
      <c r="CQ138" s="67">
        <f t="shared" si="488"/>
        <v>0.69133873333758533</v>
      </c>
      <c r="CR138" s="67" t="e">
        <f t="shared" si="489"/>
        <v>#DIV/0!</v>
      </c>
      <c r="CS138" s="97"/>
      <c r="CT138" s="81">
        <f>[1]DEPENSES_TOFE!AG47</f>
        <v>0</v>
      </c>
      <c r="CU138" s="95"/>
      <c r="CV138" s="81">
        <f t="shared" si="508"/>
        <v>0</v>
      </c>
      <c r="CW138" s="122">
        <f t="shared" si="490"/>
        <v>5.4197500000000003E-2</v>
      </c>
      <c r="CX138" s="122">
        <f t="shared" si="490"/>
        <v>0</v>
      </c>
      <c r="CY138" s="122">
        <f t="shared" si="490"/>
        <v>5.4197500000000003E-2</v>
      </c>
      <c r="CZ138" s="97"/>
      <c r="DA138" s="81">
        <f>[1]DEPENSES_TOFE!AI47</f>
        <v>0</v>
      </c>
      <c r="DB138" s="95"/>
      <c r="DC138" s="81">
        <f t="shared" si="509"/>
        <v>0</v>
      </c>
      <c r="DD138" s="122">
        <f t="shared" si="510"/>
        <v>5.4197500000000003E-2</v>
      </c>
      <c r="DE138" s="122">
        <f t="shared" si="510"/>
        <v>0</v>
      </c>
      <c r="DF138" s="122">
        <f t="shared" si="510"/>
        <v>5.4197500000000003E-2</v>
      </c>
      <c r="DG138" s="97"/>
      <c r="DH138" s="81">
        <f>[1]DEPENSES_TOFE!AK47</f>
        <v>0</v>
      </c>
      <c r="DI138" s="95"/>
      <c r="DJ138" s="81">
        <f t="shared" si="511"/>
        <v>0</v>
      </c>
      <c r="DK138" s="96"/>
      <c r="DL138" s="84">
        <f t="shared" si="491"/>
        <v>0</v>
      </c>
      <c r="DM138" s="122">
        <f t="shared" si="491"/>
        <v>0</v>
      </c>
      <c r="DN138" s="122">
        <f t="shared" si="491"/>
        <v>0</v>
      </c>
      <c r="DO138" s="122">
        <f t="shared" si="491"/>
        <v>0</v>
      </c>
      <c r="DP138" s="82"/>
      <c r="DQ138" s="86">
        <f t="shared" si="492"/>
        <v>0</v>
      </c>
      <c r="DR138" s="123">
        <f t="shared" si="493"/>
        <v>5.4197500000000003E-2</v>
      </c>
      <c r="DS138" s="123">
        <f t="shared" si="493"/>
        <v>0</v>
      </c>
      <c r="DT138" s="123">
        <f t="shared" si="493"/>
        <v>5.4197500000000003E-2</v>
      </c>
      <c r="DU138" s="67">
        <f t="shared" si="494"/>
        <v>0.69133873333758533</v>
      </c>
      <c r="DV138" s="67">
        <f t="shared" si="495"/>
        <v>0.69133873333758533</v>
      </c>
      <c r="DW138" s="67" t="e">
        <f t="shared" si="496"/>
        <v>#DIV/0!</v>
      </c>
      <c r="DZ138" s="128"/>
    </row>
    <row r="139" spans="1:134" s="101" customFormat="1" ht="12.75" x14ac:dyDescent="0.2">
      <c r="A139" s="145" t="s">
        <v>161</v>
      </c>
      <c r="B139" s="81">
        <f>[1]DEPENSES_TOFE!C48</f>
        <v>0</v>
      </c>
      <c r="C139" s="95"/>
      <c r="D139" s="81">
        <f t="shared" si="497"/>
        <v>0</v>
      </c>
      <c r="E139" s="81">
        <f>[1]DEPENSES_TOFE!D48</f>
        <v>0</v>
      </c>
      <c r="F139" s="95"/>
      <c r="G139" s="81">
        <f t="shared" si="498"/>
        <v>0</v>
      </c>
      <c r="H139" s="146"/>
      <c r="I139" s="97"/>
      <c r="J139" s="81">
        <f>[1]DEPENSES_TOFE!E48</f>
        <v>0</v>
      </c>
      <c r="K139" s="95"/>
      <c r="L139" s="81">
        <f t="shared" si="499"/>
        <v>0</v>
      </c>
      <c r="M139" s="97"/>
      <c r="N139" s="81">
        <f>[1]DEPENSES_TOFE!G48</f>
        <v>0</v>
      </c>
      <c r="O139" s="95"/>
      <c r="P139" s="81">
        <f t="shared" si="500"/>
        <v>0</v>
      </c>
      <c r="Q139" s="122">
        <f t="shared" si="467"/>
        <v>0</v>
      </c>
      <c r="R139" s="122">
        <f t="shared" si="467"/>
        <v>0</v>
      </c>
      <c r="S139" s="122">
        <f t="shared" si="467"/>
        <v>0</v>
      </c>
      <c r="T139" s="97"/>
      <c r="U139" s="81">
        <f>[1]DEPENSES_TOFE!I48</f>
        <v>0</v>
      </c>
      <c r="V139" s="95"/>
      <c r="W139" s="81">
        <f t="shared" si="501"/>
        <v>0</v>
      </c>
      <c r="X139" s="96"/>
      <c r="Y139" s="84">
        <f t="shared" si="468"/>
        <v>0</v>
      </c>
      <c r="Z139" s="153">
        <f t="shared" si="469"/>
        <v>0</v>
      </c>
      <c r="AA139" s="153">
        <f t="shared" si="469"/>
        <v>0</v>
      </c>
      <c r="AB139" s="153">
        <f t="shared" si="469"/>
        <v>0</v>
      </c>
      <c r="AC139" s="66" t="e">
        <f t="shared" si="463"/>
        <v>#DIV/0!</v>
      </c>
      <c r="AD139" s="66" t="e">
        <f t="shared" si="470"/>
        <v>#DIV/0!</v>
      </c>
      <c r="AE139" s="66" t="e">
        <f t="shared" si="471"/>
        <v>#DIV/0!</v>
      </c>
      <c r="AF139" s="97"/>
      <c r="AG139" s="81">
        <f>[1]DEPENSES_TOFE!M48</f>
        <v>0</v>
      </c>
      <c r="AH139" s="95"/>
      <c r="AI139" s="81">
        <f t="shared" si="502"/>
        <v>0</v>
      </c>
      <c r="AJ139" s="122">
        <f t="shared" si="472"/>
        <v>0</v>
      </c>
      <c r="AK139" s="122">
        <f t="shared" si="472"/>
        <v>0</v>
      </c>
      <c r="AL139" s="122">
        <f t="shared" si="472"/>
        <v>0</v>
      </c>
      <c r="AM139" s="66" t="e">
        <f t="shared" si="464"/>
        <v>#DIV/0!</v>
      </c>
      <c r="AN139" s="97"/>
      <c r="AO139" s="81">
        <f>[1]DEPENSES_TOFE!O48</f>
        <v>0</v>
      </c>
      <c r="AP139" s="95"/>
      <c r="AQ139" s="81">
        <f t="shared" si="503"/>
        <v>0</v>
      </c>
      <c r="AR139" s="122">
        <f t="shared" si="473"/>
        <v>0</v>
      </c>
      <c r="AS139" s="122">
        <f t="shared" si="473"/>
        <v>0</v>
      </c>
      <c r="AT139" s="122">
        <f t="shared" si="473"/>
        <v>0</v>
      </c>
      <c r="AU139" s="97"/>
      <c r="AV139" s="81">
        <f>[1]DEPENSES_TOFE!Q48</f>
        <v>0</v>
      </c>
      <c r="AW139" s="95"/>
      <c r="AX139" s="81">
        <f t="shared" si="504"/>
        <v>0</v>
      </c>
      <c r="AY139" s="96"/>
      <c r="AZ139" s="84">
        <f t="shared" si="474"/>
        <v>0</v>
      </c>
      <c r="BA139" s="122">
        <f t="shared" si="475"/>
        <v>0</v>
      </c>
      <c r="BB139" s="122">
        <f t="shared" si="475"/>
        <v>0</v>
      </c>
      <c r="BC139" s="122">
        <f t="shared" si="475"/>
        <v>0</v>
      </c>
      <c r="BD139" s="82"/>
      <c r="BE139" s="86">
        <f t="shared" si="476"/>
        <v>0</v>
      </c>
      <c r="BF139" s="127">
        <f t="shared" si="476"/>
        <v>0</v>
      </c>
      <c r="BG139" s="127">
        <f t="shared" si="476"/>
        <v>0</v>
      </c>
      <c r="BH139" s="127">
        <f t="shared" si="476"/>
        <v>0</v>
      </c>
      <c r="BI139" s="66" t="e">
        <f t="shared" si="465"/>
        <v>#DIV/0!</v>
      </c>
      <c r="BJ139" s="66" t="e">
        <f t="shared" si="477"/>
        <v>#DIV/0!</v>
      </c>
      <c r="BK139" s="66" t="e">
        <f t="shared" si="478"/>
        <v>#DIV/0!</v>
      </c>
      <c r="BL139" s="97"/>
      <c r="BM139" s="81">
        <f>[1]DEPENSES_TOFE!W48</f>
        <v>0</v>
      </c>
      <c r="BN139" s="95"/>
      <c r="BO139" s="81">
        <f t="shared" si="505"/>
        <v>0</v>
      </c>
      <c r="BP139" s="122">
        <f t="shared" si="479"/>
        <v>0</v>
      </c>
      <c r="BQ139" s="122">
        <f t="shared" si="479"/>
        <v>0</v>
      </c>
      <c r="BR139" s="122">
        <f t="shared" si="479"/>
        <v>0</v>
      </c>
      <c r="BS139" s="66" t="e">
        <f t="shared" si="480"/>
        <v>#DIV/0!</v>
      </c>
      <c r="BT139" s="97"/>
      <c r="BU139" s="81">
        <f>[1]DEPENSES_TOFE!Y48</f>
        <v>0</v>
      </c>
      <c r="BV139" s="95"/>
      <c r="BW139" s="81">
        <f t="shared" si="506"/>
        <v>0</v>
      </c>
      <c r="BX139" s="122">
        <f t="shared" si="481"/>
        <v>0</v>
      </c>
      <c r="BY139" s="122">
        <f t="shared" si="481"/>
        <v>0</v>
      </c>
      <c r="BZ139" s="122">
        <f t="shared" si="481"/>
        <v>0</v>
      </c>
      <c r="CA139" s="66" t="e">
        <f t="shared" si="482"/>
        <v>#DIV/0!</v>
      </c>
      <c r="CB139" s="97"/>
      <c r="CC139" s="81">
        <f>[1]DEPENSES_TOFE!AA48</f>
        <v>0</v>
      </c>
      <c r="CD139" s="95"/>
      <c r="CE139" s="81">
        <f t="shared" si="507"/>
        <v>0</v>
      </c>
      <c r="CF139" s="96"/>
      <c r="CG139" s="84">
        <f t="shared" si="483"/>
        <v>0</v>
      </c>
      <c r="CH139" s="122">
        <f t="shared" si="484"/>
        <v>0</v>
      </c>
      <c r="CI139" s="122">
        <f t="shared" si="484"/>
        <v>0</v>
      </c>
      <c r="CJ139" s="122">
        <f t="shared" si="484"/>
        <v>0</v>
      </c>
      <c r="CK139" s="82"/>
      <c r="CL139" s="86">
        <f t="shared" si="485"/>
        <v>0</v>
      </c>
      <c r="CM139" s="122">
        <f t="shared" si="486"/>
        <v>0</v>
      </c>
      <c r="CN139" s="122">
        <f t="shared" si="486"/>
        <v>0</v>
      </c>
      <c r="CO139" s="122">
        <f t="shared" si="486"/>
        <v>0</v>
      </c>
      <c r="CP139" s="67" t="e">
        <f t="shared" si="487"/>
        <v>#DIV/0!</v>
      </c>
      <c r="CQ139" s="67" t="e">
        <f t="shared" si="488"/>
        <v>#DIV/0!</v>
      </c>
      <c r="CR139" s="67" t="e">
        <f t="shared" si="489"/>
        <v>#DIV/0!</v>
      </c>
      <c r="CS139" s="97"/>
      <c r="CT139" s="81">
        <f>[1]DEPENSES_TOFE!AG48</f>
        <v>0</v>
      </c>
      <c r="CU139" s="95"/>
      <c r="CV139" s="81">
        <f t="shared" si="508"/>
        <v>0</v>
      </c>
      <c r="CW139" s="122">
        <f t="shared" si="490"/>
        <v>0</v>
      </c>
      <c r="CX139" s="122">
        <f t="shared" si="490"/>
        <v>0</v>
      </c>
      <c r="CY139" s="122">
        <f t="shared" si="490"/>
        <v>0</v>
      </c>
      <c r="CZ139" s="97"/>
      <c r="DA139" s="81">
        <f>[1]DEPENSES_TOFE!AI48</f>
        <v>0</v>
      </c>
      <c r="DB139" s="95"/>
      <c r="DC139" s="81">
        <f t="shared" si="509"/>
        <v>0</v>
      </c>
      <c r="DD139" s="122">
        <f t="shared" si="510"/>
        <v>0</v>
      </c>
      <c r="DE139" s="122">
        <f t="shared" si="510"/>
        <v>0</v>
      </c>
      <c r="DF139" s="122">
        <f t="shared" si="510"/>
        <v>0</v>
      </c>
      <c r="DG139" s="97"/>
      <c r="DH139" s="81">
        <f>[1]DEPENSES_TOFE!AK48</f>
        <v>0</v>
      </c>
      <c r="DI139" s="95"/>
      <c r="DJ139" s="81">
        <f t="shared" si="511"/>
        <v>0</v>
      </c>
      <c r="DK139" s="96"/>
      <c r="DL139" s="84">
        <f t="shared" si="491"/>
        <v>0</v>
      </c>
      <c r="DM139" s="122">
        <f t="shared" si="491"/>
        <v>0</v>
      </c>
      <c r="DN139" s="122">
        <f t="shared" si="491"/>
        <v>0</v>
      </c>
      <c r="DO139" s="122">
        <f t="shared" si="491"/>
        <v>0</v>
      </c>
      <c r="DP139" s="82"/>
      <c r="DQ139" s="86">
        <f t="shared" si="492"/>
        <v>0</v>
      </c>
      <c r="DR139" s="123">
        <f t="shared" si="493"/>
        <v>0</v>
      </c>
      <c r="DS139" s="123">
        <f t="shared" si="493"/>
        <v>0</v>
      </c>
      <c r="DT139" s="123">
        <f t="shared" si="493"/>
        <v>0</v>
      </c>
      <c r="DU139" s="67" t="e">
        <f t="shared" si="494"/>
        <v>#DIV/0!</v>
      </c>
      <c r="DV139" s="67" t="e">
        <f t="shared" si="495"/>
        <v>#DIV/0!</v>
      </c>
      <c r="DW139" s="67" t="e">
        <f t="shared" si="496"/>
        <v>#DIV/0!</v>
      </c>
      <c r="DZ139" s="128"/>
    </row>
    <row r="140" spans="1:134" s="101" customFormat="1" ht="12.75" x14ac:dyDescent="0.2">
      <c r="A140" s="145" t="s">
        <v>162</v>
      </c>
      <c r="B140" s="81">
        <f>[1]DEPENSES_TOFE!C49</f>
        <v>0</v>
      </c>
      <c r="C140" s="95"/>
      <c r="D140" s="81">
        <f t="shared" si="497"/>
        <v>0</v>
      </c>
      <c r="E140" s="81">
        <f>[1]DEPENSES_TOFE!D49</f>
        <v>0</v>
      </c>
      <c r="F140" s="95"/>
      <c r="G140" s="81">
        <f t="shared" si="498"/>
        <v>0</v>
      </c>
      <c r="H140" s="146"/>
      <c r="I140" s="97"/>
      <c r="J140" s="81">
        <f>[1]DEPENSES_TOFE!E49</f>
        <v>0</v>
      </c>
      <c r="K140" s="95"/>
      <c r="L140" s="81">
        <f t="shared" si="499"/>
        <v>0</v>
      </c>
      <c r="M140" s="97"/>
      <c r="N140" s="81">
        <f>[1]DEPENSES_TOFE!G49</f>
        <v>0</v>
      </c>
      <c r="O140" s="95"/>
      <c r="P140" s="81">
        <f t="shared" si="500"/>
        <v>0</v>
      </c>
      <c r="Q140" s="122">
        <f t="shared" si="467"/>
        <v>0</v>
      </c>
      <c r="R140" s="122">
        <f t="shared" si="467"/>
        <v>0</v>
      </c>
      <c r="S140" s="122">
        <f t="shared" si="467"/>
        <v>0</v>
      </c>
      <c r="T140" s="97"/>
      <c r="U140" s="81">
        <f>[1]DEPENSES_TOFE!I49</f>
        <v>0</v>
      </c>
      <c r="V140" s="95"/>
      <c r="W140" s="81">
        <f t="shared" si="501"/>
        <v>0</v>
      </c>
      <c r="X140" s="96"/>
      <c r="Y140" s="84">
        <f t="shared" si="468"/>
        <v>0</v>
      </c>
      <c r="Z140" s="153">
        <f t="shared" si="469"/>
        <v>0</v>
      </c>
      <c r="AA140" s="153">
        <f t="shared" si="469"/>
        <v>0</v>
      </c>
      <c r="AB140" s="153">
        <f t="shared" si="469"/>
        <v>0</v>
      </c>
      <c r="AC140" s="66" t="e">
        <f t="shared" si="463"/>
        <v>#DIV/0!</v>
      </c>
      <c r="AD140" s="66" t="e">
        <f t="shared" si="470"/>
        <v>#DIV/0!</v>
      </c>
      <c r="AE140" s="66" t="e">
        <f t="shared" si="471"/>
        <v>#DIV/0!</v>
      </c>
      <c r="AF140" s="97"/>
      <c r="AG140" s="81">
        <f>[1]DEPENSES_TOFE!M49</f>
        <v>0</v>
      </c>
      <c r="AH140" s="95"/>
      <c r="AI140" s="81">
        <f t="shared" si="502"/>
        <v>0</v>
      </c>
      <c r="AJ140" s="122">
        <f t="shared" si="472"/>
        <v>0</v>
      </c>
      <c r="AK140" s="122">
        <f t="shared" si="472"/>
        <v>0</v>
      </c>
      <c r="AL140" s="122">
        <f t="shared" si="472"/>
        <v>0</v>
      </c>
      <c r="AM140" s="66" t="e">
        <f t="shared" si="464"/>
        <v>#DIV/0!</v>
      </c>
      <c r="AN140" s="97"/>
      <c r="AO140" s="81">
        <f>[1]DEPENSES_TOFE!O49</f>
        <v>0</v>
      </c>
      <c r="AP140" s="95"/>
      <c r="AQ140" s="81">
        <f t="shared" si="503"/>
        <v>0</v>
      </c>
      <c r="AR140" s="122">
        <f t="shared" si="473"/>
        <v>0</v>
      </c>
      <c r="AS140" s="122">
        <f t="shared" si="473"/>
        <v>0</v>
      </c>
      <c r="AT140" s="122">
        <f t="shared" si="473"/>
        <v>0</v>
      </c>
      <c r="AU140" s="97"/>
      <c r="AV140" s="81">
        <f>[1]DEPENSES_TOFE!Q49</f>
        <v>0</v>
      </c>
      <c r="AW140" s="95"/>
      <c r="AX140" s="81">
        <f t="shared" si="504"/>
        <v>0</v>
      </c>
      <c r="AY140" s="96"/>
      <c r="AZ140" s="84">
        <f t="shared" si="474"/>
        <v>0</v>
      </c>
      <c r="BA140" s="122">
        <f t="shared" si="475"/>
        <v>0</v>
      </c>
      <c r="BB140" s="122">
        <f t="shared" si="475"/>
        <v>0</v>
      </c>
      <c r="BC140" s="122">
        <f t="shared" si="475"/>
        <v>0</v>
      </c>
      <c r="BD140" s="82"/>
      <c r="BE140" s="86">
        <f t="shared" si="476"/>
        <v>0</v>
      </c>
      <c r="BF140" s="127">
        <f t="shared" si="476"/>
        <v>0</v>
      </c>
      <c r="BG140" s="127">
        <f t="shared" si="476"/>
        <v>0</v>
      </c>
      <c r="BH140" s="127">
        <f t="shared" si="476"/>
        <v>0</v>
      </c>
      <c r="BI140" s="66" t="e">
        <f t="shared" si="465"/>
        <v>#DIV/0!</v>
      </c>
      <c r="BJ140" s="66" t="e">
        <f t="shared" si="477"/>
        <v>#DIV/0!</v>
      </c>
      <c r="BK140" s="66" t="e">
        <f t="shared" si="478"/>
        <v>#DIV/0!</v>
      </c>
      <c r="BL140" s="97"/>
      <c r="BM140" s="81">
        <f>[1]DEPENSES_TOFE!W49</f>
        <v>0</v>
      </c>
      <c r="BN140" s="95"/>
      <c r="BO140" s="81">
        <f t="shared" si="505"/>
        <v>0</v>
      </c>
      <c r="BP140" s="122">
        <f t="shared" si="479"/>
        <v>0</v>
      </c>
      <c r="BQ140" s="122">
        <f t="shared" si="479"/>
        <v>0</v>
      </c>
      <c r="BR140" s="122">
        <f t="shared" si="479"/>
        <v>0</v>
      </c>
      <c r="BS140" s="66" t="e">
        <f t="shared" si="480"/>
        <v>#DIV/0!</v>
      </c>
      <c r="BT140" s="97"/>
      <c r="BU140" s="81">
        <f>[1]DEPENSES_TOFE!Y49</f>
        <v>0</v>
      </c>
      <c r="BV140" s="95"/>
      <c r="BW140" s="81">
        <f t="shared" si="506"/>
        <v>0</v>
      </c>
      <c r="BX140" s="122">
        <f t="shared" si="481"/>
        <v>0</v>
      </c>
      <c r="BY140" s="122">
        <f t="shared" si="481"/>
        <v>0</v>
      </c>
      <c r="BZ140" s="122">
        <f t="shared" si="481"/>
        <v>0</v>
      </c>
      <c r="CA140" s="66" t="e">
        <f t="shared" si="482"/>
        <v>#DIV/0!</v>
      </c>
      <c r="CB140" s="97"/>
      <c r="CC140" s="81">
        <f>[1]DEPENSES_TOFE!AA49</f>
        <v>0</v>
      </c>
      <c r="CD140" s="95"/>
      <c r="CE140" s="81">
        <f t="shared" si="507"/>
        <v>0</v>
      </c>
      <c r="CF140" s="96"/>
      <c r="CG140" s="84">
        <f t="shared" si="483"/>
        <v>0</v>
      </c>
      <c r="CH140" s="122">
        <f t="shared" si="484"/>
        <v>0</v>
      </c>
      <c r="CI140" s="122">
        <f t="shared" si="484"/>
        <v>0</v>
      </c>
      <c r="CJ140" s="122">
        <f t="shared" si="484"/>
        <v>0</v>
      </c>
      <c r="CK140" s="82"/>
      <c r="CL140" s="86">
        <f t="shared" si="485"/>
        <v>0</v>
      </c>
      <c r="CM140" s="122">
        <f t="shared" si="486"/>
        <v>0</v>
      </c>
      <c r="CN140" s="122">
        <f t="shared" si="486"/>
        <v>0</v>
      </c>
      <c r="CO140" s="122">
        <f t="shared" si="486"/>
        <v>0</v>
      </c>
      <c r="CP140" s="67" t="e">
        <f t="shared" si="487"/>
        <v>#DIV/0!</v>
      </c>
      <c r="CQ140" s="67" t="e">
        <f t="shared" si="488"/>
        <v>#DIV/0!</v>
      </c>
      <c r="CR140" s="67" t="e">
        <f t="shared" si="489"/>
        <v>#DIV/0!</v>
      </c>
      <c r="CS140" s="97"/>
      <c r="CT140" s="81">
        <f>[1]DEPENSES_TOFE!AG49</f>
        <v>0</v>
      </c>
      <c r="CU140" s="95"/>
      <c r="CV140" s="81">
        <f t="shared" si="508"/>
        <v>0</v>
      </c>
      <c r="CW140" s="122">
        <f t="shared" si="490"/>
        <v>0</v>
      </c>
      <c r="CX140" s="122">
        <f t="shared" si="490"/>
        <v>0</v>
      </c>
      <c r="CY140" s="122">
        <f t="shared" si="490"/>
        <v>0</v>
      </c>
      <c r="CZ140" s="97"/>
      <c r="DA140" s="81">
        <f>[1]DEPENSES_TOFE!AI49</f>
        <v>0</v>
      </c>
      <c r="DB140" s="95"/>
      <c r="DC140" s="81">
        <f t="shared" si="509"/>
        <v>0</v>
      </c>
      <c r="DD140" s="122">
        <f t="shared" si="510"/>
        <v>0</v>
      </c>
      <c r="DE140" s="122">
        <f t="shared" si="510"/>
        <v>0</v>
      </c>
      <c r="DF140" s="122">
        <f t="shared" si="510"/>
        <v>0</v>
      </c>
      <c r="DG140" s="97"/>
      <c r="DH140" s="81">
        <f>[1]DEPENSES_TOFE!AK49</f>
        <v>0</v>
      </c>
      <c r="DI140" s="95"/>
      <c r="DJ140" s="81">
        <f t="shared" si="511"/>
        <v>0</v>
      </c>
      <c r="DK140" s="96"/>
      <c r="DL140" s="84">
        <f t="shared" si="491"/>
        <v>0</v>
      </c>
      <c r="DM140" s="122">
        <f t="shared" si="491"/>
        <v>0</v>
      </c>
      <c r="DN140" s="122">
        <f t="shared" si="491"/>
        <v>0</v>
      </c>
      <c r="DO140" s="122">
        <f t="shared" si="491"/>
        <v>0</v>
      </c>
      <c r="DP140" s="82"/>
      <c r="DQ140" s="86">
        <f t="shared" si="492"/>
        <v>0</v>
      </c>
      <c r="DR140" s="123">
        <f t="shared" si="493"/>
        <v>0</v>
      </c>
      <c r="DS140" s="123">
        <f t="shared" si="493"/>
        <v>0</v>
      </c>
      <c r="DT140" s="123">
        <f t="shared" si="493"/>
        <v>0</v>
      </c>
      <c r="DU140" s="67" t="e">
        <f t="shared" si="494"/>
        <v>#DIV/0!</v>
      </c>
      <c r="DV140" s="67" t="e">
        <f t="shared" si="495"/>
        <v>#DIV/0!</v>
      </c>
      <c r="DW140" s="67" t="e">
        <f t="shared" si="496"/>
        <v>#DIV/0!</v>
      </c>
      <c r="DZ140" s="128"/>
    </row>
    <row r="141" spans="1:134" s="101" customFormat="1" ht="12.75" x14ac:dyDescent="0.2">
      <c r="A141" s="169" t="s">
        <v>163</v>
      </c>
      <c r="B141" s="81">
        <f>[1]DEPENSES_TOFE!C50</f>
        <v>0</v>
      </c>
      <c r="C141" s="95"/>
      <c r="D141" s="81">
        <f t="shared" si="497"/>
        <v>0</v>
      </c>
      <c r="E141" s="81">
        <f>[1]DEPENSES_TOFE!D50</f>
        <v>0</v>
      </c>
      <c r="F141" s="95"/>
      <c r="G141" s="81">
        <f t="shared" si="498"/>
        <v>0</v>
      </c>
      <c r="H141" s="146"/>
      <c r="I141" s="97"/>
      <c r="J141" s="81">
        <f>[1]DEPENSES_TOFE!E50</f>
        <v>0</v>
      </c>
      <c r="K141" s="95"/>
      <c r="L141" s="81">
        <f t="shared" si="499"/>
        <v>0</v>
      </c>
      <c r="M141" s="97"/>
      <c r="N141" s="81">
        <f>[1]DEPENSES_TOFE!G50</f>
        <v>0</v>
      </c>
      <c r="O141" s="95"/>
      <c r="P141" s="81">
        <f t="shared" si="500"/>
        <v>0</v>
      </c>
      <c r="Q141" s="122">
        <f t="shared" si="467"/>
        <v>0</v>
      </c>
      <c r="R141" s="122">
        <f t="shared" si="467"/>
        <v>0</v>
      </c>
      <c r="S141" s="122">
        <f t="shared" si="467"/>
        <v>0</v>
      </c>
      <c r="T141" s="97"/>
      <c r="U141" s="81">
        <f>[1]DEPENSES_TOFE!I50</f>
        <v>0</v>
      </c>
      <c r="V141" s="95"/>
      <c r="W141" s="81">
        <f t="shared" si="501"/>
        <v>0</v>
      </c>
      <c r="X141" s="96"/>
      <c r="Y141" s="84">
        <f t="shared" si="468"/>
        <v>0</v>
      </c>
      <c r="Z141" s="153">
        <f t="shared" si="469"/>
        <v>0</v>
      </c>
      <c r="AA141" s="153">
        <f t="shared" si="469"/>
        <v>0</v>
      </c>
      <c r="AB141" s="153">
        <f t="shared" si="469"/>
        <v>0</v>
      </c>
      <c r="AC141" s="66" t="e">
        <f t="shared" si="463"/>
        <v>#DIV/0!</v>
      </c>
      <c r="AD141" s="66" t="e">
        <f t="shared" si="470"/>
        <v>#DIV/0!</v>
      </c>
      <c r="AE141" s="66" t="e">
        <f t="shared" si="471"/>
        <v>#DIV/0!</v>
      </c>
      <c r="AF141" s="97"/>
      <c r="AG141" s="81">
        <f>[1]DEPENSES_TOFE!M50</f>
        <v>0</v>
      </c>
      <c r="AH141" s="95"/>
      <c r="AI141" s="81">
        <f t="shared" si="502"/>
        <v>0</v>
      </c>
      <c r="AJ141" s="122">
        <f t="shared" si="472"/>
        <v>0</v>
      </c>
      <c r="AK141" s="122">
        <f t="shared" si="472"/>
        <v>0</v>
      </c>
      <c r="AL141" s="122">
        <f t="shared" si="472"/>
        <v>0</v>
      </c>
      <c r="AM141" s="66" t="e">
        <f t="shared" si="464"/>
        <v>#DIV/0!</v>
      </c>
      <c r="AN141" s="97"/>
      <c r="AO141" s="81">
        <f>[1]DEPENSES_TOFE!O50</f>
        <v>0</v>
      </c>
      <c r="AP141" s="95"/>
      <c r="AQ141" s="81">
        <f t="shared" si="503"/>
        <v>0</v>
      </c>
      <c r="AR141" s="122">
        <f t="shared" si="473"/>
        <v>0</v>
      </c>
      <c r="AS141" s="122">
        <f t="shared" si="473"/>
        <v>0</v>
      </c>
      <c r="AT141" s="122">
        <f t="shared" si="473"/>
        <v>0</v>
      </c>
      <c r="AU141" s="97"/>
      <c r="AV141" s="81">
        <f>[1]DEPENSES_TOFE!Q50</f>
        <v>0</v>
      </c>
      <c r="AW141" s="95"/>
      <c r="AX141" s="81">
        <f t="shared" si="504"/>
        <v>0</v>
      </c>
      <c r="AY141" s="96"/>
      <c r="AZ141" s="84">
        <f t="shared" si="474"/>
        <v>0</v>
      </c>
      <c r="BA141" s="122">
        <f t="shared" si="475"/>
        <v>0</v>
      </c>
      <c r="BB141" s="122">
        <f t="shared" si="475"/>
        <v>0</v>
      </c>
      <c r="BC141" s="122">
        <f t="shared" si="475"/>
        <v>0</v>
      </c>
      <c r="BD141" s="82"/>
      <c r="BE141" s="86">
        <f t="shared" si="476"/>
        <v>0</v>
      </c>
      <c r="BF141" s="127">
        <f t="shared" si="476"/>
        <v>0</v>
      </c>
      <c r="BG141" s="127">
        <f t="shared" si="476"/>
        <v>0</v>
      </c>
      <c r="BH141" s="127">
        <f t="shared" si="476"/>
        <v>0</v>
      </c>
      <c r="BI141" s="66" t="e">
        <f t="shared" si="465"/>
        <v>#DIV/0!</v>
      </c>
      <c r="BJ141" s="66" t="e">
        <f t="shared" si="477"/>
        <v>#DIV/0!</v>
      </c>
      <c r="BK141" s="66" t="e">
        <f t="shared" si="478"/>
        <v>#DIV/0!</v>
      </c>
      <c r="BL141" s="97"/>
      <c r="BM141" s="81">
        <f>[1]DEPENSES_TOFE!W50</f>
        <v>0</v>
      </c>
      <c r="BN141" s="95"/>
      <c r="BO141" s="81">
        <f t="shared" si="505"/>
        <v>0</v>
      </c>
      <c r="BP141" s="122">
        <f t="shared" si="479"/>
        <v>0</v>
      </c>
      <c r="BQ141" s="122">
        <f t="shared" si="479"/>
        <v>0</v>
      </c>
      <c r="BR141" s="122">
        <f t="shared" si="479"/>
        <v>0</v>
      </c>
      <c r="BS141" s="66" t="e">
        <f t="shared" si="480"/>
        <v>#DIV/0!</v>
      </c>
      <c r="BT141" s="97"/>
      <c r="BU141" s="81">
        <f>[1]DEPENSES_TOFE!Y50</f>
        <v>0</v>
      </c>
      <c r="BV141" s="95"/>
      <c r="BW141" s="81">
        <f t="shared" si="506"/>
        <v>0</v>
      </c>
      <c r="BX141" s="122">
        <f t="shared" si="481"/>
        <v>0</v>
      </c>
      <c r="BY141" s="122">
        <f t="shared" si="481"/>
        <v>0</v>
      </c>
      <c r="BZ141" s="122">
        <f t="shared" si="481"/>
        <v>0</v>
      </c>
      <c r="CA141" s="66" t="e">
        <f t="shared" si="482"/>
        <v>#DIV/0!</v>
      </c>
      <c r="CB141" s="97"/>
      <c r="CC141" s="81">
        <f>[1]DEPENSES_TOFE!AA50</f>
        <v>0</v>
      </c>
      <c r="CD141" s="95"/>
      <c r="CE141" s="81">
        <f t="shared" si="507"/>
        <v>0</v>
      </c>
      <c r="CF141" s="96"/>
      <c r="CG141" s="84">
        <f t="shared" si="483"/>
        <v>0</v>
      </c>
      <c r="CH141" s="122">
        <f t="shared" si="484"/>
        <v>0</v>
      </c>
      <c r="CI141" s="122">
        <f t="shared" si="484"/>
        <v>0</v>
      </c>
      <c r="CJ141" s="122">
        <f t="shared" si="484"/>
        <v>0</v>
      </c>
      <c r="CK141" s="82"/>
      <c r="CL141" s="86">
        <f t="shared" si="485"/>
        <v>0</v>
      </c>
      <c r="CM141" s="122">
        <f t="shared" si="486"/>
        <v>0</v>
      </c>
      <c r="CN141" s="122">
        <f t="shared" si="486"/>
        <v>0</v>
      </c>
      <c r="CO141" s="122">
        <f t="shared" si="486"/>
        <v>0</v>
      </c>
      <c r="CP141" s="67" t="e">
        <f t="shared" si="487"/>
        <v>#DIV/0!</v>
      </c>
      <c r="CQ141" s="67" t="e">
        <f t="shared" si="488"/>
        <v>#DIV/0!</v>
      </c>
      <c r="CR141" s="67" t="e">
        <f t="shared" si="489"/>
        <v>#DIV/0!</v>
      </c>
      <c r="CS141" s="97"/>
      <c r="CT141" s="81">
        <f>[1]DEPENSES_TOFE!AG50</f>
        <v>0</v>
      </c>
      <c r="CU141" s="95"/>
      <c r="CV141" s="81">
        <f t="shared" si="508"/>
        <v>0</v>
      </c>
      <c r="CW141" s="122">
        <f t="shared" si="490"/>
        <v>0</v>
      </c>
      <c r="CX141" s="122">
        <f t="shared" si="490"/>
        <v>0</v>
      </c>
      <c r="CY141" s="122">
        <f t="shared" si="490"/>
        <v>0</v>
      </c>
      <c r="CZ141" s="97"/>
      <c r="DA141" s="81">
        <f>[1]DEPENSES_TOFE!AI50</f>
        <v>0</v>
      </c>
      <c r="DB141" s="95"/>
      <c r="DC141" s="81">
        <f t="shared" si="509"/>
        <v>0</v>
      </c>
      <c r="DD141" s="122">
        <f t="shared" si="510"/>
        <v>0</v>
      </c>
      <c r="DE141" s="122">
        <f t="shared" si="510"/>
        <v>0</v>
      </c>
      <c r="DF141" s="122">
        <f t="shared" si="510"/>
        <v>0</v>
      </c>
      <c r="DG141" s="97"/>
      <c r="DH141" s="81">
        <f>[1]DEPENSES_TOFE!AK50</f>
        <v>0</v>
      </c>
      <c r="DI141" s="95"/>
      <c r="DJ141" s="81">
        <f t="shared" si="511"/>
        <v>0</v>
      </c>
      <c r="DK141" s="96"/>
      <c r="DL141" s="84">
        <f t="shared" si="491"/>
        <v>0</v>
      </c>
      <c r="DM141" s="122">
        <f t="shared" si="491"/>
        <v>0</v>
      </c>
      <c r="DN141" s="122">
        <f t="shared" si="491"/>
        <v>0</v>
      </c>
      <c r="DO141" s="122">
        <f t="shared" si="491"/>
        <v>0</v>
      </c>
      <c r="DP141" s="82"/>
      <c r="DQ141" s="86">
        <f t="shared" si="492"/>
        <v>0</v>
      </c>
      <c r="DR141" s="123">
        <f t="shared" si="493"/>
        <v>0</v>
      </c>
      <c r="DS141" s="123">
        <f t="shared" si="493"/>
        <v>0</v>
      </c>
      <c r="DT141" s="123">
        <f t="shared" si="493"/>
        <v>0</v>
      </c>
      <c r="DU141" s="67" t="e">
        <f t="shared" si="494"/>
        <v>#DIV/0!</v>
      </c>
      <c r="DV141" s="67" t="e">
        <f t="shared" si="495"/>
        <v>#DIV/0!</v>
      </c>
      <c r="DW141" s="67" t="e">
        <f t="shared" si="496"/>
        <v>#DIV/0!</v>
      </c>
      <c r="DZ141" s="128"/>
    </row>
    <row r="142" spans="1:134" s="101" customFormat="1" ht="12.75" x14ac:dyDescent="0.2">
      <c r="A142" s="145" t="s">
        <v>164</v>
      </c>
      <c r="B142" s="81">
        <f>[1]DEPENSES_TOFE!C51</f>
        <v>0.94140000000000001</v>
      </c>
      <c r="C142" s="95"/>
      <c r="D142" s="81">
        <f t="shared" si="497"/>
        <v>0.94140000000000001</v>
      </c>
      <c r="E142" s="81">
        <f>[1]DEPENSES_TOFE!D51</f>
        <v>0.94140000000000001</v>
      </c>
      <c r="F142" s="95"/>
      <c r="G142" s="81">
        <f t="shared" si="498"/>
        <v>0.94140000000000001</v>
      </c>
      <c r="H142" s="146"/>
      <c r="I142" s="97"/>
      <c r="J142" s="81">
        <f>[1]DEPENSES_TOFE!E51</f>
        <v>0</v>
      </c>
      <c r="K142" s="95"/>
      <c r="L142" s="81">
        <f t="shared" si="499"/>
        <v>0</v>
      </c>
      <c r="M142" s="97"/>
      <c r="N142" s="81">
        <f>[1]DEPENSES_TOFE!G51</f>
        <v>0.28070000000000001</v>
      </c>
      <c r="O142" s="95"/>
      <c r="P142" s="81">
        <f t="shared" si="500"/>
        <v>0.28070000000000001</v>
      </c>
      <c r="Q142" s="122">
        <f t="shared" si="467"/>
        <v>0.28070000000000001</v>
      </c>
      <c r="R142" s="122">
        <f t="shared" si="467"/>
        <v>0</v>
      </c>
      <c r="S142" s="122">
        <f t="shared" si="467"/>
        <v>0.28070000000000001</v>
      </c>
      <c r="T142" s="97"/>
      <c r="U142" s="81">
        <f>[1]DEPENSES_TOFE!I51</f>
        <v>3.999999999999998E-2</v>
      </c>
      <c r="V142" s="95"/>
      <c r="W142" s="81">
        <f t="shared" si="501"/>
        <v>3.999999999999998E-2</v>
      </c>
      <c r="X142" s="96"/>
      <c r="Y142" s="84">
        <f t="shared" si="468"/>
        <v>0</v>
      </c>
      <c r="Z142" s="153">
        <f t="shared" si="469"/>
        <v>0.32069999999999999</v>
      </c>
      <c r="AA142" s="153">
        <f t="shared" si="469"/>
        <v>0</v>
      </c>
      <c r="AB142" s="153">
        <f t="shared" si="469"/>
        <v>0.32069999999999999</v>
      </c>
      <c r="AC142" s="66">
        <f t="shared" si="463"/>
        <v>0.34066284257488844</v>
      </c>
      <c r="AD142" s="66" t="e">
        <f t="shared" si="470"/>
        <v>#DIV/0!</v>
      </c>
      <c r="AE142" s="66" t="e">
        <f t="shared" si="471"/>
        <v>#DIV/0!</v>
      </c>
      <c r="AF142" s="97"/>
      <c r="AG142" s="81">
        <f>[1]DEPENSES_TOFE!M51</f>
        <v>0</v>
      </c>
      <c r="AH142" s="95"/>
      <c r="AI142" s="81">
        <f t="shared" si="502"/>
        <v>0</v>
      </c>
      <c r="AJ142" s="122">
        <f t="shared" si="472"/>
        <v>0.32069999999999999</v>
      </c>
      <c r="AK142" s="122">
        <f t="shared" si="472"/>
        <v>0</v>
      </c>
      <c r="AL142" s="122">
        <f t="shared" si="472"/>
        <v>0.32069999999999999</v>
      </c>
      <c r="AM142" s="66">
        <f t="shared" si="464"/>
        <v>0.34066284257488844</v>
      </c>
      <c r="AN142" s="97"/>
      <c r="AO142" s="81">
        <f>[1]DEPENSES_TOFE!O51</f>
        <v>0</v>
      </c>
      <c r="AP142" s="95"/>
      <c r="AQ142" s="81">
        <f t="shared" si="503"/>
        <v>0</v>
      </c>
      <c r="AR142" s="122">
        <f t="shared" si="473"/>
        <v>0.32069999999999999</v>
      </c>
      <c r="AS142" s="122">
        <f t="shared" si="473"/>
        <v>0</v>
      </c>
      <c r="AT142" s="122">
        <f t="shared" si="473"/>
        <v>0.32069999999999999</v>
      </c>
      <c r="AU142" s="97"/>
      <c r="AV142" s="81">
        <f>[1]DEPENSES_TOFE!Q51</f>
        <v>0</v>
      </c>
      <c r="AW142" s="95"/>
      <c r="AX142" s="81">
        <f t="shared" si="504"/>
        <v>0</v>
      </c>
      <c r="AY142" s="96"/>
      <c r="AZ142" s="84">
        <f t="shared" si="474"/>
        <v>0</v>
      </c>
      <c r="BA142" s="122">
        <f t="shared" si="475"/>
        <v>0</v>
      </c>
      <c r="BB142" s="122">
        <f t="shared" si="475"/>
        <v>0</v>
      </c>
      <c r="BC142" s="122">
        <f t="shared" si="475"/>
        <v>0</v>
      </c>
      <c r="BD142" s="82"/>
      <c r="BE142" s="86">
        <f t="shared" si="476"/>
        <v>0</v>
      </c>
      <c r="BF142" s="127">
        <f t="shared" si="476"/>
        <v>0.32069999999999999</v>
      </c>
      <c r="BG142" s="127">
        <f t="shared" si="476"/>
        <v>0</v>
      </c>
      <c r="BH142" s="127">
        <f t="shared" si="476"/>
        <v>0.32069999999999999</v>
      </c>
      <c r="BI142" s="66">
        <f t="shared" si="465"/>
        <v>0.34066284257488844</v>
      </c>
      <c r="BJ142" s="66">
        <f t="shared" si="477"/>
        <v>0.34066284257488844</v>
      </c>
      <c r="BK142" s="66" t="e">
        <f t="shared" si="478"/>
        <v>#DIV/0!</v>
      </c>
      <c r="BL142" s="97"/>
      <c r="BM142" s="81">
        <f>[1]DEPENSES_TOFE!W51</f>
        <v>0.17534</v>
      </c>
      <c r="BN142" s="95"/>
      <c r="BO142" s="81">
        <f t="shared" si="505"/>
        <v>0.17534</v>
      </c>
      <c r="BP142" s="122">
        <f t="shared" si="479"/>
        <v>0.49603999999999998</v>
      </c>
      <c r="BQ142" s="122">
        <f t="shared" si="479"/>
        <v>0</v>
      </c>
      <c r="BR142" s="122">
        <f t="shared" si="479"/>
        <v>0.49603999999999998</v>
      </c>
      <c r="BS142" s="66">
        <f t="shared" si="480"/>
        <v>0.52691735712768217</v>
      </c>
      <c r="BT142" s="97"/>
      <c r="BU142" s="81">
        <f>[1]DEPENSES_TOFE!Y51</f>
        <v>0</v>
      </c>
      <c r="BV142" s="95"/>
      <c r="BW142" s="81">
        <f t="shared" si="506"/>
        <v>0</v>
      </c>
      <c r="BX142" s="122">
        <f t="shared" si="481"/>
        <v>0.49603999999999998</v>
      </c>
      <c r="BY142" s="122">
        <f t="shared" si="481"/>
        <v>0</v>
      </c>
      <c r="BZ142" s="122">
        <f t="shared" si="481"/>
        <v>0.49603999999999998</v>
      </c>
      <c r="CA142" s="66">
        <f t="shared" si="482"/>
        <v>0.52691735712768217</v>
      </c>
      <c r="CB142" s="97"/>
      <c r="CC142" s="81">
        <f>[1]DEPENSES_TOFE!AA51</f>
        <v>0</v>
      </c>
      <c r="CD142" s="95"/>
      <c r="CE142" s="81">
        <f t="shared" si="507"/>
        <v>0</v>
      </c>
      <c r="CF142" s="96"/>
      <c r="CG142" s="84">
        <f t="shared" si="483"/>
        <v>0</v>
      </c>
      <c r="CH142" s="122">
        <f t="shared" si="484"/>
        <v>0.17534</v>
      </c>
      <c r="CI142" s="122">
        <f t="shared" si="484"/>
        <v>0</v>
      </c>
      <c r="CJ142" s="122">
        <f t="shared" si="484"/>
        <v>0.17534</v>
      </c>
      <c r="CK142" s="82"/>
      <c r="CL142" s="86">
        <f t="shared" si="485"/>
        <v>0</v>
      </c>
      <c r="CM142" s="122">
        <f t="shared" si="486"/>
        <v>0.49603999999999998</v>
      </c>
      <c r="CN142" s="122">
        <f t="shared" si="486"/>
        <v>0</v>
      </c>
      <c r="CO142" s="122">
        <f t="shared" si="486"/>
        <v>0.49603999999999998</v>
      </c>
      <c r="CP142" s="67">
        <f t="shared" si="487"/>
        <v>0.52691735712768217</v>
      </c>
      <c r="CQ142" s="67">
        <f t="shared" si="488"/>
        <v>0.52691735712768217</v>
      </c>
      <c r="CR142" s="67" t="e">
        <f t="shared" si="489"/>
        <v>#DIV/0!</v>
      </c>
      <c r="CS142" s="97"/>
      <c r="CT142" s="81">
        <f>[1]DEPENSES_TOFE!AG51</f>
        <v>0</v>
      </c>
      <c r="CU142" s="95"/>
      <c r="CV142" s="81">
        <f t="shared" si="508"/>
        <v>0</v>
      </c>
      <c r="CW142" s="122">
        <f t="shared" si="490"/>
        <v>0.49603999999999998</v>
      </c>
      <c r="CX142" s="122">
        <f t="shared" si="490"/>
        <v>0</v>
      </c>
      <c r="CY142" s="122">
        <f t="shared" si="490"/>
        <v>0.49603999999999998</v>
      </c>
      <c r="CZ142" s="97"/>
      <c r="DA142" s="81">
        <f>[1]DEPENSES_TOFE!AI51</f>
        <v>0</v>
      </c>
      <c r="DB142" s="95"/>
      <c r="DC142" s="81">
        <f t="shared" si="509"/>
        <v>0</v>
      </c>
      <c r="DD142" s="122">
        <f t="shared" si="510"/>
        <v>0.49603999999999998</v>
      </c>
      <c r="DE142" s="122">
        <f t="shared" si="510"/>
        <v>0</v>
      </c>
      <c r="DF142" s="122">
        <f t="shared" si="510"/>
        <v>0.49603999999999998</v>
      </c>
      <c r="DG142" s="97"/>
      <c r="DH142" s="81">
        <f>[1]DEPENSES_TOFE!AK51</f>
        <v>0</v>
      </c>
      <c r="DI142" s="95"/>
      <c r="DJ142" s="81">
        <f t="shared" si="511"/>
        <v>0</v>
      </c>
      <c r="DK142" s="96"/>
      <c r="DL142" s="84">
        <f t="shared" si="491"/>
        <v>0</v>
      </c>
      <c r="DM142" s="122">
        <f t="shared" si="491"/>
        <v>0</v>
      </c>
      <c r="DN142" s="122">
        <f t="shared" si="491"/>
        <v>0</v>
      </c>
      <c r="DO142" s="122">
        <f t="shared" si="491"/>
        <v>0</v>
      </c>
      <c r="DP142" s="82"/>
      <c r="DQ142" s="86">
        <f t="shared" si="492"/>
        <v>0</v>
      </c>
      <c r="DR142" s="123">
        <f t="shared" si="493"/>
        <v>0.49603999999999998</v>
      </c>
      <c r="DS142" s="123">
        <f t="shared" si="493"/>
        <v>0</v>
      </c>
      <c r="DT142" s="123">
        <f t="shared" si="493"/>
        <v>0.49603999999999998</v>
      </c>
      <c r="DU142" s="67">
        <f t="shared" si="494"/>
        <v>0.52691735712768217</v>
      </c>
      <c r="DV142" s="67">
        <f t="shared" si="495"/>
        <v>0.52691735712768217</v>
      </c>
      <c r="DW142" s="67" t="e">
        <f t="shared" si="496"/>
        <v>#DIV/0!</v>
      </c>
      <c r="DZ142" s="128"/>
    </row>
    <row r="143" spans="1:134" s="101" customFormat="1" ht="12.75" x14ac:dyDescent="0.2">
      <c r="A143" s="145" t="s">
        <v>165</v>
      </c>
      <c r="B143" s="81">
        <f>[1]DEPENSES_TOFE!C52</f>
        <v>33.996634999999998</v>
      </c>
      <c r="C143" s="95"/>
      <c r="D143" s="81">
        <f t="shared" si="497"/>
        <v>33.996634999999998</v>
      </c>
      <c r="E143" s="81">
        <f>[1]DEPENSES_TOFE!D52</f>
        <v>33.996634999999998</v>
      </c>
      <c r="F143" s="95"/>
      <c r="G143" s="81">
        <f t="shared" si="498"/>
        <v>33.996634999999998</v>
      </c>
      <c r="H143" s="146"/>
      <c r="I143" s="97"/>
      <c r="J143" s="81">
        <f>[1]DEPENSES_TOFE!E52-J144</f>
        <v>0.17499999999999999</v>
      </c>
      <c r="K143" s="95"/>
      <c r="L143" s="81">
        <f t="shared" si="499"/>
        <v>0.17499999999999999</v>
      </c>
      <c r="M143" s="97"/>
      <c r="N143" s="81">
        <f>[1]DEPENSES_TOFE!G52-N144</f>
        <v>7.0673175000000006</v>
      </c>
      <c r="O143" s="95"/>
      <c r="P143" s="81">
        <f t="shared" si="500"/>
        <v>7.0673175000000006</v>
      </c>
      <c r="Q143" s="122">
        <f t="shared" si="467"/>
        <v>7.2423175000000004</v>
      </c>
      <c r="R143" s="122">
        <f t="shared" si="467"/>
        <v>0</v>
      </c>
      <c r="S143" s="122">
        <f t="shared" si="467"/>
        <v>7.2423175000000004</v>
      </c>
      <c r="T143" s="97"/>
      <c r="U143" s="81">
        <f>[1]DEPENSES_TOFE!I52-U144</f>
        <v>6.7430454159999993</v>
      </c>
      <c r="V143" s="95"/>
      <c r="W143" s="81">
        <f t="shared" si="501"/>
        <v>6.7430454159999993</v>
      </c>
      <c r="X143" s="96"/>
      <c r="Y143" s="84">
        <f t="shared" si="468"/>
        <v>0</v>
      </c>
      <c r="Z143" s="153">
        <f t="shared" si="469"/>
        <v>13.985362916</v>
      </c>
      <c r="AA143" s="153">
        <f t="shared" si="469"/>
        <v>0</v>
      </c>
      <c r="AB143" s="153">
        <f t="shared" si="469"/>
        <v>13.985362916</v>
      </c>
      <c r="AC143" s="66">
        <f t="shared" si="463"/>
        <v>0.41137491742932797</v>
      </c>
      <c r="AD143" s="66" t="e">
        <f t="shared" si="470"/>
        <v>#DIV/0!</v>
      </c>
      <c r="AE143" s="66" t="e">
        <f t="shared" si="471"/>
        <v>#DIV/0!</v>
      </c>
      <c r="AF143" s="97"/>
      <c r="AG143" s="81">
        <f>[1]DEPENSES_TOFE!M52-AG144</f>
        <v>1.5300066550000011</v>
      </c>
      <c r="AH143" s="95"/>
      <c r="AI143" s="81">
        <f t="shared" si="502"/>
        <v>1.5300066550000011</v>
      </c>
      <c r="AJ143" s="122">
        <f t="shared" si="472"/>
        <v>15.515369571000001</v>
      </c>
      <c r="AK143" s="122">
        <f t="shared" si="472"/>
        <v>0</v>
      </c>
      <c r="AL143" s="122">
        <f t="shared" si="472"/>
        <v>15.515369571000001</v>
      </c>
      <c r="AM143" s="66">
        <f t="shared" si="464"/>
        <v>0.45637956730129325</v>
      </c>
      <c r="AN143" s="97"/>
      <c r="AO143" s="81">
        <f>[1]DEPENSES_TOFE!O52-AO144</f>
        <v>0.69693003039999724</v>
      </c>
      <c r="AP143" s="95"/>
      <c r="AQ143" s="81">
        <f t="shared" si="503"/>
        <v>0.69693003039999724</v>
      </c>
      <c r="AR143" s="122">
        <f t="shared" si="473"/>
        <v>16.212299601399998</v>
      </c>
      <c r="AS143" s="122">
        <f t="shared" si="473"/>
        <v>0</v>
      </c>
      <c r="AT143" s="122">
        <f t="shared" si="473"/>
        <v>16.212299601399998</v>
      </c>
      <c r="AU143" s="97"/>
      <c r="AV143" s="81">
        <f>[1]DEPENSES_TOFE!Q52-AV144</f>
        <v>1.045395045600003</v>
      </c>
      <c r="AW143" s="95"/>
      <c r="AX143" s="81">
        <f t="shared" si="504"/>
        <v>1.045395045600003</v>
      </c>
      <c r="AY143" s="96"/>
      <c r="AZ143" s="84">
        <f t="shared" si="474"/>
        <v>0</v>
      </c>
      <c r="BA143" s="122">
        <f t="shared" si="475"/>
        <v>3.2723317310000013</v>
      </c>
      <c r="BB143" s="122">
        <f t="shared" si="475"/>
        <v>0</v>
      </c>
      <c r="BC143" s="122">
        <f t="shared" si="475"/>
        <v>3.2723317310000013</v>
      </c>
      <c r="BD143" s="82"/>
      <c r="BE143" s="86">
        <f t="shared" si="476"/>
        <v>0</v>
      </c>
      <c r="BF143" s="127">
        <f t="shared" si="476"/>
        <v>17.257694647000001</v>
      </c>
      <c r="BG143" s="127">
        <f t="shared" si="476"/>
        <v>0</v>
      </c>
      <c r="BH143" s="127">
        <f t="shared" si="476"/>
        <v>17.257694647000001</v>
      </c>
      <c r="BI143" s="66">
        <f t="shared" si="465"/>
        <v>0.50762949471322683</v>
      </c>
      <c r="BJ143" s="66">
        <f t="shared" si="477"/>
        <v>0.50762949471322683</v>
      </c>
      <c r="BK143" s="66" t="e">
        <f t="shared" si="478"/>
        <v>#DIV/0!</v>
      </c>
      <c r="BL143" s="97"/>
      <c r="BM143" s="81">
        <f>[1]DEPENSES_TOFE!W52-BM144</f>
        <v>4.5253525969999977</v>
      </c>
      <c r="BN143" s="95"/>
      <c r="BO143" s="81">
        <f t="shared" si="505"/>
        <v>4.5253525969999977</v>
      </c>
      <c r="BP143" s="122">
        <f t="shared" si="479"/>
        <v>21.783047243999999</v>
      </c>
      <c r="BQ143" s="122">
        <f t="shared" si="479"/>
        <v>0</v>
      </c>
      <c r="BR143" s="122">
        <f t="shared" si="479"/>
        <v>21.783047243999999</v>
      </c>
      <c r="BS143" s="66">
        <f t="shared" si="480"/>
        <v>0.64074127465850661</v>
      </c>
      <c r="BT143" s="97"/>
      <c r="BU143" s="81">
        <f>[1]DEPENSES_TOFE!Y52-BU144</f>
        <v>0</v>
      </c>
      <c r="BV143" s="95"/>
      <c r="BW143" s="81">
        <f t="shared" si="506"/>
        <v>0</v>
      </c>
      <c r="BX143" s="122">
        <f t="shared" si="481"/>
        <v>21.783047243999999</v>
      </c>
      <c r="BY143" s="122">
        <f t="shared" si="481"/>
        <v>0</v>
      </c>
      <c r="BZ143" s="122">
        <f t="shared" si="481"/>
        <v>21.783047243999999</v>
      </c>
      <c r="CA143" s="66">
        <f t="shared" si="482"/>
        <v>0.64074127465850661</v>
      </c>
      <c r="CB143" s="97"/>
      <c r="CC143" s="81">
        <f>[1]DEPENSES_TOFE!AA52-CC144</f>
        <v>0</v>
      </c>
      <c r="CD143" s="95"/>
      <c r="CE143" s="81">
        <f t="shared" si="507"/>
        <v>0</v>
      </c>
      <c r="CF143" s="96"/>
      <c r="CG143" s="84">
        <f t="shared" si="483"/>
        <v>0</v>
      </c>
      <c r="CH143" s="122">
        <f t="shared" si="484"/>
        <v>4.5253525969999977</v>
      </c>
      <c r="CI143" s="122">
        <f t="shared" si="484"/>
        <v>0</v>
      </c>
      <c r="CJ143" s="122">
        <f t="shared" si="484"/>
        <v>4.5253525969999977</v>
      </c>
      <c r="CK143" s="82"/>
      <c r="CL143" s="86">
        <f t="shared" si="485"/>
        <v>0</v>
      </c>
      <c r="CM143" s="122">
        <f t="shared" si="486"/>
        <v>21.783047243999999</v>
      </c>
      <c r="CN143" s="122">
        <f t="shared" si="486"/>
        <v>0</v>
      </c>
      <c r="CO143" s="122">
        <f t="shared" si="486"/>
        <v>21.783047243999999</v>
      </c>
      <c r="CP143" s="67">
        <f t="shared" si="487"/>
        <v>0.64074127465850661</v>
      </c>
      <c r="CQ143" s="67">
        <f t="shared" si="488"/>
        <v>0.64074127465850661</v>
      </c>
      <c r="CR143" s="67" t="e">
        <f t="shared" si="489"/>
        <v>#DIV/0!</v>
      </c>
      <c r="CS143" s="97"/>
      <c r="CT143" s="81">
        <f>[1]DEPENSES_TOFE!AG52-CT144</f>
        <v>0</v>
      </c>
      <c r="CU143" s="95"/>
      <c r="CV143" s="81">
        <f t="shared" si="508"/>
        <v>0</v>
      </c>
      <c r="CW143" s="122">
        <f t="shared" si="490"/>
        <v>21.783047243999999</v>
      </c>
      <c r="CX143" s="122">
        <f t="shared" si="490"/>
        <v>0</v>
      </c>
      <c r="CY143" s="122">
        <f t="shared" si="490"/>
        <v>21.783047243999999</v>
      </c>
      <c r="CZ143" s="97"/>
      <c r="DA143" s="81">
        <f>[1]DEPENSES_TOFE!AI52-DA144</f>
        <v>0</v>
      </c>
      <c r="DB143" s="95"/>
      <c r="DC143" s="81">
        <f t="shared" si="509"/>
        <v>0</v>
      </c>
      <c r="DD143" s="122">
        <f t="shared" si="510"/>
        <v>21.783047243999999</v>
      </c>
      <c r="DE143" s="122">
        <f t="shared" si="510"/>
        <v>0</v>
      </c>
      <c r="DF143" s="122">
        <f t="shared" si="510"/>
        <v>21.783047243999999</v>
      </c>
      <c r="DG143" s="97"/>
      <c r="DH143" s="81">
        <f>[1]DEPENSES_TOFE!AK52-DH144</f>
        <v>0</v>
      </c>
      <c r="DI143" s="95"/>
      <c r="DJ143" s="81">
        <f t="shared" si="511"/>
        <v>0</v>
      </c>
      <c r="DK143" s="96"/>
      <c r="DL143" s="84">
        <f t="shared" si="491"/>
        <v>0</v>
      </c>
      <c r="DM143" s="122">
        <f t="shared" si="491"/>
        <v>0</v>
      </c>
      <c r="DN143" s="122">
        <f t="shared" si="491"/>
        <v>0</v>
      </c>
      <c r="DO143" s="122">
        <f t="shared" si="491"/>
        <v>0</v>
      </c>
      <c r="DP143" s="82"/>
      <c r="DQ143" s="86">
        <f t="shared" si="492"/>
        <v>0</v>
      </c>
      <c r="DR143" s="123">
        <f t="shared" si="493"/>
        <v>21.783047243999999</v>
      </c>
      <c r="DS143" s="123">
        <f t="shared" si="493"/>
        <v>0</v>
      </c>
      <c r="DT143" s="123">
        <f t="shared" si="493"/>
        <v>21.783047243999999</v>
      </c>
      <c r="DU143" s="67">
        <f t="shared" si="494"/>
        <v>0.64074127465850661</v>
      </c>
      <c r="DV143" s="67">
        <f t="shared" si="495"/>
        <v>0.64074127465850661</v>
      </c>
      <c r="DW143" s="67" t="e">
        <f t="shared" si="496"/>
        <v>#DIV/0!</v>
      </c>
      <c r="DZ143" s="128"/>
    </row>
    <row r="144" spans="1:134" x14ac:dyDescent="0.2">
      <c r="A144" s="170" t="s">
        <v>166</v>
      </c>
      <c r="B144" s="81">
        <f>[1]DEPENSES_TOFE!C53</f>
        <v>0</v>
      </c>
      <c r="C144" s="122"/>
      <c r="D144" s="122">
        <f>B144-C144</f>
        <v>0</v>
      </c>
      <c r="E144" s="81">
        <f>[1]DEPENSES_TOFE!F53</f>
        <v>0</v>
      </c>
      <c r="F144" s="122"/>
      <c r="G144" s="122">
        <f>E144-F144</f>
        <v>0</v>
      </c>
      <c r="H144" s="106">
        <f>D144</f>
        <v>0</v>
      </c>
      <c r="I144" s="83"/>
      <c r="J144" s="122">
        <f>[1]SPP!E136</f>
        <v>0</v>
      </c>
      <c r="K144" s="122"/>
      <c r="L144" s="122">
        <f>J144-K144</f>
        <v>0</v>
      </c>
      <c r="M144" s="83"/>
      <c r="N144" s="122">
        <f>[1]SPP!E137</f>
        <v>0</v>
      </c>
      <c r="O144" s="122"/>
      <c r="P144" s="122">
        <f>N144-O144</f>
        <v>0</v>
      </c>
      <c r="Q144" s="122">
        <f t="shared" ref="Q144:S146" si="512">J144+N144</f>
        <v>0</v>
      </c>
      <c r="R144" s="122">
        <f t="shared" si="512"/>
        <v>0</v>
      </c>
      <c r="S144" s="122">
        <f t="shared" si="512"/>
        <v>0</v>
      </c>
      <c r="T144" s="83"/>
      <c r="U144" s="122">
        <f>[1]SPP!E138</f>
        <v>0</v>
      </c>
      <c r="V144" s="122"/>
      <c r="W144" s="122">
        <f>U144-V144</f>
        <v>0</v>
      </c>
      <c r="X144" s="82"/>
      <c r="Y144" s="84">
        <f t="shared" si="468"/>
        <v>0</v>
      </c>
      <c r="Z144" s="153">
        <f t="shared" si="469"/>
        <v>0</v>
      </c>
      <c r="AA144" s="153">
        <f t="shared" si="469"/>
        <v>0</v>
      </c>
      <c r="AB144" s="153">
        <f t="shared" si="469"/>
        <v>0</v>
      </c>
      <c r="AC144" s="66" t="e">
        <f t="shared" si="463"/>
        <v>#DIV/0!</v>
      </c>
      <c r="AD144" s="66" t="e">
        <f t="shared" si="470"/>
        <v>#DIV/0!</v>
      </c>
      <c r="AE144" s="66" t="e">
        <f t="shared" si="471"/>
        <v>#DIV/0!</v>
      </c>
      <c r="AF144" s="97"/>
      <c r="AG144" s="122">
        <f>[1]SPP!E139</f>
        <v>0</v>
      </c>
      <c r="AH144" s="122"/>
      <c r="AI144" s="122">
        <f>AG144-AH144</f>
        <v>0</v>
      </c>
      <c r="AJ144" s="122">
        <f t="shared" ref="AJ144:AL146" si="513">+Z144+AG144</f>
        <v>0</v>
      </c>
      <c r="AK144" s="122">
        <f t="shared" si="513"/>
        <v>0</v>
      </c>
      <c r="AL144" s="122">
        <f t="shared" si="513"/>
        <v>0</v>
      </c>
      <c r="AM144" s="66" t="e">
        <f>AJ144/B144</f>
        <v>#DIV/0!</v>
      </c>
      <c r="AN144" s="83"/>
      <c r="AO144" s="122">
        <f>[1]SPP!E140</f>
        <v>0</v>
      </c>
      <c r="AP144" s="122"/>
      <c r="AQ144" s="122">
        <f>AO144-AP144</f>
        <v>0</v>
      </c>
      <c r="AR144" s="122">
        <f t="shared" ref="AR144:AT146" si="514">AJ144+AO144</f>
        <v>0</v>
      </c>
      <c r="AS144" s="122">
        <f t="shared" si="514"/>
        <v>0</v>
      </c>
      <c r="AT144" s="122">
        <f t="shared" si="514"/>
        <v>0</v>
      </c>
      <c r="AU144" s="83"/>
      <c r="AV144" s="122">
        <f>[1]SPP!E141</f>
        <v>0</v>
      </c>
      <c r="AW144" s="122"/>
      <c r="AX144" s="122">
        <f>AV144-AW144</f>
        <v>0</v>
      </c>
      <c r="AY144" s="96"/>
      <c r="AZ144" s="84">
        <f t="shared" si="474"/>
        <v>0</v>
      </c>
      <c r="BA144" s="122">
        <f t="shared" si="475"/>
        <v>0</v>
      </c>
      <c r="BB144" s="122">
        <f t="shared" si="475"/>
        <v>0</v>
      </c>
      <c r="BC144" s="122">
        <f t="shared" si="475"/>
        <v>0</v>
      </c>
      <c r="BD144" s="82"/>
      <c r="BE144" s="86">
        <f t="shared" si="476"/>
        <v>0</v>
      </c>
      <c r="BF144" s="127">
        <f t="shared" si="476"/>
        <v>0</v>
      </c>
      <c r="BG144" s="127">
        <f t="shared" si="476"/>
        <v>0</v>
      </c>
      <c r="BH144" s="127">
        <f t="shared" si="476"/>
        <v>0</v>
      </c>
      <c r="BI144" s="66" t="e">
        <f t="shared" si="465"/>
        <v>#DIV/0!</v>
      </c>
      <c r="BJ144" s="66" t="e">
        <f t="shared" si="477"/>
        <v>#DIV/0!</v>
      </c>
      <c r="BK144" s="66" t="e">
        <f t="shared" si="478"/>
        <v>#DIV/0!</v>
      </c>
      <c r="BL144" s="97"/>
      <c r="BM144" s="122">
        <f>[1]SPP!E142</f>
        <v>0</v>
      </c>
      <c r="BN144" s="122"/>
      <c r="BO144" s="122">
        <f>BM144-BN144</f>
        <v>0</v>
      </c>
      <c r="BP144" s="122">
        <f t="shared" ref="BP144:BR146" si="515">BF144+BM144</f>
        <v>0</v>
      </c>
      <c r="BQ144" s="122">
        <f t="shared" si="515"/>
        <v>0</v>
      </c>
      <c r="BR144" s="122">
        <f t="shared" si="515"/>
        <v>0</v>
      </c>
      <c r="BS144" s="66" t="e">
        <f>BR144/B144</f>
        <v>#DIV/0!</v>
      </c>
      <c r="BT144" s="83"/>
      <c r="BU144" s="122">
        <f>[1]SPP!E143</f>
        <v>0</v>
      </c>
      <c r="BV144" s="122"/>
      <c r="BW144" s="122">
        <f>BU144-BV144</f>
        <v>0</v>
      </c>
      <c r="BX144" s="122">
        <f t="shared" ref="BX144:BZ146" si="516">BP144+BU144</f>
        <v>0</v>
      </c>
      <c r="BY144" s="122">
        <f t="shared" si="516"/>
        <v>0</v>
      </c>
      <c r="BZ144" s="122">
        <f t="shared" si="516"/>
        <v>0</v>
      </c>
      <c r="CA144" s="66" t="e">
        <f>BX144/B144</f>
        <v>#DIV/0!</v>
      </c>
      <c r="CB144" s="83"/>
      <c r="CC144" s="122">
        <f>[1]SPP!E144</f>
        <v>0</v>
      </c>
      <c r="CD144" s="122"/>
      <c r="CE144" s="122">
        <f>CC144-CD144</f>
        <v>0</v>
      </c>
      <c r="CF144" s="96"/>
      <c r="CG144" s="84">
        <f>CB144+BT144+BL144</f>
        <v>0</v>
      </c>
      <c r="CH144" s="122">
        <f t="shared" ref="CH144:CJ146" si="517">BM144+BU144+CC144</f>
        <v>0</v>
      </c>
      <c r="CI144" s="122">
        <f t="shared" si="517"/>
        <v>0</v>
      </c>
      <c r="CJ144" s="122">
        <f t="shared" si="517"/>
        <v>0</v>
      </c>
      <c r="CK144" s="82"/>
      <c r="CL144" s="86"/>
      <c r="CM144" s="122">
        <f t="shared" ref="CM144:CO146" si="518">BX144+CC144</f>
        <v>0</v>
      </c>
      <c r="CN144" s="122">
        <f t="shared" si="518"/>
        <v>0</v>
      </c>
      <c r="CO144" s="122">
        <f t="shared" si="518"/>
        <v>0</v>
      </c>
      <c r="CP144" s="67" t="e">
        <f>CO144/D144</f>
        <v>#DIV/0!</v>
      </c>
      <c r="CQ144" s="67" t="e">
        <f>CO144/G144</f>
        <v>#DIV/0!</v>
      </c>
      <c r="CR144" s="67" t="e">
        <f>CO144/CK144</f>
        <v>#DIV/0!</v>
      </c>
      <c r="CS144" s="97"/>
      <c r="CT144" s="122">
        <f>[1]SPP!E145</f>
        <v>0</v>
      </c>
      <c r="CU144" s="122"/>
      <c r="CV144" s="122">
        <f>CT144-CU144</f>
        <v>0</v>
      </c>
      <c r="CW144" s="122">
        <f>CM144+CT144</f>
        <v>0</v>
      </c>
      <c r="CX144" s="122">
        <f>CN144+CU144</f>
        <v>0</v>
      </c>
      <c r="CY144" s="122">
        <f>CO144+CV144</f>
        <v>0</v>
      </c>
      <c r="CZ144" s="83"/>
      <c r="DA144" s="122">
        <f>[1]SPP!E146</f>
        <v>0</v>
      </c>
      <c r="DB144" s="122"/>
      <c r="DC144" s="122">
        <f>DA144-DB144</f>
        <v>0</v>
      </c>
      <c r="DD144" s="122">
        <f t="shared" si="510"/>
        <v>0</v>
      </c>
      <c r="DE144" s="122">
        <f t="shared" si="510"/>
        <v>0</v>
      </c>
      <c r="DF144" s="122">
        <f t="shared" si="510"/>
        <v>0</v>
      </c>
      <c r="DG144" s="83"/>
      <c r="DH144" s="122">
        <f>[1]SPP!E147</f>
        <v>0</v>
      </c>
      <c r="DI144" s="122"/>
      <c r="DJ144" s="122">
        <f>DH144-DI144</f>
        <v>0</v>
      </c>
      <c r="DK144" s="96"/>
      <c r="DL144" s="84">
        <f t="shared" si="491"/>
        <v>0</v>
      </c>
      <c r="DM144" s="122">
        <f t="shared" si="491"/>
        <v>0</v>
      </c>
      <c r="DN144" s="122">
        <f t="shared" si="491"/>
        <v>0</v>
      </c>
      <c r="DO144" s="122">
        <f t="shared" si="491"/>
        <v>0</v>
      </c>
      <c r="DP144" s="82"/>
      <c r="DQ144" s="86">
        <f t="shared" si="492"/>
        <v>0</v>
      </c>
      <c r="DR144" s="123">
        <f t="shared" si="493"/>
        <v>0</v>
      </c>
      <c r="DS144" s="123">
        <f t="shared" si="493"/>
        <v>0</v>
      </c>
      <c r="DT144" s="123">
        <f t="shared" si="493"/>
        <v>0</v>
      </c>
      <c r="DU144" s="67" t="e">
        <f t="shared" si="494"/>
        <v>#DIV/0!</v>
      </c>
      <c r="DV144" s="67" t="e">
        <f t="shared" si="495"/>
        <v>#DIV/0!</v>
      </c>
      <c r="DW144" s="67" t="e">
        <f t="shared" si="496"/>
        <v>#DIV/0!</v>
      </c>
      <c r="DY144" s="171"/>
      <c r="DZ144" s="128"/>
      <c r="EA144" s="101"/>
      <c r="EB144" s="101"/>
      <c r="ED144" s="172"/>
    </row>
    <row r="145" spans="1:133" s="119" customFormat="1" ht="15" x14ac:dyDescent="0.2">
      <c r="A145" s="157" t="s">
        <v>167</v>
      </c>
      <c r="B145" s="109"/>
      <c r="C145" s="109"/>
      <c r="D145" s="109">
        <f>B145-C145</f>
        <v>0</v>
      </c>
      <c r="E145" s="109"/>
      <c r="F145" s="109"/>
      <c r="G145" s="109">
        <f>E145-F145</f>
        <v>0</v>
      </c>
      <c r="H145" s="166"/>
      <c r="I145" s="158"/>
      <c r="J145" s="109">
        <f>+'[1]DONNEES BGCT'!I50+'[1]DONNEES BGCT'!I52</f>
        <v>0</v>
      </c>
      <c r="K145" s="109"/>
      <c r="L145" s="109">
        <f>J145-K145</f>
        <v>0</v>
      </c>
      <c r="M145" s="158"/>
      <c r="N145" s="109">
        <f>+'[1]DONNEES BGCT'!L50+'[1]DONNEES BGCT'!L52</f>
        <v>0</v>
      </c>
      <c r="O145" s="109"/>
      <c r="P145" s="109">
        <f>N145-O145</f>
        <v>0</v>
      </c>
      <c r="Q145" s="109">
        <f t="shared" si="512"/>
        <v>0</v>
      </c>
      <c r="R145" s="109">
        <f t="shared" si="512"/>
        <v>0</v>
      </c>
      <c r="S145" s="109">
        <f t="shared" si="512"/>
        <v>0</v>
      </c>
      <c r="T145" s="158"/>
      <c r="U145" s="109">
        <f>+'[1]DONNEES BGCT'!O50+'[1]DONNEES BGCT'!O52</f>
        <v>0.423375</v>
      </c>
      <c r="V145" s="109"/>
      <c r="W145" s="109">
        <f>U145-V145</f>
        <v>0.423375</v>
      </c>
      <c r="X145" s="160"/>
      <c r="Y145" s="84">
        <f t="shared" si="468"/>
        <v>0</v>
      </c>
      <c r="Z145" s="113">
        <f t="shared" ref="Z145:AB146" si="519">Q145+U145</f>
        <v>0.423375</v>
      </c>
      <c r="AA145" s="113">
        <f t="shared" si="519"/>
        <v>0</v>
      </c>
      <c r="AB145" s="113">
        <f t="shared" si="519"/>
        <v>0.423375</v>
      </c>
      <c r="AC145" s="66" t="e">
        <f t="shared" si="463"/>
        <v>#DIV/0!</v>
      </c>
      <c r="AD145" s="66" t="e">
        <f t="shared" si="470"/>
        <v>#DIV/0!</v>
      </c>
      <c r="AE145" s="66" t="e">
        <f t="shared" si="471"/>
        <v>#DIV/0!</v>
      </c>
      <c r="AF145" s="158"/>
      <c r="AG145" s="109">
        <f>+'[1]DONNEES BGCT'!S50+'[1]DONNEES BGCT'!S52</f>
        <v>2.6564930549999999</v>
      </c>
      <c r="AH145" s="109"/>
      <c r="AI145" s="109">
        <f>AG145-AH145</f>
        <v>2.6564930549999999</v>
      </c>
      <c r="AJ145" s="109">
        <f t="shared" si="513"/>
        <v>3.0798680549999999</v>
      </c>
      <c r="AK145" s="109">
        <f t="shared" si="513"/>
        <v>0</v>
      </c>
      <c r="AL145" s="109">
        <f t="shared" si="513"/>
        <v>3.0798680549999999</v>
      </c>
      <c r="AM145" s="114" t="e">
        <f>AJ145/B145</f>
        <v>#DIV/0!</v>
      </c>
      <c r="AN145" s="158"/>
      <c r="AO145" s="109">
        <f>+'[1]DONNEES BGCT'!V50+'[1]DONNEES BGCT'!V52</f>
        <v>-0.423375</v>
      </c>
      <c r="AP145" s="109"/>
      <c r="AQ145" s="109">
        <f>AO145-AP145</f>
        <v>-0.423375</v>
      </c>
      <c r="AR145" s="109">
        <f t="shared" si="514"/>
        <v>2.6564930549999999</v>
      </c>
      <c r="AS145" s="109">
        <f t="shared" si="514"/>
        <v>0</v>
      </c>
      <c r="AT145" s="109">
        <f t="shared" si="514"/>
        <v>2.6564930549999999</v>
      </c>
      <c r="AU145" s="158"/>
      <c r="AV145" s="109">
        <f>+'[1]DONNEES BGCT'!Y50+'[1]DONNEES BGCT'!Y52</f>
        <v>0.2</v>
      </c>
      <c r="AW145" s="109"/>
      <c r="AX145" s="109">
        <f>AV145-AW145</f>
        <v>0.2</v>
      </c>
      <c r="AY145" s="160"/>
      <c r="AZ145" s="159">
        <f>AF145+AN145+AU145</f>
        <v>0</v>
      </c>
      <c r="BA145" s="109">
        <f t="shared" ref="BA145:BC146" si="520">AV145+AO145+AG145</f>
        <v>2.433118055</v>
      </c>
      <c r="BB145" s="109">
        <f t="shared" si="520"/>
        <v>0</v>
      </c>
      <c r="BC145" s="109">
        <f t="shared" si="520"/>
        <v>2.433118055</v>
      </c>
      <c r="BD145" s="160">
        <f t="shared" ref="BD145:BH146" si="521">AY145+X145</f>
        <v>0</v>
      </c>
      <c r="BE145" s="161">
        <f t="shared" si="521"/>
        <v>0</v>
      </c>
      <c r="BF145" s="113">
        <f t="shared" si="521"/>
        <v>2.8564930550000001</v>
      </c>
      <c r="BG145" s="113">
        <f t="shared" si="521"/>
        <v>0</v>
      </c>
      <c r="BH145" s="113">
        <f t="shared" si="521"/>
        <v>2.8564930550000001</v>
      </c>
      <c r="BI145" s="114"/>
      <c r="BJ145" s="114"/>
      <c r="BK145" s="114"/>
      <c r="BL145" s="158"/>
      <c r="BM145" s="109">
        <f>+'[1]DONNEES BGCT'!AC50+'[1]DONNEES BGCT'!AC52</f>
        <v>0</v>
      </c>
      <c r="BN145" s="109"/>
      <c r="BO145" s="109">
        <f>BM145-BN145</f>
        <v>0</v>
      </c>
      <c r="BP145" s="109">
        <f t="shared" si="515"/>
        <v>2.8564930550000001</v>
      </c>
      <c r="BQ145" s="109">
        <f t="shared" si="515"/>
        <v>0</v>
      </c>
      <c r="BR145" s="109">
        <f t="shared" si="515"/>
        <v>2.8564930550000001</v>
      </c>
      <c r="BS145" s="66" t="e">
        <f>BR145/B145</f>
        <v>#DIV/0!</v>
      </c>
      <c r="BT145" s="158"/>
      <c r="BU145" s="109">
        <f>+'[1]DONNEES BGCT'!AF50+'[1]DONNEES BGCT'!AF52</f>
        <v>0</v>
      </c>
      <c r="BV145" s="109"/>
      <c r="BW145" s="109">
        <f>BU145-BV145</f>
        <v>0</v>
      </c>
      <c r="BX145" s="109">
        <f t="shared" si="516"/>
        <v>2.8564930550000001</v>
      </c>
      <c r="BY145" s="109">
        <f t="shared" si="516"/>
        <v>0</v>
      </c>
      <c r="BZ145" s="109">
        <f t="shared" si="516"/>
        <v>2.8564930550000001</v>
      </c>
      <c r="CA145" s="114" t="e">
        <f>BX145/B145</f>
        <v>#DIV/0!</v>
      </c>
      <c r="CB145" s="158"/>
      <c r="CC145" s="109">
        <f>+'[1]DONNEES BGCT'!AI50+'[1]DONNEES BGCT'!AI52</f>
        <v>0</v>
      </c>
      <c r="CD145" s="109"/>
      <c r="CE145" s="109">
        <f>CC145-CD145</f>
        <v>0</v>
      </c>
      <c r="CF145" s="160"/>
      <c r="CG145" s="159">
        <f>CB145+BT145+BL145</f>
        <v>0</v>
      </c>
      <c r="CH145" s="109">
        <f t="shared" si="517"/>
        <v>0</v>
      </c>
      <c r="CI145" s="109">
        <f t="shared" si="517"/>
        <v>0</v>
      </c>
      <c r="CJ145" s="109">
        <f t="shared" si="517"/>
        <v>0</v>
      </c>
      <c r="CK145" s="160">
        <f>CF145+BD145</f>
        <v>0</v>
      </c>
      <c r="CL145" s="161">
        <f>CG145+BE145</f>
        <v>0</v>
      </c>
      <c r="CM145" s="109">
        <f t="shared" si="518"/>
        <v>2.8564930550000001</v>
      </c>
      <c r="CN145" s="109">
        <f t="shared" si="518"/>
        <v>0</v>
      </c>
      <c r="CO145" s="109">
        <f t="shared" si="518"/>
        <v>2.8564930550000001</v>
      </c>
      <c r="CP145" s="67" t="e">
        <f>CO145/D145</f>
        <v>#DIV/0!</v>
      </c>
      <c r="CQ145" s="67" t="e">
        <f>CO145/G145</f>
        <v>#DIV/0!</v>
      </c>
      <c r="CR145" s="116" t="e">
        <f>CO145/CK145</f>
        <v>#DIV/0!</v>
      </c>
      <c r="CS145" s="158"/>
      <c r="CT145" s="109">
        <f>+'[1]DONNEES BGCT'!AM50+'[1]DONNEES BGCT'!AM52</f>
        <v>0</v>
      </c>
      <c r="CU145" s="109"/>
      <c r="CV145" s="109">
        <f>CT145-CU145</f>
        <v>0</v>
      </c>
      <c r="CW145" s="109">
        <f>CM145+CT145</f>
        <v>2.8564930550000001</v>
      </c>
      <c r="CX145" s="109"/>
      <c r="CY145" s="109">
        <f>CO145+CV145</f>
        <v>2.8564930550000001</v>
      </c>
      <c r="CZ145" s="158"/>
      <c r="DA145" s="109">
        <f>+'[1]DONNEES BGCT'!AP50+'[1]DONNEES BGCT'!AP52</f>
        <v>0</v>
      </c>
      <c r="DB145" s="109"/>
      <c r="DC145" s="109">
        <f>DA145-DB145</f>
        <v>0</v>
      </c>
      <c r="DD145" s="109">
        <f t="shared" ref="DD145:DF147" si="522">CW145+DA145</f>
        <v>2.8564930550000001</v>
      </c>
      <c r="DE145" s="109">
        <f t="shared" si="522"/>
        <v>0</v>
      </c>
      <c r="DF145" s="109">
        <f t="shared" si="522"/>
        <v>2.8564930550000001</v>
      </c>
      <c r="DG145" s="158"/>
      <c r="DH145" s="109">
        <f>+'[1]DONNEES BGCT'!AS50+'[1]DONNEES BGCT'!AS52</f>
        <v>0</v>
      </c>
      <c r="DI145" s="109"/>
      <c r="DJ145" s="109">
        <f>DH145-DI145</f>
        <v>0</v>
      </c>
      <c r="DK145" s="160"/>
      <c r="DL145" s="159">
        <f t="shared" ref="DL145:DO146" si="523">DG145+CZ145+CS145</f>
        <v>0</v>
      </c>
      <c r="DM145" s="109">
        <f t="shared" si="523"/>
        <v>0</v>
      </c>
      <c r="DN145" s="109">
        <f t="shared" si="523"/>
        <v>0</v>
      </c>
      <c r="DO145" s="109">
        <f t="shared" si="523"/>
        <v>0</v>
      </c>
      <c r="DP145" s="160">
        <f>DK145+CK145</f>
        <v>0</v>
      </c>
      <c r="DQ145" s="161">
        <f>DL145+CL145</f>
        <v>0</v>
      </c>
      <c r="DR145" s="118">
        <f t="shared" ref="DR145:DT146" si="524">DD145+DH145</f>
        <v>2.8564930550000001</v>
      </c>
      <c r="DS145" s="118">
        <f t="shared" si="524"/>
        <v>0</v>
      </c>
      <c r="DT145" s="118">
        <f t="shared" si="524"/>
        <v>2.8564930550000001</v>
      </c>
      <c r="DU145" s="116" t="e">
        <f>DR145/B145</f>
        <v>#DIV/0!</v>
      </c>
      <c r="DV145" s="116"/>
      <c r="DW145" s="116"/>
      <c r="DZ145" s="128"/>
      <c r="EA145" s="148"/>
      <c r="EB145" s="149"/>
    </row>
    <row r="146" spans="1:133" s="148" customFormat="1" ht="12.75" x14ac:dyDescent="0.2">
      <c r="A146" s="167" t="s">
        <v>168</v>
      </c>
      <c r="B146" s="151">
        <f>'[1]Depenses Sociales'!E4</f>
        <v>44.668038000000003</v>
      </c>
      <c r="C146" s="151"/>
      <c r="D146" s="151">
        <f>B146-C146</f>
        <v>44.668038000000003</v>
      </c>
      <c r="E146" s="122">
        <f>B146</f>
        <v>44.668038000000003</v>
      </c>
      <c r="F146" s="151"/>
      <c r="G146" s="151">
        <f>E146-F146</f>
        <v>44.668038000000003</v>
      </c>
      <c r="H146" s="152">
        <f>D146</f>
        <v>44.668038000000003</v>
      </c>
      <c r="I146" s="83"/>
      <c r="J146" s="151">
        <f>'[1]Depenses Sociales'!D33</f>
        <v>0</v>
      </c>
      <c r="K146" s="151"/>
      <c r="L146" s="151">
        <f>J146-K146</f>
        <v>0</v>
      </c>
      <c r="M146" s="83"/>
      <c r="N146" s="151">
        <f>'[1]Depenses Sociales'!F33</f>
        <v>0</v>
      </c>
      <c r="O146" s="151"/>
      <c r="P146" s="151">
        <f>N146-O146</f>
        <v>0</v>
      </c>
      <c r="Q146" s="151">
        <f t="shared" si="512"/>
        <v>0</v>
      </c>
      <c r="R146" s="151">
        <f t="shared" si="512"/>
        <v>0</v>
      </c>
      <c r="S146" s="151">
        <f t="shared" si="512"/>
        <v>0</v>
      </c>
      <c r="T146" s="83"/>
      <c r="U146" s="151">
        <f>'[1]Depenses Sociales'!H33</f>
        <v>0</v>
      </c>
      <c r="V146" s="151"/>
      <c r="W146" s="151">
        <f>U146-V146</f>
        <v>0</v>
      </c>
      <c r="X146" s="82"/>
      <c r="Y146" s="84">
        <f t="shared" si="468"/>
        <v>0</v>
      </c>
      <c r="Z146" s="153">
        <f t="shared" si="519"/>
        <v>0</v>
      </c>
      <c r="AA146" s="153">
        <f t="shared" si="519"/>
        <v>0</v>
      </c>
      <c r="AB146" s="153">
        <f t="shared" si="519"/>
        <v>0</v>
      </c>
      <c r="AC146" s="66">
        <f t="shared" si="463"/>
        <v>0</v>
      </c>
      <c r="AD146" s="66" t="e">
        <f t="shared" si="470"/>
        <v>#DIV/0!</v>
      </c>
      <c r="AE146" s="66">
        <f t="shared" si="471"/>
        <v>0</v>
      </c>
      <c r="AF146" s="83"/>
      <c r="AG146" s="151">
        <f>'[1]Depenses Sociales'!J33</f>
        <v>0</v>
      </c>
      <c r="AH146" s="151"/>
      <c r="AI146" s="151">
        <f>AG146-AH146</f>
        <v>0</v>
      </c>
      <c r="AJ146" s="151">
        <f t="shared" si="513"/>
        <v>0</v>
      </c>
      <c r="AK146" s="151">
        <f t="shared" si="513"/>
        <v>0</v>
      </c>
      <c r="AL146" s="151">
        <f t="shared" si="513"/>
        <v>0</v>
      </c>
      <c r="AM146" s="66">
        <f>AJ146/B146</f>
        <v>0</v>
      </c>
      <c r="AN146" s="83"/>
      <c r="AO146" s="151">
        <f>'[1]Depenses Sociales'!L33</f>
        <v>0</v>
      </c>
      <c r="AP146" s="151"/>
      <c r="AQ146" s="151">
        <f>AO146-AP146</f>
        <v>0</v>
      </c>
      <c r="AR146" s="151">
        <f t="shared" si="514"/>
        <v>0</v>
      </c>
      <c r="AS146" s="151">
        <f t="shared" si="514"/>
        <v>0</v>
      </c>
      <c r="AT146" s="151">
        <f t="shared" si="514"/>
        <v>0</v>
      </c>
      <c r="AU146" s="83"/>
      <c r="AV146" s="151">
        <f>'[1]Depenses Sociales'!N33</f>
        <v>0</v>
      </c>
      <c r="AW146" s="151"/>
      <c r="AX146" s="151">
        <f>AV146-AW146</f>
        <v>0</v>
      </c>
      <c r="AY146" s="82"/>
      <c r="AZ146" s="84">
        <f>AF146+AN146+AU146</f>
        <v>0</v>
      </c>
      <c r="BA146" s="151">
        <f t="shared" si="520"/>
        <v>0</v>
      </c>
      <c r="BB146" s="151">
        <f t="shared" si="520"/>
        <v>0</v>
      </c>
      <c r="BC146" s="151">
        <f t="shared" si="520"/>
        <v>0</v>
      </c>
      <c r="BD146" s="82">
        <f t="shared" si="521"/>
        <v>0</v>
      </c>
      <c r="BE146" s="86">
        <f t="shared" si="521"/>
        <v>0</v>
      </c>
      <c r="BF146" s="153">
        <f t="shared" si="521"/>
        <v>0</v>
      </c>
      <c r="BG146" s="153">
        <f t="shared" si="521"/>
        <v>0</v>
      </c>
      <c r="BH146" s="153">
        <f t="shared" si="521"/>
        <v>0</v>
      </c>
      <c r="BI146" s="66">
        <f>BH146/D146</f>
        <v>0</v>
      </c>
      <c r="BJ146" s="66">
        <f>BF146/E146</f>
        <v>0</v>
      </c>
      <c r="BK146" s="66" t="e">
        <f>BH146/BD146</f>
        <v>#DIV/0!</v>
      </c>
      <c r="BL146" s="83"/>
      <c r="BM146" s="151">
        <f>'[1]Depenses Sociales'!P33</f>
        <v>0</v>
      </c>
      <c r="BN146" s="151"/>
      <c r="BO146" s="151">
        <f>BM146-BN146</f>
        <v>0</v>
      </c>
      <c r="BP146" s="173">
        <f t="shared" si="515"/>
        <v>0</v>
      </c>
      <c r="BQ146" s="151">
        <f t="shared" si="515"/>
        <v>0</v>
      </c>
      <c r="BR146" s="151">
        <f t="shared" si="515"/>
        <v>0</v>
      </c>
      <c r="BS146" s="66">
        <f>BR146/B146</f>
        <v>0</v>
      </c>
      <c r="BT146" s="83"/>
      <c r="BU146" s="151">
        <f>'[1]Depenses Sociales'!R33</f>
        <v>0</v>
      </c>
      <c r="BV146" s="151"/>
      <c r="BW146" s="151">
        <f>BU146-BV146</f>
        <v>0</v>
      </c>
      <c r="BX146" s="151">
        <f t="shared" si="516"/>
        <v>0</v>
      </c>
      <c r="BY146" s="151">
        <f t="shared" si="516"/>
        <v>0</v>
      </c>
      <c r="BZ146" s="151">
        <f t="shared" si="516"/>
        <v>0</v>
      </c>
      <c r="CA146" s="66">
        <f>BX146/B146</f>
        <v>0</v>
      </c>
      <c r="CB146" s="83"/>
      <c r="CC146" s="174">
        <f>'[1]Depenses Sociales'!T33</f>
        <v>0</v>
      </c>
      <c r="CD146" s="151"/>
      <c r="CE146" s="151">
        <f>CC146-CD146</f>
        <v>0</v>
      </c>
      <c r="CF146" s="82"/>
      <c r="CG146" s="84">
        <f>CB146+BT146+BL146</f>
        <v>0</v>
      </c>
      <c r="CH146" s="151">
        <f t="shared" si="517"/>
        <v>0</v>
      </c>
      <c r="CI146" s="151">
        <f t="shared" si="517"/>
        <v>0</v>
      </c>
      <c r="CJ146" s="151">
        <f t="shared" si="517"/>
        <v>0</v>
      </c>
      <c r="CK146" s="82">
        <f>CF146+BD146</f>
        <v>0</v>
      </c>
      <c r="CL146" s="86"/>
      <c r="CM146" s="151">
        <f t="shared" si="518"/>
        <v>0</v>
      </c>
      <c r="CN146" s="151">
        <f t="shared" si="518"/>
        <v>0</v>
      </c>
      <c r="CO146" s="151">
        <f t="shared" si="518"/>
        <v>0</v>
      </c>
      <c r="CP146" s="67">
        <f>CO146/D146</f>
        <v>0</v>
      </c>
      <c r="CQ146" s="67">
        <f>CO146/G146</f>
        <v>0</v>
      </c>
      <c r="CR146" s="67" t="e">
        <f>CO146/CK146</f>
        <v>#DIV/0!</v>
      </c>
      <c r="CS146" s="83"/>
      <c r="CT146" s="151">
        <f>'[1]Depenses Sociales'!V33</f>
        <v>0</v>
      </c>
      <c r="CU146" s="151"/>
      <c r="CV146" s="151">
        <f>CT146-CU146</f>
        <v>0</v>
      </c>
      <c r="CW146" s="151">
        <f>CM146+CT146</f>
        <v>0</v>
      </c>
      <c r="CX146" s="151">
        <f>CN146+CU146</f>
        <v>0</v>
      </c>
      <c r="CY146" s="151">
        <f>CO146+CV146</f>
        <v>0</v>
      </c>
      <c r="CZ146" s="83"/>
      <c r="DA146" s="174">
        <f>'[1]Depenses Sociales'!X33</f>
        <v>0</v>
      </c>
      <c r="DB146" s="151"/>
      <c r="DC146" s="151">
        <f>DA146-DB146</f>
        <v>0</v>
      </c>
      <c r="DD146" s="151">
        <f t="shared" si="522"/>
        <v>0</v>
      </c>
      <c r="DE146" s="151">
        <f t="shared" si="522"/>
        <v>0</v>
      </c>
      <c r="DF146" s="151">
        <f t="shared" si="522"/>
        <v>0</v>
      </c>
      <c r="DG146" s="83"/>
      <c r="DH146" s="151">
        <f>'[1]Depenses Sociales'!Z33</f>
        <v>0</v>
      </c>
      <c r="DI146" s="151"/>
      <c r="DJ146" s="151">
        <f>DH146-DI146</f>
        <v>0</v>
      </c>
      <c r="DK146" s="82"/>
      <c r="DL146" s="84">
        <f t="shared" si="523"/>
        <v>0</v>
      </c>
      <c r="DM146" s="151">
        <f t="shared" si="523"/>
        <v>0</v>
      </c>
      <c r="DN146" s="151">
        <f t="shared" si="523"/>
        <v>0</v>
      </c>
      <c r="DO146" s="151">
        <f t="shared" si="523"/>
        <v>0</v>
      </c>
      <c r="DP146" s="82">
        <f>DK146+CK146</f>
        <v>0</v>
      </c>
      <c r="DQ146" s="86">
        <f>DL146+CL146</f>
        <v>0</v>
      </c>
      <c r="DR146" s="154">
        <f t="shared" si="524"/>
        <v>0</v>
      </c>
      <c r="DS146" s="154">
        <f t="shared" si="524"/>
        <v>0</v>
      </c>
      <c r="DT146" s="154">
        <f t="shared" si="524"/>
        <v>0</v>
      </c>
      <c r="DU146" s="67">
        <f>DR146/B146</f>
        <v>0</v>
      </c>
      <c r="DV146" s="67">
        <f>DR146/E146</f>
        <v>0</v>
      </c>
      <c r="DW146" s="67">
        <f>DT146/H146</f>
        <v>0</v>
      </c>
      <c r="DZ146" s="128"/>
      <c r="EA146" s="101"/>
      <c r="EB146" s="101"/>
      <c r="EC146" s="149"/>
    </row>
    <row r="147" spans="1:133" s="140" customFormat="1" x14ac:dyDescent="0.2">
      <c r="Z147" s="141"/>
      <c r="AA147" s="141"/>
      <c r="AB147" s="141"/>
      <c r="BF147" s="141"/>
      <c r="BG147" s="141"/>
      <c r="BH147" s="141"/>
      <c r="DZ147" s="128"/>
      <c r="EA147" s="70"/>
      <c r="EB147" s="70"/>
    </row>
    <row r="148" spans="1:133" s="70" customFormat="1" ht="15" x14ac:dyDescent="0.25">
      <c r="A148" s="142" t="s">
        <v>169</v>
      </c>
      <c r="B148" s="64">
        <f t="shared" ref="B148:AB148" si="525">+B149+B156</f>
        <v>110.059651</v>
      </c>
      <c r="C148" s="64">
        <f t="shared" si="525"/>
        <v>0</v>
      </c>
      <c r="D148" s="64">
        <f t="shared" si="525"/>
        <v>110.059651</v>
      </c>
      <c r="E148" s="64">
        <f t="shared" si="525"/>
        <v>110.059651</v>
      </c>
      <c r="F148" s="64">
        <f t="shared" si="525"/>
        <v>0</v>
      </c>
      <c r="G148" s="64">
        <f t="shared" si="525"/>
        <v>110.059651</v>
      </c>
      <c r="H148" s="64">
        <f t="shared" si="525"/>
        <v>79.702702086674293</v>
      </c>
      <c r="I148" s="64">
        <f t="shared" si="525"/>
        <v>0</v>
      </c>
      <c r="J148" s="64">
        <f t="shared" si="525"/>
        <v>3.9227838718888886</v>
      </c>
      <c r="K148" s="64">
        <f t="shared" si="525"/>
        <v>0</v>
      </c>
      <c r="L148" s="64">
        <f t="shared" si="525"/>
        <v>3.9227838718888886</v>
      </c>
      <c r="M148" s="64">
        <f t="shared" si="525"/>
        <v>0</v>
      </c>
      <c r="N148" s="64">
        <f t="shared" si="525"/>
        <v>11.471725761</v>
      </c>
      <c r="O148" s="64">
        <f t="shared" si="525"/>
        <v>0</v>
      </c>
      <c r="P148" s="64">
        <f t="shared" si="525"/>
        <v>11.471725761</v>
      </c>
      <c r="Q148" s="64">
        <f t="shared" si="525"/>
        <v>15.394509632888889</v>
      </c>
      <c r="R148" s="64">
        <f t="shared" si="525"/>
        <v>0</v>
      </c>
      <c r="S148" s="64">
        <f t="shared" si="525"/>
        <v>15.394509632888889</v>
      </c>
      <c r="T148" s="64">
        <f t="shared" si="525"/>
        <v>0</v>
      </c>
      <c r="U148" s="64">
        <f t="shared" si="525"/>
        <v>16.073622532000002</v>
      </c>
      <c r="V148" s="64">
        <f t="shared" si="525"/>
        <v>0</v>
      </c>
      <c r="W148" s="64">
        <f t="shared" si="525"/>
        <v>16.073622532000002</v>
      </c>
      <c r="X148" s="64">
        <f t="shared" si="525"/>
        <v>0</v>
      </c>
      <c r="Y148" s="64">
        <f t="shared" si="525"/>
        <v>0</v>
      </c>
      <c r="Z148" s="65">
        <f t="shared" si="525"/>
        <v>31.468132164888889</v>
      </c>
      <c r="AA148" s="65">
        <f t="shared" si="525"/>
        <v>0</v>
      </c>
      <c r="AB148" s="65">
        <f t="shared" si="525"/>
        <v>31.468132164888889</v>
      </c>
      <c r="AC148" s="66">
        <f t="shared" ref="AC148:AC161" si="526">AB148/D148</f>
        <v>0.28591888016153066</v>
      </c>
      <c r="AD148" s="66" t="e">
        <f t="shared" si="470"/>
        <v>#DIV/0!</v>
      </c>
      <c r="AE148" s="66">
        <f t="shared" si="471"/>
        <v>0.39481888745337945</v>
      </c>
      <c r="AF148" s="64">
        <f t="shared" ref="AF148:AL148" si="527">+AF149+AF156</f>
        <v>0</v>
      </c>
      <c r="AG148" s="64">
        <f t="shared" si="527"/>
        <v>4.4516611799999994</v>
      </c>
      <c r="AH148" s="64">
        <f t="shared" si="527"/>
        <v>0</v>
      </c>
      <c r="AI148" s="64">
        <f t="shared" si="527"/>
        <v>4.4516611799999994</v>
      </c>
      <c r="AJ148" s="64">
        <f t="shared" si="527"/>
        <v>35.919793344888888</v>
      </c>
      <c r="AK148" s="64">
        <f t="shared" si="527"/>
        <v>0</v>
      </c>
      <c r="AL148" s="64">
        <f t="shared" si="527"/>
        <v>35.919793344888888</v>
      </c>
      <c r="AM148" s="66">
        <f t="shared" ref="AM148:AM162" si="528">AJ148/B148</f>
        <v>0.3263665931930757</v>
      </c>
      <c r="AN148" s="64">
        <f t="shared" ref="AN148:BH148" si="529">+AN149+AN156</f>
        <v>0</v>
      </c>
      <c r="AO148" s="64">
        <f t="shared" si="529"/>
        <v>5.5508640070000013</v>
      </c>
      <c r="AP148" s="64">
        <f t="shared" si="529"/>
        <v>0</v>
      </c>
      <c r="AQ148" s="64">
        <f t="shared" si="529"/>
        <v>5.5508640070000013</v>
      </c>
      <c r="AR148" s="64">
        <f t="shared" si="529"/>
        <v>41.470657351888889</v>
      </c>
      <c r="AS148" s="64">
        <f t="shared" si="529"/>
        <v>0</v>
      </c>
      <c r="AT148" s="64">
        <f t="shared" si="529"/>
        <v>41.470657351888889</v>
      </c>
      <c r="AU148" s="64">
        <f t="shared" si="529"/>
        <v>0</v>
      </c>
      <c r="AV148" s="64">
        <f t="shared" si="529"/>
        <v>5.4801342560000004</v>
      </c>
      <c r="AW148" s="64">
        <f t="shared" si="529"/>
        <v>0</v>
      </c>
      <c r="AX148" s="64">
        <f t="shared" si="529"/>
        <v>5.4801342560000004</v>
      </c>
      <c r="AY148" s="64">
        <f t="shared" si="529"/>
        <v>0</v>
      </c>
      <c r="AZ148" s="64">
        <f t="shared" si="529"/>
        <v>0</v>
      </c>
      <c r="BA148" s="64">
        <f t="shared" si="529"/>
        <v>15.482659442999999</v>
      </c>
      <c r="BB148" s="64">
        <f t="shared" si="529"/>
        <v>0</v>
      </c>
      <c r="BC148" s="64">
        <f t="shared" si="529"/>
        <v>15.482659442999999</v>
      </c>
      <c r="BD148" s="64">
        <f t="shared" si="529"/>
        <v>0</v>
      </c>
      <c r="BE148" s="64">
        <f t="shared" si="529"/>
        <v>0</v>
      </c>
      <c r="BF148" s="65">
        <f t="shared" si="529"/>
        <v>46.950791607888895</v>
      </c>
      <c r="BG148" s="65">
        <f t="shared" si="529"/>
        <v>0</v>
      </c>
      <c r="BH148" s="65">
        <f t="shared" si="529"/>
        <v>46.950791607888895</v>
      </c>
      <c r="BI148" s="66">
        <f t="shared" ref="BI148:BI150" si="530">BH148/D148</f>
        <v>0.4265940440596972</v>
      </c>
      <c r="BJ148" s="66">
        <f>BF148/E148</f>
        <v>0.4265940440596972</v>
      </c>
      <c r="BK148" s="66" t="e">
        <f>BH148/BD148</f>
        <v>#DIV/0!</v>
      </c>
      <c r="BL148" s="64">
        <f t="shared" ref="BL148:BR148" si="531">+BL149+BL156</f>
        <v>0</v>
      </c>
      <c r="BM148" s="64">
        <f t="shared" si="531"/>
        <v>14.243502229000001</v>
      </c>
      <c r="BN148" s="64">
        <f t="shared" si="531"/>
        <v>0</v>
      </c>
      <c r="BO148" s="64">
        <f t="shared" si="531"/>
        <v>14.243502229000001</v>
      </c>
      <c r="BP148" s="64">
        <f t="shared" si="531"/>
        <v>61.194293836888889</v>
      </c>
      <c r="BQ148" s="64">
        <f t="shared" si="531"/>
        <v>0</v>
      </c>
      <c r="BR148" s="64">
        <f t="shared" si="531"/>
        <v>61.194293836888889</v>
      </c>
      <c r="BS148" s="66">
        <f t="shared" ref="BS148:BS162" si="532">BR148/B148</f>
        <v>0.55601024790537346</v>
      </c>
      <c r="BT148" s="64">
        <f t="shared" ref="BT148:BZ148" si="533">+BT149+BT156</f>
        <v>0</v>
      </c>
      <c r="BU148" s="64">
        <f t="shared" si="533"/>
        <v>0</v>
      </c>
      <c r="BV148" s="64">
        <f t="shared" si="533"/>
        <v>0</v>
      </c>
      <c r="BW148" s="64">
        <f t="shared" si="533"/>
        <v>0</v>
      </c>
      <c r="BX148" s="64">
        <f t="shared" si="533"/>
        <v>61.194293836888889</v>
      </c>
      <c r="BY148" s="64">
        <f t="shared" si="533"/>
        <v>0</v>
      </c>
      <c r="BZ148" s="64">
        <f t="shared" si="533"/>
        <v>61.194293836888889</v>
      </c>
      <c r="CA148" s="66">
        <f t="shared" ref="CA148:CA162" si="534">BX148/B148</f>
        <v>0.55601024790537346</v>
      </c>
      <c r="CB148" s="64">
        <f t="shared" ref="CB148:CO148" si="535">+CB149+CB156</f>
        <v>0</v>
      </c>
      <c r="CC148" s="64">
        <f t="shared" si="535"/>
        <v>0</v>
      </c>
      <c r="CD148" s="64">
        <f t="shared" si="535"/>
        <v>0</v>
      </c>
      <c r="CE148" s="64">
        <f t="shared" si="535"/>
        <v>0</v>
      </c>
      <c r="CF148" s="64">
        <f t="shared" si="535"/>
        <v>0</v>
      </c>
      <c r="CG148" s="64">
        <f t="shared" si="535"/>
        <v>0</v>
      </c>
      <c r="CH148" s="64">
        <f t="shared" si="535"/>
        <v>14.243502229000001</v>
      </c>
      <c r="CI148" s="64">
        <f t="shared" si="535"/>
        <v>0</v>
      </c>
      <c r="CJ148" s="64">
        <f t="shared" si="535"/>
        <v>14.243502229000001</v>
      </c>
      <c r="CK148" s="64">
        <f t="shared" si="535"/>
        <v>0</v>
      </c>
      <c r="CL148" s="64">
        <f t="shared" si="535"/>
        <v>0</v>
      </c>
      <c r="CM148" s="64">
        <f t="shared" si="535"/>
        <v>61.194293836888889</v>
      </c>
      <c r="CN148" s="64">
        <f t="shared" si="535"/>
        <v>0</v>
      </c>
      <c r="CO148" s="64">
        <f t="shared" si="535"/>
        <v>61.194293836888889</v>
      </c>
      <c r="CP148" s="67">
        <f t="shared" ref="CP148:CP162" si="536">CO148/D148</f>
        <v>0.55601024790537346</v>
      </c>
      <c r="CQ148" s="67">
        <f t="shared" ref="CQ148:CQ162" si="537">CO148/G148</f>
        <v>0.55601024790537346</v>
      </c>
      <c r="CR148" s="67" t="e">
        <f t="shared" ref="CR148:CR162" si="538">CO148/CK148</f>
        <v>#DIV/0!</v>
      </c>
      <c r="CS148" s="64">
        <f t="shared" ref="CS148:DT148" si="539">+CS149+CS156</f>
        <v>0</v>
      </c>
      <c r="CT148" s="64">
        <f t="shared" si="539"/>
        <v>0</v>
      </c>
      <c r="CU148" s="64">
        <f t="shared" si="539"/>
        <v>0</v>
      </c>
      <c r="CV148" s="64">
        <f t="shared" si="539"/>
        <v>0</v>
      </c>
      <c r="CW148" s="64">
        <f t="shared" si="539"/>
        <v>61.194293836888889</v>
      </c>
      <c r="CX148" s="64">
        <f t="shared" si="539"/>
        <v>0</v>
      </c>
      <c r="CY148" s="64">
        <f t="shared" si="539"/>
        <v>61.194293836888889</v>
      </c>
      <c r="CZ148" s="64">
        <f t="shared" si="539"/>
        <v>0</v>
      </c>
      <c r="DA148" s="64">
        <f t="shared" si="539"/>
        <v>0</v>
      </c>
      <c r="DB148" s="64">
        <f t="shared" si="539"/>
        <v>0</v>
      </c>
      <c r="DC148" s="64">
        <f t="shared" si="539"/>
        <v>0</v>
      </c>
      <c r="DD148" s="64">
        <f t="shared" si="539"/>
        <v>61.194293836888889</v>
      </c>
      <c r="DE148" s="64">
        <f t="shared" si="539"/>
        <v>0</v>
      </c>
      <c r="DF148" s="64">
        <f t="shared" si="539"/>
        <v>61.194293836888889</v>
      </c>
      <c r="DG148" s="64">
        <f t="shared" si="539"/>
        <v>0</v>
      </c>
      <c r="DH148" s="64">
        <f t="shared" si="539"/>
        <v>0</v>
      </c>
      <c r="DI148" s="64">
        <f t="shared" si="539"/>
        <v>0</v>
      </c>
      <c r="DJ148" s="64">
        <f t="shared" si="539"/>
        <v>0</v>
      </c>
      <c r="DK148" s="64">
        <f t="shared" si="539"/>
        <v>0</v>
      </c>
      <c r="DL148" s="64">
        <f t="shared" si="539"/>
        <v>0</v>
      </c>
      <c r="DM148" s="64">
        <f t="shared" si="539"/>
        <v>0</v>
      </c>
      <c r="DN148" s="64">
        <f t="shared" si="539"/>
        <v>0</v>
      </c>
      <c r="DO148" s="64">
        <f t="shared" si="539"/>
        <v>0</v>
      </c>
      <c r="DP148" s="64">
        <f t="shared" si="539"/>
        <v>0</v>
      </c>
      <c r="DQ148" s="64">
        <f t="shared" si="539"/>
        <v>0</v>
      </c>
      <c r="DR148" s="64">
        <f t="shared" si="539"/>
        <v>61.194293836888889</v>
      </c>
      <c r="DS148" s="64">
        <f t="shared" si="539"/>
        <v>0</v>
      </c>
      <c r="DT148" s="64">
        <f t="shared" si="539"/>
        <v>61.194293836888889</v>
      </c>
      <c r="DU148" s="67">
        <f t="shared" ref="DU148:DU162" si="540">DR148/B148</f>
        <v>0.55601024790537346</v>
      </c>
      <c r="DV148" s="67">
        <f>DR148/E148</f>
        <v>0.55601024790537346</v>
      </c>
      <c r="DW148" s="67">
        <f>DT148/H148</f>
        <v>0.76778192250423249</v>
      </c>
      <c r="DX148" s="155"/>
      <c r="DY148" s="140"/>
      <c r="DZ148" s="69"/>
      <c r="EA148" s="175"/>
      <c r="EB148" s="101"/>
    </row>
    <row r="149" spans="1:133" s="101" customFormat="1" ht="12.75" x14ac:dyDescent="0.2">
      <c r="A149" s="176" t="s">
        <v>170</v>
      </c>
      <c r="B149" s="95">
        <f t="shared" ref="B149:AB149" si="541">+SUM(B150:B155)</f>
        <v>90.799902000000003</v>
      </c>
      <c r="C149" s="95">
        <f t="shared" si="541"/>
        <v>0</v>
      </c>
      <c r="D149" s="95">
        <f t="shared" si="541"/>
        <v>90.799902000000003</v>
      </c>
      <c r="E149" s="95">
        <f t="shared" si="541"/>
        <v>90.799902000000003</v>
      </c>
      <c r="F149" s="95">
        <f t="shared" si="541"/>
        <v>0</v>
      </c>
      <c r="G149" s="95">
        <f t="shared" si="541"/>
        <v>90.799902000000003</v>
      </c>
      <c r="H149" s="146">
        <f t="shared" si="541"/>
        <v>68.325429555563701</v>
      </c>
      <c r="I149" s="97">
        <f t="shared" si="541"/>
        <v>0</v>
      </c>
      <c r="J149" s="95">
        <f t="shared" si="541"/>
        <v>3.8011333688888884</v>
      </c>
      <c r="K149" s="95">
        <f t="shared" si="541"/>
        <v>0</v>
      </c>
      <c r="L149" s="95">
        <f t="shared" si="541"/>
        <v>3.8011333688888884</v>
      </c>
      <c r="M149" s="97">
        <f>+SUM(M150:M155)</f>
        <v>0</v>
      </c>
      <c r="N149" s="95">
        <f t="shared" si="541"/>
        <v>11.168557351</v>
      </c>
      <c r="O149" s="95">
        <f t="shared" si="541"/>
        <v>0</v>
      </c>
      <c r="P149" s="95">
        <f t="shared" si="541"/>
        <v>11.168557351</v>
      </c>
      <c r="Q149" s="95">
        <f t="shared" si="541"/>
        <v>14.96969071988889</v>
      </c>
      <c r="R149" s="95">
        <f t="shared" si="541"/>
        <v>0</v>
      </c>
      <c r="S149" s="95">
        <f t="shared" si="541"/>
        <v>14.96969071988889</v>
      </c>
      <c r="T149" s="97">
        <f t="shared" si="541"/>
        <v>0</v>
      </c>
      <c r="U149" s="95">
        <f t="shared" si="541"/>
        <v>15.704622195000001</v>
      </c>
      <c r="V149" s="95">
        <f t="shared" si="541"/>
        <v>0</v>
      </c>
      <c r="W149" s="95">
        <f t="shared" si="541"/>
        <v>15.704622195000001</v>
      </c>
      <c r="X149" s="96">
        <f t="shared" si="541"/>
        <v>0</v>
      </c>
      <c r="Y149" s="98">
        <f t="shared" si="541"/>
        <v>0</v>
      </c>
      <c r="Z149" s="73">
        <f t="shared" si="541"/>
        <v>30.67431291488889</v>
      </c>
      <c r="AA149" s="73">
        <f t="shared" si="541"/>
        <v>0</v>
      </c>
      <c r="AB149" s="73">
        <f t="shared" si="541"/>
        <v>30.67431291488889</v>
      </c>
      <c r="AC149" s="66">
        <f t="shared" si="526"/>
        <v>0.33782319407006506</v>
      </c>
      <c r="AD149" s="66" t="e">
        <f t="shared" si="470"/>
        <v>#DIV/0!</v>
      </c>
      <c r="AE149" s="66">
        <f t="shared" si="471"/>
        <v>0.44894431128228596</v>
      </c>
      <c r="AF149" s="97">
        <f>+SUM(AF150:AF155)</f>
        <v>0</v>
      </c>
      <c r="AG149" s="95">
        <f t="shared" ref="AG149:AL149" si="542">+SUM(AG150:AG155)</f>
        <v>4.0458465189999995</v>
      </c>
      <c r="AH149" s="95">
        <f t="shared" si="542"/>
        <v>0</v>
      </c>
      <c r="AI149" s="95">
        <f t="shared" si="542"/>
        <v>4.0458465189999995</v>
      </c>
      <c r="AJ149" s="95">
        <f t="shared" si="542"/>
        <v>34.720159433888888</v>
      </c>
      <c r="AK149" s="95">
        <f t="shared" si="542"/>
        <v>0</v>
      </c>
      <c r="AL149" s="95">
        <f t="shared" si="542"/>
        <v>34.720159433888888</v>
      </c>
      <c r="AM149" s="66">
        <f t="shared" si="528"/>
        <v>0.38238102320736961</v>
      </c>
      <c r="AN149" s="97">
        <f>+SUM(AN150:AN155)</f>
        <v>0</v>
      </c>
      <c r="AO149" s="95">
        <f t="shared" ref="AO149:BH149" si="543">+SUM(AO150:AO155)</f>
        <v>3.1269987590000001</v>
      </c>
      <c r="AP149" s="95">
        <f t="shared" si="543"/>
        <v>0</v>
      </c>
      <c r="AQ149" s="95">
        <f t="shared" si="543"/>
        <v>3.1269987590000001</v>
      </c>
      <c r="AR149" s="95">
        <f t="shared" si="543"/>
        <v>37.847158192888891</v>
      </c>
      <c r="AS149" s="95">
        <f t="shared" si="543"/>
        <v>0</v>
      </c>
      <c r="AT149" s="95">
        <f t="shared" si="543"/>
        <v>37.847158192888891</v>
      </c>
      <c r="AU149" s="97">
        <f>+SUM(AU150:AU155)</f>
        <v>0</v>
      </c>
      <c r="AV149" s="95">
        <f t="shared" si="543"/>
        <v>3.3166000000000002</v>
      </c>
      <c r="AW149" s="95">
        <f t="shared" si="543"/>
        <v>0</v>
      </c>
      <c r="AX149" s="95">
        <f t="shared" si="543"/>
        <v>3.3166000000000002</v>
      </c>
      <c r="AY149" s="96">
        <f>+SUM(AY150:AY155)</f>
        <v>0</v>
      </c>
      <c r="AZ149" s="98">
        <f t="shared" si="543"/>
        <v>0</v>
      </c>
      <c r="BA149" s="95">
        <f t="shared" si="543"/>
        <v>10.489445278</v>
      </c>
      <c r="BB149" s="95">
        <f t="shared" si="543"/>
        <v>0</v>
      </c>
      <c r="BC149" s="95">
        <f t="shared" si="543"/>
        <v>10.489445278</v>
      </c>
      <c r="BD149" s="96">
        <f t="shared" si="543"/>
        <v>0</v>
      </c>
      <c r="BE149" s="99">
        <f t="shared" si="543"/>
        <v>0</v>
      </c>
      <c r="BF149" s="73">
        <f t="shared" si="543"/>
        <v>41.163758192888892</v>
      </c>
      <c r="BG149" s="73">
        <f t="shared" si="543"/>
        <v>0</v>
      </c>
      <c r="BH149" s="73">
        <f t="shared" si="543"/>
        <v>41.163758192888892</v>
      </c>
      <c r="BI149" s="66">
        <f t="shared" si="530"/>
        <v>0.45334584384120691</v>
      </c>
      <c r="BJ149" s="66">
        <f>BF149/E149</f>
        <v>0.45334584384120691</v>
      </c>
      <c r="BK149" s="66" t="e">
        <f>BH149/BD149</f>
        <v>#DIV/0!</v>
      </c>
      <c r="BL149" s="97">
        <f>+SUM(BL150:BL155)</f>
        <v>0</v>
      </c>
      <c r="BM149" s="95">
        <f t="shared" ref="BM149:BR149" si="544">+SUM(BM150:BM155)</f>
        <v>12.713395698000001</v>
      </c>
      <c r="BN149" s="95">
        <f t="shared" si="544"/>
        <v>0</v>
      </c>
      <c r="BO149" s="95">
        <f t="shared" si="544"/>
        <v>12.713395698000001</v>
      </c>
      <c r="BP149" s="95">
        <f t="shared" si="544"/>
        <v>53.877153890888891</v>
      </c>
      <c r="BQ149" s="95">
        <f t="shared" si="544"/>
        <v>0</v>
      </c>
      <c r="BR149" s="95">
        <f t="shared" si="544"/>
        <v>53.877153890888891</v>
      </c>
      <c r="BS149" s="66">
        <f t="shared" si="532"/>
        <v>0.59336136608262957</v>
      </c>
      <c r="BT149" s="97">
        <f>+SUM(BT150:BT155)</f>
        <v>0</v>
      </c>
      <c r="BU149" s="95">
        <f t="shared" ref="BU149:BZ149" si="545">+SUM(BU150:BU155)</f>
        <v>0</v>
      </c>
      <c r="BV149" s="95">
        <f t="shared" si="545"/>
        <v>0</v>
      </c>
      <c r="BW149" s="177">
        <f t="shared" si="545"/>
        <v>0</v>
      </c>
      <c r="BX149" s="95">
        <f t="shared" si="545"/>
        <v>53.877153890888891</v>
      </c>
      <c r="BY149" s="95">
        <f t="shared" si="545"/>
        <v>0</v>
      </c>
      <c r="BZ149" s="95">
        <f t="shared" si="545"/>
        <v>53.877153890888891</v>
      </c>
      <c r="CA149" s="66">
        <f t="shared" si="534"/>
        <v>0.59336136608262957</v>
      </c>
      <c r="CB149" s="97">
        <f>+SUM(CB150:CB155)</f>
        <v>0</v>
      </c>
      <c r="CC149" s="95">
        <f t="shared" ref="CC149:CO149" si="546">+SUM(CC150:CC155)</f>
        <v>0</v>
      </c>
      <c r="CD149" s="95">
        <f t="shared" si="546"/>
        <v>0</v>
      </c>
      <c r="CE149" s="95">
        <f t="shared" si="546"/>
        <v>0</v>
      </c>
      <c r="CF149" s="96">
        <f>+SUM(CF150:CF155)</f>
        <v>0</v>
      </c>
      <c r="CG149" s="98">
        <f t="shared" si="546"/>
        <v>0</v>
      </c>
      <c r="CH149" s="95">
        <f t="shared" si="546"/>
        <v>12.713395698000001</v>
      </c>
      <c r="CI149" s="95">
        <f t="shared" si="546"/>
        <v>0</v>
      </c>
      <c r="CJ149" s="95">
        <f t="shared" si="546"/>
        <v>12.713395698000001</v>
      </c>
      <c r="CK149" s="96">
        <f t="shared" si="546"/>
        <v>0</v>
      </c>
      <c r="CL149" s="99">
        <f t="shared" si="546"/>
        <v>0</v>
      </c>
      <c r="CM149" s="95">
        <f t="shared" si="546"/>
        <v>53.877153890888891</v>
      </c>
      <c r="CN149" s="95">
        <f t="shared" si="546"/>
        <v>0</v>
      </c>
      <c r="CO149" s="95">
        <f t="shared" si="546"/>
        <v>53.877153890888891</v>
      </c>
      <c r="CP149" s="67">
        <f t="shared" si="536"/>
        <v>0.59336136608262957</v>
      </c>
      <c r="CQ149" s="67">
        <f t="shared" si="537"/>
        <v>0.59336136608262957</v>
      </c>
      <c r="CR149" s="67" t="e">
        <f t="shared" si="538"/>
        <v>#DIV/0!</v>
      </c>
      <c r="CS149" s="97">
        <f>+SUM(CS150:CS155)</f>
        <v>0</v>
      </c>
      <c r="CT149" s="95">
        <f t="shared" ref="CT149:DT149" si="547">+SUM(CT150:CT155)</f>
        <v>0</v>
      </c>
      <c r="CU149" s="95">
        <f t="shared" si="547"/>
        <v>0</v>
      </c>
      <c r="CV149" s="95">
        <f t="shared" si="547"/>
        <v>0</v>
      </c>
      <c r="CW149" s="95">
        <f t="shared" si="547"/>
        <v>53.877153890888891</v>
      </c>
      <c r="CX149" s="95">
        <f t="shared" si="547"/>
        <v>0</v>
      </c>
      <c r="CY149" s="95">
        <f t="shared" si="547"/>
        <v>53.877153890888891</v>
      </c>
      <c r="CZ149" s="97">
        <f>+SUM(CZ150:CZ155)</f>
        <v>0</v>
      </c>
      <c r="DA149" s="95">
        <f t="shared" si="547"/>
        <v>0</v>
      </c>
      <c r="DB149" s="95">
        <f t="shared" si="547"/>
        <v>0</v>
      </c>
      <c r="DC149" s="95">
        <f t="shared" si="547"/>
        <v>0</v>
      </c>
      <c r="DD149" s="95">
        <f t="shared" si="547"/>
        <v>53.877153890888891</v>
      </c>
      <c r="DE149" s="95">
        <f t="shared" si="547"/>
        <v>0</v>
      </c>
      <c r="DF149" s="95">
        <f t="shared" si="547"/>
        <v>53.877153890888891</v>
      </c>
      <c r="DG149" s="97">
        <f>+SUM(DG150:DG155)</f>
        <v>0</v>
      </c>
      <c r="DH149" s="95">
        <f t="shared" si="547"/>
        <v>0</v>
      </c>
      <c r="DI149" s="95">
        <f t="shared" si="547"/>
        <v>0</v>
      </c>
      <c r="DJ149" s="95">
        <f t="shared" si="547"/>
        <v>0</v>
      </c>
      <c r="DK149" s="96">
        <f>+SUM(DK150:DK155)</f>
        <v>0</v>
      </c>
      <c r="DL149" s="98">
        <f t="shared" si="547"/>
        <v>0</v>
      </c>
      <c r="DM149" s="95">
        <f t="shared" si="547"/>
        <v>0</v>
      </c>
      <c r="DN149" s="95">
        <f t="shared" si="547"/>
        <v>0</v>
      </c>
      <c r="DO149" s="95">
        <f t="shared" si="547"/>
        <v>0</v>
      </c>
      <c r="DP149" s="96">
        <f t="shared" si="547"/>
        <v>0</v>
      </c>
      <c r="DQ149" s="99">
        <f t="shared" si="547"/>
        <v>0</v>
      </c>
      <c r="DR149" s="100">
        <f t="shared" si="547"/>
        <v>53.877153890888891</v>
      </c>
      <c r="DS149" s="100">
        <f t="shared" si="547"/>
        <v>0</v>
      </c>
      <c r="DT149" s="100">
        <f t="shared" si="547"/>
        <v>53.877153890888891</v>
      </c>
      <c r="DU149" s="67">
        <f t="shared" si="540"/>
        <v>0.59336136608262957</v>
      </c>
      <c r="DV149" s="67">
        <f>DR149/E149</f>
        <v>0.59336136608262957</v>
      </c>
      <c r="DW149" s="67">
        <f>DT149/H149</f>
        <v>0.78853736070659952</v>
      </c>
      <c r="DY149" s="155"/>
      <c r="DZ149" s="128"/>
      <c r="EA149" s="88"/>
      <c r="EB149" s="88"/>
    </row>
    <row r="150" spans="1:133" s="88" customFormat="1" ht="12.75" x14ac:dyDescent="0.2">
      <c r="A150" s="80" t="s">
        <v>171</v>
      </c>
      <c r="B150" s="81">
        <f>'[1]Debits automatiques'!B28</f>
        <v>90.799902000000003</v>
      </c>
      <c r="C150" s="81"/>
      <c r="D150" s="81">
        <f t="shared" ref="D150:D155" si="548">B150-C150</f>
        <v>90.799902000000003</v>
      </c>
      <c r="E150" s="81">
        <f>'[1]Debits automatiques'!C28</f>
        <v>90.799902000000003</v>
      </c>
      <c r="F150" s="81"/>
      <c r="G150" s="81">
        <f t="shared" ref="G150:G155" si="549">E150-F150</f>
        <v>90.799902000000003</v>
      </c>
      <c r="H150" s="106">
        <f>D150</f>
        <v>90.799902000000003</v>
      </c>
      <c r="I150" s="83"/>
      <c r="J150" s="81">
        <f>'[1]Debits automatiques'!E28</f>
        <v>2.3775006249999997</v>
      </c>
      <c r="K150" s="81"/>
      <c r="L150" s="81">
        <f t="shared" ref="L150:L155" si="550">J150-K150</f>
        <v>2.3775006249999997</v>
      </c>
      <c r="M150" s="83"/>
      <c r="N150" s="81">
        <f>'[1]Debits automatiques'!F28</f>
        <v>11.117531953</v>
      </c>
      <c r="O150" s="81"/>
      <c r="P150" s="81">
        <f t="shared" ref="P150:P155" si="551">N150-O150</f>
        <v>11.117531953</v>
      </c>
      <c r="Q150" s="81">
        <f t="shared" ref="Q150:S155" si="552">J150+N150</f>
        <v>13.495032578</v>
      </c>
      <c r="R150" s="81">
        <f t="shared" si="552"/>
        <v>0</v>
      </c>
      <c r="S150" s="81">
        <f t="shared" si="552"/>
        <v>13.495032578</v>
      </c>
      <c r="T150" s="83"/>
      <c r="U150" s="81">
        <f>'[1]Debits automatiques'!G28</f>
        <v>15.642820855</v>
      </c>
      <c r="V150" s="81"/>
      <c r="W150" s="81">
        <f t="shared" ref="W150:W155" si="553">U150-V150</f>
        <v>15.642820855</v>
      </c>
      <c r="X150" s="82"/>
      <c r="Y150" s="84">
        <f t="shared" ref="Y150:Y155" si="554">I150+M150+T150</f>
        <v>0</v>
      </c>
      <c r="Z150" s="85">
        <f t="shared" ref="Z150:AB155" si="555">Q150+U150</f>
        <v>29.137853433</v>
      </c>
      <c r="AA150" s="85">
        <f t="shared" si="555"/>
        <v>0</v>
      </c>
      <c r="AB150" s="85">
        <f t="shared" si="555"/>
        <v>29.137853433</v>
      </c>
      <c r="AC150" s="66">
        <f t="shared" si="526"/>
        <v>0.32090181587420658</v>
      </c>
      <c r="AD150" s="66" t="e">
        <f t="shared" si="470"/>
        <v>#DIV/0!</v>
      </c>
      <c r="AE150" s="66">
        <f t="shared" si="471"/>
        <v>0.32090181587420658</v>
      </c>
      <c r="AF150" s="83"/>
      <c r="AG150" s="81">
        <f>'[1]Debits automatiques'!H28</f>
        <v>3.1989956249999998</v>
      </c>
      <c r="AH150" s="81"/>
      <c r="AI150" s="81">
        <f t="shared" ref="AI150:AI155" si="556">AG150-AH150</f>
        <v>3.1989956249999998</v>
      </c>
      <c r="AJ150" s="81">
        <f t="shared" ref="AJ150:AL155" si="557">+Z150+AG150</f>
        <v>32.336849057999999</v>
      </c>
      <c r="AK150" s="81">
        <f t="shared" si="557"/>
        <v>0</v>
      </c>
      <c r="AL150" s="81">
        <f t="shared" si="557"/>
        <v>32.336849057999999</v>
      </c>
      <c r="AM150" s="66">
        <f t="shared" si="528"/>
        <v>0.35613308324936294</v>
      </c>
      <c r="AN150" s="83"/>
      <c r="AO150" s="81">
        <f>'[1]Debits automatiques'!I28</f>
        <v>3.05944137</v>
      </c>
      <c r="AP150" s="81"/>
      <c r="AQ150" s="81">
        <f t="shared" ref="AQ150:AQ155" si="558">AO150-AP150</f>
        <v>3.05944137</v>
      </c>
      <c r="AR150" s="81">
        <f t="shared" ref="AR150:AT155" si="559">AJ150+AO150</f>
        <v>35.396290428</v>
      </c>
      <c r="AS150" s="81">
        <f t="shared" si="559"/>
        <v>0</v>
      </c>
      <c r="AT150" s="81">
        <f t="shared" si="559"/>
        <v>35.396290428</v>
      </c>
      <c r="AU150" s="83"/>
      <c r="AV150" s="81">
        <f>'[1]Debits automatiques'!J28</f>
        <v>3.3166000000000002</v>
      </c>
      <c r="AW150" s="81"/>
      <c r="AX150" s="81">
        <f t="shared" ref="AX150:AX155" si="560">AV150-AW150</f>
        <v>3.3166000000000002</v>
      </c>
      <c r="AY150" s="82"/>
      <c r="AZ150" s="84">
        <f t="shared" ref="AZ150:AZ155" si="561">AF150+AN150+AU150</f>
        <v>0</v>
      </c>
      <c r="BA150" s="81">
        <f t="shared" ref="BA150:BC155" si="562">AV150+AO150+AG150</f>
        <v>9.5750369949999996</v>
      </c>
      <c r="BB150" s="81">
        <f t="shared" si="562"/>
        <v>0</v>
      </c>
      <c r="BC150" s="81">
        <f t="shared" si="562"/>
        <v>9.5750369949999996</v>
      </c>
      <c r="BD150" s="82">
        <f t="shared" ref="BD150:BH155" si="563">AY150+X150</f>
        <v>0</v>
      </c>
      <c r="BE150" s="86">
        <f t="shared" si="563"/>
        <v>0</v>
      </c>
      <c r="BF150" s="85">
        <f t="shared" si="563"/>
        <v>38.712890428000001</v>
      </c>
      <c r="BG150" s="85">
        <f t="shared" si="563"/>
        <v>0</v>
      </c>
      <c r="BH150" s="85">
        <f t="shared" si="563"/>
        <v>38.712890428000001</v>
      </c>
      <c r="BI150" s="66">
        <f t="shared" si="530"/>
        <v>0.42635387897224825</v>
      </c>
      <c r="BJ150" s="66">
        <f>BF150/E150</f>
        <v>0.42635387897224825</v>
      </c>
      <c r="BK150" s="66" t="e">
        <f>BH150/BD150</f>
        <v>#DIV/0!</v>
      </c>
      <c r="BL150" s="83"/>
      <c r="BM150" s="81">
        <f>'[1]Debits automatiques'!K28</f>
        <v>12.012980000000001</v>
      </c>
      <c r="BN150" s="81"/>
      <c r="BO150" s="81">
        <f t="shared" ref="BO150:BO155" si="564">BM150-BN150</f>
        <v>12.012980000000001</v>
      </c>
      <c r="BP150" s="81">
        <f t="shared" ref="BP150:BR155" si="565">BF150+BM150</f>
        <v>50.725870428</v>
      </c>
      <c r="BQ150" s="81">
        <f t="shared" si="565"/>
        <v>0</v>
      </c>
      <c r="BR150" s="81">
        <f t="shared" si="565"/>
        <v>50.725870428</v>
      </c>
      <c r="BS150" s="66">
        <f t="shared" si="532"/>
        <v>0.55865556361503566</v>
      </c>
      <c r="BT150" s="83"/>
      <c r="BU150" s="81">
        <f>'[1]Debits automatiques'!L28</f>
        <v>0</v>
      </c>
      <c r="BV150" s="81"/>
      <c r="BW150" s="81">
        <f t="shared" ref="BW150:BW155" si="566">BU150-BV150</f>
        <v>0</v>
      </c>
      <c r="BX150" s="81">
        <f t="shared" ref="BX150:BZ155" si="567">BP150+BU150</f>
        <v>50.725870428</v>
      </c>
      <c r="BY150" s="81">
        <f t="shared" si="567"/>
        <v>0</v>
      </c>
      <c r="BZ150" s="81">
        <f t="shared" si="567"/>
        <v>50.725870428</v>
      </c>
      <c r="CA150" s="66">
        <f t="shared" si="534"/>
        <v>0.55865556361503566</v>
      </c>
      <c r="CB150" s="83"/>
      <c r="CC150" s="81">
        <f>'[1]Debits automatiques'!M28</f>
        <v>0</v>
      </c>
      <c r="CD150" s="81"/>
      <c r="CE150" s="81">
        <f t="shared" ref="CE150:CE155" si="568">CC150-CD150</f>
        <v>0</v>
      </c>
      <c r="CF150" s="82"/>
      <c r="CG150" s="84">
        <f t="shared" ref="CG150:CG155" si="569">CB150+BT150+BL150</f>
        <v>0</v>
      </c>
      <c r="CH150" s="81">
        <f t="shared" ref="CH150:CJ155" si="570">BM150+BU150+CC150</f>
        <v>12.012980000000001</v>
      </c>
      <c r="CI150" s="81">
        <f t="shared" si="570"/>
        <v>0</v>
      </c>
      <c r="CJ150" s="81">
        <f t="shared" si="570"/>
        <v>12.012980000000001</v>
      </c>
      <c r="CK150" s="82">
        <f t="shared" ref="CK150:CL155" si="571">CF150+BD150</f>
        <v>0</v>
      </c>
      <c r="CL150" s="86">
        <f t="shared" si="571"/>
        <v>0</v>
      </c>
      <c r="CM150" s="81">
        <f t="shared" ref="CM150:CO155" si="572">BX150+CC150</f>
        <v>50.725870428</v>
      </c>
      <c r="CN150" s="81">
        <f t="shared" si="572"/>
        <v>0</v>
      </c>
      <c r="CO150" s="81">
        <f t="shared" si="572"/>
        <v>50.725870428</v>
      </c>
      <c r="CP150" s="67">
        <f t="shared" si="536"/>
        <v>0.55865556361503566</v>
      </c>
      <c r="CQ150" s="67">
        <f t="shared" si="537"/>
        <v>0.55865556361503566</v>
      </c>
      <c r="CR150" s="67" t="e">
        <f t="shared" si="538"/>
        <v>#DIV/0!</v>
      </c>
      <c r="CS150" s="83"/>
      <c r="CT150" s="81">
        <f>'[1]Debits automatiques'!N28</f>
        <v>0</v>
      </c>
      <c r="CU150" s="81"/>
      <c r="CV150" s="81">
        <f t="shared" ref="CV150:CV155" si="573">CT150-CU150</f>
        <v>0</v>
      </c>
      <c r="CW150" s="81">
        <f t="shared" ref="CW150:CY155" si="574">CM150+CT150</f>
        <v>50.725870428</v>
      </c>
      <c r="CX150" s="81">
        <f t="shared" si="574"/>
        <v>0</v>
      </c>
      <c r="CY150" s="81">
        <f t="shared" si="574"/>
        <v>50.725870428</v>
      </c>
      <c r="CZ150" s="83"/>
      <c r="DA150" s="81">
        <f>'[1]Debits automatiques'!O28</f>
        <v>0</v>
      </c>
      <c r="DB150" s="81"/>
      <c r="DC150" s="81">
        <f t="shared" ref="DC150:DC155" si="575">DA150-DB150</f>
        <v>0</v>
      </c>
      <c r="DD150" s="81">
        <f t="shared" ref="DD150:DF155" si="576">CW150+DA150</f>
        <v>50.725870428</v>
      </c>
      <c r="DE150" s="81">
        <f t="shared" si="576"/>
        <v>0</v>
      </c>
      <c r="DF150" s="81">
        <f t="shared" si="576"/>
        <v>50.725870428</v>
      </c>
      <c r="DG150" s="83"/>
      <c r="DH150" s="81">
        <f>'[1]Debits automatiques'!P28</f>
        <v>0</v>
      </c>
      <c r="DI150" s="81"/>
      <c r="DJ150" s="81">
        <f t="shared" ref="DJ150:DJ155" si="577">DH150-DI150</f>
        <v>0</v>
      </c>
      <c r="DK150" s="82"/>
      <c r="DL150" s="84">
        <f t="shared" ref="DL150:DO155" si="578">DG150+CZ150+CS150</f>
        <v>0</v>
      </c>
      <c r="DM150" s="81">
        <f t="shared" si="578"/>
        <v>0</v>
      </c>
      <c r="DN150" s="81">
        <f t="shared" si="578"/>
        <v>0</v>
      </c>
      <c r="DO150" s="81">
        <f t="shared" si="578"/>
        <v>0</v>
      </c>
      <c r="DP150" s="82">
        <f t="shared" ref="DP150:DQ155" si="579">DK150+CK150</f>
        <v>0</v>
      </c>
      <c r="DQ150" s="86">
        <f t="shared" si="579"/>
        <v>0</v>
      </c>
      <c r="DR150" s="87">
        <f t="shared" ref="DR150:DT155" si="580">DD150+DH150</f>
        <v>50.725870428</v>
      </c>
      <c r="DS150" s="87">
        <f t="shared" si="580"/>
        <v>0</v>
      </c>
      <c r="DT150" s="87">
        <f t="shared" si="580"/>
        <v>50.725870428</v>
      </c>
      <c r="DU150" s="67">
        <f t="shared" si="540"/>
        <v>0.55865556361503566</v>
      </c>
      <c r="DV150" s="67">
        <f>DR150/E150</f>
        <v>0.55865556361503566</v>
      </c>
      <c r="DW150" s="67">
        <f>DT150/H150</f>
        <v>0.55865556361503566</v>
      </c>
      <c r="DZ150" s="128"/>
    </row>
    <row r="151" spans="1:133" s="88" customFormat="1" ht="12.75" x14ac:dyDescent="0.2">
      <c r="A151" s="80" t="s">
        <v>172</v>
      </c>
      <c r="B151" s="81">
        <f>'[1]Debits automatiques'!B31</f>
        <v>0</v>
      </c>
      <c r="C151" s="81"/>
      <c r="D151" s="81">
        <f t="shared" si="548"/>
        <v>0</v>
      </c>
      <c r="E151" s="81">
        <f>'[1]Debits automatiques'!C31</f>
        <v>0</v>
      </c>
      <c r="F151" s="81"/>
      <c r="G151" s="81">
        <f t="shared" si="549"/>
        <v>0</v>
      </c>
      <c r="H151" s="106">
        <f>D151</f>
        <v>0</v>
      </c>
      <c r="I151" s="83"/>
      <c r="J151" s="81">
        <f>'[1]Debits automatiques'!E31</f>
        <v>0.56776163888888886</v>
      </c>
      <c r="K151" s="81"/>
      <c r="L151" s="81">
        <f t="shared" si="550"/>
        <v>0.56776163888888886</v>
      </c>
      <c r="M151" s="83"/>
      <c r="N151" s="81">
        <f>'[1]Debits automatiques'!F31</f>
        <v>0</v>
      </c>
      <c r="O151" s="81"/>
      <c r="P151" s="81">
        <f t="shared" si="551"/>
        <v>0</v>
      </c>
      <c r="Q151" s="81">
        <f t="shared" si="552"/>
        <v>0.56776163888888886</v>
      </c>
      <c r="R151" s="81">
        <f t="shared" si="552"/>
        <v>0</v>
      </c>
      <c r="S151" s="81">
        <f t="shared" si="552"/>
        <v>0.56776163888888886</v>
      </c>
      <c r="T151" s="83"/>
      <c r="U151" s="81">
        <f>'[1]Debits automatiques'!G31</f>
        <v>0</v>
      </c>
      <c r="V151" s="81"/>
      <c r="W151" s="81">
        <f t="shared" si="553"/>
        <v>0</v>
      </c>
      <c r="X151" s="82"/>
      <c r="Y151" s="84">
        <f t="shared" si="554"/>
        <v>0</v>
      </c>
      <c r="Z151" s="85">
        <f t="shared" si="555"/>
        <v>0.56776163888888886</v>
      </c>
      <c r="AA151" s="85">
        <f t="shared" si="555"/>
        <v>0</v>
      </c>
      <c r="AB151" s="85">
        <f t="shared" si="555"/>
        <v>0.56776163888888886</v>
      </c>
      <c r="AC151" s="66" t="e">
        <f t="shared" si="526"/>
        <v>#DIV/0!</v>
      </c>
      <c r="AD151" s="66" t="e">
        <f t="shared" si="470"/>
        <v>#DIV/0!</v>
      </c>
      <c r="AE151" s="66" t="e">
        <f t="shared" si="471"/>
        <v>#DIV/0!</v>
      </c>
      <c r="AF151" s="83"/>
      <c r="AG151" s="81">
        <f>'[1]Debits automatiques'!H31</f>
        <v>0</v>
      </c>
      <c r="AH151" s="81"/>
      <c r="AI151" s="81">
        <f t="shared" si="556"/>
        <v>0</v>
      </c>
      <c r="AJ151" s="81">
        <f t="shared" si="557"/>
        <v>0.56776163888888886</v>
      </c>
      <c r="AK151" s="81">
        <f t="shared" si="557"/>
        <v>0</v>
      </c>
      <c r="AL151" s="81">
        <f t="shared" si="557"/>
        <v>0.56776163888888886</v>
      </c>
      <c r="AM151" s="66" t="e">
        <f t="shared" si="528"/>
        <v>#DIV/0!</v>
      </c>
      <c r="AN151" s="83"/>
      <c r="AO151" s="81">
        <f>'[1]Debits automatiques'!I31</f>
        <v>0</v>
      </c>
      <c r="AP151" s="81"/>
      <c r="AQ151" s="81">
        <f t="shared" si="558"/>
        <v>0</v>
      </c>
      <c r="AR151" s="81">
        <f t="shared" si="559"/>
        <v>0.56776163888888886</v>
      </c>
      <c r="AS151" s="81">
        <f t="shared" si="559"/>
        <v>0</v>
      </c>
      <c r="AT151" s="81">
        <f t="shared" si="559"/>
        <v>0.56776163888888886</v>
      </c>
      <c r="AU151" s="83"/>
      <c r="AV151" s="81">
        <f>'[1]Debits automatiques'!J31</f>
        <v>0</v>
      </c>
      <c r="AW151" s="81"/>
      <c r="AX151" s="81">
        <f t="shared" si="560"/>
        <v>0</v>
      </c>
      <c r="AY151" s="82"/>
      <c r="AZ151" s="84">
        <f t="shared" si="561"/>
        <v>0</v>
      </c>
      <c r="BA151" s="81">
        <f t="shared" si="562"/>
        <v>0</v>
      </c>
      <c r="BB151" s="81">
        <f t="shared" si="562"/>
        <v>0</v>
      </c>
      <c r="BC151" s="81">
        <f t="shared" si="562"/>
        <v>0</v>
      </c>
      <c r="BD151" s="82">
        <f t="shared" si="563"/>
        <v>0</v>
      </c>
      <c r="BE151" s="86">
        <f t="shared" si="563"/>
        <v>0</v>
      </c>
      <c r="BF151" s="85">
        <f t="shared" si="563"/>
        <v>0.56776163888888886</v>
      </c>
      <c r="BG151" s="85">
        <f t="shared" si="563"/>
        <v>0</v>
      </c>
      <c r="BH151" s="85">
        <f t="shared" si="563"/>
        <v>0.56776163888888886</v>
      </c>
      <c r="BI151" s="66"/>
      <c r="BJ151" s="66" t="e">
        <f>BF151/E151</f>
        <v>#DIV/0!</v>
      </c>
      <c r="BK151" s="66" t="e">
        <f>BH151/BD151</f>
        <v>#DIV/0!</v>
      </c>
      <c r="BL151" s="83"/>
      <c r="BM151" s="81">
        <f>'[1]Debits automatiques'!K31</f>
        <v>0</v>
      </c>
      <c r="BN151" s="81"/>
      <c r="BO151" s="81">
        <f t="shared" si="564"/>
        <v>0</v>
      </c>
      <c r="BP151" s="81">
        <f t="shared" si="565"/>
        <v>0.56776163888888886</v>
      </c>
      <c r="BQ151" s="81">
        <f t="shared" si="565"/>
        <v>0</v>
      </c>
      <c r="BR151" s="81">
        <f t="shared" si="565"/>
        <v>0.56776163888888886</v>
      </c>
      <c r="BS151" s="66" t="e">
        <f t="shared" si="532"/>
        <v>#DIV/0!</v>
      </c>
      <c r="BT151" s="83"/>
      <c r="BU151" s="81">
        <f>'[1]Debits automatiques'!L31</f>
        <v>0</v>
      </c>
      <c r="BV151" s="81"/>
      <c r="BW151" s="81">
        <f t="shared" si="566"/>
        <v>0</v>
      </c>
      <c r="BX151" s="81">
        <f t="shared" si="567"/>
        <v>0.56776163888888886</v>
      </c>
      <c r="BY151" s="81">
        <f t="shared" si="567"/>
        <v>0</v>
      </c>
      <c r="BZ151" s="81">
        <f t="shared" si="567"/>
        <v>0.56776163888888886</v>
      </c>
      <c r="CA151" s="66" t="e">
        <f t="shared" si="534"/>
        <v>#DIV/0!</v>
      </c>
      <c r="CB151" s="83"/>
      <c r="CC151" s="81">
        <f>'[1]Debits automatiques'!M31</f>
        <v>0</v>
      </c>
      <c r="CD151" s="81"/>
      <c r="CE151" s="81">
        <f t="shared" si="568"/>
        <v>0</v>
      </c>
      <c r="CF151" s="82"/>
      <c r="CG151" s="84">
        <f t="shared" si="569"/>
        <v>0</v>
      </c>
      <c r="CH151" s="81">
        <f t="shared" si="570"/>
        <v>0</v>
      </c>
      <c r="CI151" s="81">
        <f t="shared" si="570"/>
        <v>0</v>
      </c>
      <c r="CJ151" s="81">
        <f t="shared" si="570"/>
        <v>0</v>
      </c>
      <c r="CK151" s="82">
        <f t="shared" si="571"/>
        <v>0</v>
      </c>
      <c r="CL151" s="86">
        <f t="shared" si="571"/>
        <v>0</v>
      </c>
      <c r="CM151" s="81">
        <f t="shared" si="572"/>
        <v>0.56776163888888886</v>
      </c>
      <c r="CN151" s="81">
        <f t="shared" si="572"/>
        <v>0</v>
      </c>
      <c r="CO151" s="81">
        <f t="shared" si="572"/>
        <v>0.56776163888888886</v>
      </c>
      <c r="CP151" s="67" t="e">
        <f t="shared" si="536"/>
        <v>#DIV/0!</v>
      </c>
      <c r="CQ151" s="67" t="e">
        <f t="shared" si="537"/>
        <v>#DIV/0!</v>
      </c>
      <c r="CR151" s="67" t="e">
        <f t="shared" si="538"/>
        <v>#DIV/0!</v>
      </c>
      <c r="CS151" s="83"/>
      <c r="CT151" s="81">
        <f>'[1]Debits automatiques'!N31</f>
        <v>0</v>
      </c>
      <c r="CU151" s="81"/>
      <c r="CV151" s="81">
        <f t="shared" si="573"/>
        <v>0</v>
      </c>
      <c r="CW151" s="81">
        <f t="shared" si="574"/>
        <v>0.56776163888888886</v>
      </c>
      <c r="CX151" s="81">
        <f t="shared" si="574"/>
        <v>0</v>
      </c>
      <c r="CY151" s="81">
        <f t="shared" si="574"/>
        <v>0.56776163888888886</v>
      </c>
      <c r="CZ151" s="83"/>
      <c r="DA151" s="81">
        <f>'[1]Debits automatiques'!O31</f>
        <v>0</v>
      </c>
      <c r="DB151" s="81"/>
      <c r="DC151" s="81">
        <f t="shared" si="575"/>
        <v>0</v>
      </c>
      <c r="DD151" s="81">
        <f t="shared" si="576"/>
        <v>0.56776163888888886</v>
      </c>
      <c r="DE151" s="81">
        <f t="shared" si="576"/>
        <v>0</v>
      </c>
      <c r="DF151" s="81">
        <f t="shared" si="576"/>
        <v>0.56776163888888886</v>
      </c>
      <c r="DG151" s="83"/>
      <c r="DH151" s="81">
        <f>'[1]Debits automatiques'!P31</f>
        <v>0</v>
      </c>
      <c r="DI151" s="81"/>
      <c r="DJ151" s="81">
        <f t="shared" si="577"/>
        <v>0</v>
      </c>
      <c r="DK151" s="82"/>
      <c r="DL151" s="84">
        <f t="shared" si="578"/>
        <v>0</v>
      </c>
      <c r="DM151" s="81">
        <f t="shared" si="578"/>
        <v>0</v>
      </c>
      <c r="DN151" s="81">
        <f t="shared" si="578"/>
        <v>0</v>
      </c>
      <c r="DO151" s="81">
        <f t="shared" si="578"/>
        <v>0</v>
      </c>
      <c r="DP151" s="82">
        <f t="shared" si="579"/>
        <v>0</v>
      </c>
      <c r="DQ151" s="86">
        <f t="shared" si="579"/>
        <v>0</v>
      </c>
      <c r="DR151" s="87">
        <f t="shared" si="580"/>
        <v>0.56776163888888886</v>
      </c>
      <c r="DS151" s="87">
        <f t="shared" si="580"/>
        <v>0</v>
      </c>
      <c r="DT151" s="87">
        <f t="shared" si="580"/>
        <v>0.56776163888888886</v>
      </c>
      <c r="DU151" s="67" t="e">
        <f t="shared" si="540"/>
        <v>#DIV/0!</v>
      </c>
      <c r="DV151" s="67" t="e">
        <f>DR151/E151</f>
        <v>#DIV/0!</v>
      </c>
      <c r="DW151" s="67" t="e">
        <f>DT151/H151</f>
        <v>#DIV/0!</v>
      </c>
      <c r="DZ151" s="128"/>
    </row>
    <row r="152" spans="1:133" s="88" customFormat="1" ht="12.75" x14ac:dyDescent="0.2">
      <c r="A152" s="80" t="s">
        <v>173</v>
      </c>
      <c r="B152" s="81"/>
      <c r="C152" s="81"/>
      <c r="D152" s="81">
        <f t="shared" si="548"/>
        <v>0</v>
      </c>
      <c r="E152" s="81">
        <f>+'[1]Debits automatiques'!C34</f>
        <v>0</v>
      </c>
      <c r="F152" s="81"/>
      <c r="G152" s="81">
        <f t="shared" si="549"/>
        <v>0</v>
      </c>
      <c r="H152" s="106">
        <f>D152</f>
        <v>0</v>
      </c>
      <c r="I152" s="83"/>
      <c r="J152" s="81"/>
      <c r="K152" s="81"/>
      <c r="L152" s="81">
        <f t="shared" si="550"/>
        <v>0</v>
      </c>
      <c r="M152" s="83"/>
      <c r="N152" s="81"/>
      <c r="O152" s="81"/>
      <c r="P152" s="81">
        <f t="shared" si="551"/>
        <v>0</v>
      </c>
      <c r="Q152" s="81">
        <f t="shared" si="552"/>
        <v>0</v>
      </c>
      <c r="R152" s="81">
        <f t="shared" si="552"/>
        <v>0</v>
      </c>
      <c r="S152" s="81">
        <f t="shared" si="552"/>
        <v>0</v>
      </c>
      <c r="T152" s="83"/>
      <c r="U152" s="81"/>
      <c r="V152" s="81"/>
      <c r="W152" s="81">
        <f t="shared" si="553"/>
        <v>0</v>
      </c>
      <c r="X152" s="82"/>
      <c r="Y152" s="84">
        <f t="shared" si="554"/>
        <v>0</v>
      </c>
      <c r="Z152" s="85">
        <f t="shared" si="555"/>
        <v>0</v>
      </c>
      <c r="AA152" s="85">
        <f t="shared" si="555"/>
        <v>0</v>
      </c>
      <c r="AB152" s="85">
        <f t="shared" si="555"/>
        <v>0</v>
      </c>
      <c r="AC152" s="66" t="e">
        <f t="shared" si="526"/>
        <v>#DIV/0!</v>
      </c>
      <c r="AD152" s="66" t="e">
        <f t="shared" si="470"/>
        <v>#DIV/0!</v>
      </c>
      <c r="AE152" s="66" t="e">
        <f t="shared" si="471"/>
        <v>#DIV/0!</v>
      </c>
      <c r="AF152" s="83"/>
      <c r="AG152" s="81"/>
      <c r="AH152" s="81"/>
      <c r="AI152" s="81">
        <f t="shared" si="556"/>
        <v>0</v>
      </c>
      <c r="AJ152" s="81">
        <f t="shared" si="557"/>
        <v>0</v>
      </c>
      <c r="AK152" s="81">
        <f t="shared" si="557"/>
        <v>0</v>
      </c>
      <c r="AL152" s="81">
        <f t="shared" si="557"/>
        <v>0</v>
      </c>
      <c r="AM152" s="66" t="e">
        <f t="shared" si="528"/>
        <v>#DIV/0!</v>
      </c>
      <c r="AN152" s="83"/>
      <c r="AO152" s="81"/>
      <c r="AP152" s="81"/>
      <c r="AQ152" s="81">
        <f t="shared" si="558"/>
        <v>0</v>
      </c>
      <c r="AR152" s="81">
        <f t="shared" si="559"/>
        <v>0</v>
      </c>
      <c r="AS152" s="81">
        <f t="shared" si="559"/>
        <v>0</v>
      </c>
      <c r="AT152" s="81">
        <f t="shared" si="559"/>
        <v>0</v>
      </c>
      <c r="AU152" s="83"/>
      <c r="AV152" s="81"/>
      <c r="AW152" s="81"/>
      <c r="AX152" s="81">
        <f t="shared" si="560"/>
        <v>0</v>
      </c>
      <c r="AY152" s="82"/>
      <c r="AZ152" s="84">
        <f t="shared" si="561"/>
        <v>0</v>
      </c>
      <c r="BA152" s="81">
        <f t="shared" si="562"/>
        <v>0</v>
      </c>
      <c r="BB152" s="81">
        <f t="shared" si="562"/>
        <v>0</v>
      </c>
      <c r="BC152" s="81">
        <f t="shared" si="562"/>
        <v>0</v>
      </c>
      <c r="BD152" s="82">
        <f t="shared" si="563"/>
        <v>0</v>
      </c>
      <c r="BE152" s="86">
        <f t="shared" si="563"/>
        <v>0</v>
      </c>
      <c r="BF152" s="85">
        <f t="shared" si="563"/>
        <v>0</v>
      </c>
      <c r="BG152" s="85">
        <f t="shared" si="563"/>
        <v>0</v>
      </c>
      <c r="BH152" s="85">
        <f t="shared" si="563"/>
        <v>0</v>
      </c>
      <c r="BI152" s="66"/>
      <c r="BJ152" s="66"/>
      <c r="BK152" s="66"/>
      <c r="BL152" s="83"/>
      <c r="BM152" s="81"/>
      <c r="BN152" s="81"/>
      <c r="BO152" s="81">
        <f t="shared" si="564"/>
        <v>0</v>
      </c>
      <c r="BP152" s="81">
        <f t="shared" si="565"/>
        <v>0</v>
      </c>
      <c r="BQ152" s="81">
        <f t="shared" si="565"/>
        <v>0</v>
      </c>
      <c r="BR152" s="81">
        <f t="shared" si="565"/>
        <v>0</v>
      </c>
      <c r="BS152" s="66" t="e">
        <f t="shared" si="532"/>
        <v>#DIV/0!</v>
      </c>
      <c r="BT152" s="83"/>
      <c r="BU152" s="81"/>
      <c r="BV152" s="81"/>
      <c r="BW152" s="81">
        <f t="shared" si="566"/>
        <v>0</v>
      </c>
      <c r="BX152" s="81">
        <f t="shared" si="567"/>
        <v>0</v>
      </c>
      <c r="BY152" s="81">
        <f t="shared" si="567"/>
        <v>0</v>
      </c>
      <c r="BZ152" s="81">
        <f t="shared" si="567"/>
        <v>0</v>
      </c>
      <c r="CA152" s="66" t="e">
        <f t="shared" si="534"/>
        <v>#DIV/0!</v>
      </c>
      <c r="CB152" s="83"/>
      <c r="CC152" s="81"/>
      <c r="CD152" s="81"/>
      <c r="CE152" s="81">
        <f t="shared" si="568"/>
        <v>0</v>
      </c>
      <c r="CF152" s="82"/>
      <c r="CG152" s="84">
        <f t="shared" si="569"/>
        <v>0</v>
      </c>
      <c r="CH152" s="81">
        <f t="shared" si="570"/>
        <v>0</v>
      </c>
      <c r="CI152" s="81">
        <f t="shared" si="570"/>
        <v>0</v>
      </c>
      <c r="CJ152" s="81">
        <f t="shared" si="570"/>
        <v>0</v>
      </c>
      <c r="CK152" s="82">
        <f t="shared" si="571"/>
        <v>0</v>
      </c>
      <c r="CL152" s="86">
        <f t="shared" si="571"/>
        <v>0</v>
      </c>
      <c r="CM152" s="81">
        <f t="shared" si="572"/>
        <v>0</v>
      </c>
      <c r="CN152" s="81">
        <f t="shared" si="572"/>
        <v>0</v>
      </c>
      <c r="CO152" s="81">
        <f t="shared" si="572"/>
        <v>0</v>
      </c>
      <c r="CP152" s="67" t="e">
        <f t="shared" si="536"/>
        <v>#DIV/0!</v>
      </c>
      <c r="CQ152" s="67" t="e">
        <f t="shared" si="537"/>
        <v>#DIV/0!</v>
      </c>
      <c r="CR152" s="67" t="e">
        <f t="shared" si="538"/>
        <v>#DIV/0!</v>
      </c>
      <c r="CS152" s="83"/>
      <c r="CT152" s="81"/>
      <c r="CU152" s="81"/>
      <c r="CV152" s="81">
        <f t="shared" si="573"/>
        <v>0</v>
      </c>
      <c r="CW152" s="81">
        <f t="shared" si="574"/>
        <v>0</v>
      </c>
      <c r="CX152" s="81">
        <f t="shared" si="574"/>
        <v>0</v>
      </c>
      <c r="CY152" s="81">
        <f t="shared" si="574"/>
        <v>0</v>
      </c>
      <c r="CZ152" s="83"/>
      <c r="DA152" s="81"/>
      <c r="DB152" s="81"/>
      <c r="DC152" s="81">
        <f t="shared" si="575"/>
        <v>0</v>
      </c>
      <c r="DD152" s="81">
        <f t="shared" si="576"/>
        <v>0</v>
      </c>
      <c r="DE152" s="81">
        <f t="shared" si="576"/>
        <v>0</v>
      </c>
      <c r="DF152" s="81">
        <f t="shared" si="576"/>
        <v>0</v>
      </c>
      <c r="DG152" s="83"/>
      <c r="DH152" s="81"/>
      <c r="DI152" s="81"/>
      <c r="DJ152" s="81">
        <f t="shared" si="577"/>
        <v>0</v>
      </c>
      <c r="DK152" s="82"/>
      <c r="DL152" s="84">
        <f t="shared" si="578"/>
        <v>0</v>
      </c>
      <c r="DM152" s="81">
        <f t="shared" si="578"/>
        <v>0</v>
      </c>
      <c r="DN152" s="81">
        <f t="shared" si="578"/>
        <v>0</v>
      </c>
      <c r="DO152" s="81">
        <f t="shared" si="578"/>
        <v>0</v>
      </c>
      <c r="DP152" s="82">
        <f t="shared" si="579"/>
        <v>0</v>
      </c>
      <c r="DQ152" s="86">
        <f t="shared" si="579"/>
        <v>0</v>
      </c>
      <c r="DR152" s="87">
        <f t="shared" si="580"/>
        <v>0</v>
      </c>
      <c r="DS152" s="87">
        <f t="shared" si="580"/>
        <v>0</v>
      </c>
      <c r="DT152" s="87">
        <f t="shared" si="580"/>
        <v>0</v>
      </c>
      <c r="DU152" s="67" t="e">
        <f t="shared" si="540"/>
        <v>#DIV/0!</v>
      </c>
      <c r="DV152" s="67"/>
      <c r="DW152" s="67"/>
      <c r="DZ152" s="128"/>
    </row>
    <row r="153" spans="1:133" s="88" customFormat="1" ht="12.75" x14ac:dyDescent="0.2">
      <c r="A153" s="80" t="s">
        <v>174</v>
      </c>
      <c r="B153" s="81">
        <f>+'[1]Debits automatiques'!B35</f>
        <v>0</v>
      </c>
      <c r="C153" s="81"/>
      <c r="D153" s="81">
        <f>B153-C153</f>
        <v>0</v>
      </c>
      <c r="E153" s="81">
        <f>+'[1]Debits automatiques'!C35</f>
        <v>0</v>
      </c>
      <c r="F153" s="81"/>
      <c r="G153" s="81">
        <f>E153-F153</f>
        <v>0</v>
      </c>
      <c r="H153" s="106">
        <f>D153</f>
        <v>0</v>
      </c>
      <c r="I153" s="83"/>
      <c r="J153" s="81">
        <f>+'[1]Debits automatiques'!E35</f>
        <v>0</v>
      </c>
      <c r="K153" s="81"/>
      <c r="L153" s="81">
        <f>J153-K153</f>
        <v>0</v>
      </c>
      <c r="M153" s="83"/>
      <c r="N153" s="81">
        <f>+'[1]Debits automatiques'!F35</f>
        <v>0</v>
      </c>
      <c r="O153" s="81"/>
      <c r="P153" s="81">
        <f>N153-O153</f>
        <v>0</v>
      </c>
      <c r="Q153" s="81">
        <f t="shared" si="552"/>
        <v>0</v>
      </c>
      <c r="R153" s="81">
        <f t="shared" si="552"/>
        <v>0</v>
      </c>
      <c r="S153" s="81">
        <f t="shared" si="552"/>
        <v>0</v>
      </c>
      <c r="T153" s="83"/>
      <c r="U153" s="81">
        <f>+'[1]Debits automatiques'!G35</f>
        <v>0</v>
      </c>
      <c r="V153" s="81"/>
      <c r="W153" s="81">
        <f>U153-V153</f>
        <v>0</v>
      </c>
      <c r="X153" s="82"/>
      <c r="Y153" s="84">
        <f t="shared" si="554"/>
        <v>0</v>
      </c>
      <c r="Z153" s="85">
        <f t="shared" si="555"/>
        <v>0</v>
      </c>
      <c r="AA153" s="85">
        <f t="shared" si="555"/>
        <v>0</v>
      </c>
      <c r="AB153" s="85">
        <f t="shared" si="555"/>
        <v>0</v>
      </c>
      <c r="AC153" s="66" t="e">
        <f t="shared" si="526"/>
        <v>#DIV/0!</v>
      </c>
      <c r="AD153" s="66" t="e">
        <f t="shared" si="470"/>
        <v>#DIV/0!</v>
      </c>
      <c r="AE153" s="66" t="e">
        <f t="shared" si="471"/>
        <v>#DIV/0!</v>
      </c>
      <c r="AF153" s="83"/>
      <c r="AG153" s="81">
        <f>+'[1]Debits automatiques'!H35</f>
        <v>0</v>
      </c>
      <c r="AH153" s="81"/>
      <c r="AI153" s="81">
        <f>AG153-AH153</f>
        <v>0</v>
      </c>
      <c r="AJ153" s="81">
        <f t="shared" si="557"/>
        <v>0</v>
      </c>
      <c r="AK153" s="81">
        <f t="shared" si="557"/>
        <v>0</v>
      </c>
      <c r="AL153" s="81">
        <f t="shared" si="557"/>
        <v>0</v>
      </c>
      <c r="AM153" s="66" t="e">
        <f t="shared" si="528"/>
        <v>#DIV/0!</v>
      </c>
      <c r="AN153" s="83"/>
      <c r="AO153" s="81">
        <f>+'[1]Debits automatiques'!I35</f>
        <v>0</v>
      </c>
      <c r="AP153" s="81"/>
      <c r="AQ153" s="81">
        <f>AO153-AP153</f>
        <v>0</v>
      </c>
      <c r="AR153" s="81">
        <f t="shared" si="559"/>
        <v>0</v>
      </c>
      <c r="AS153" s="81">
        <f t="shared" si="559"/>
        <v>0</v>
      </c>
      <c r="AT153" s="81">
        <f t="shared" si="559"/>
        <v>0</v>
      </c>
      <c r="AU153" s="83"/>
      <c r="AV153" s="81">
        <f>+'[1]Debits automatiques'!J35</f>
        <v>0</v>
      </c>
      <c r="AW153" s="81"/>
      <c r="AX153" s="81">
        <f>AV153-AW153</f>
        <v>0</v>
      </c>
      <c r="AY153" s="82"/>
      <c r="AZ153" s="84">
        <f t="shared" si="561"/>
        <v>0</v>
      </c>
      <c r="BA153" s="81">
        <f t="shared" si="562"/>
        <v>0</v>
      </c>
      <c r="BB153" s="81">
        <f t="shared" si="562"/>
        <v>0</v>
      </c>
      <c r="BC153" s="81">
        <f t="shared" si="562"/>
        <v>0</v>
      </c>
      <c r="BD153" s="82">
        <f t="shared" si="563"/>
        <v>0</v>
      </c>
      <c r="BE153" s="86">
        <f t="shared" si="563"/>
        <v>0</v>
      </c>
      <c r="BF153" s="85">
        <f t="shared" si="563"/>
        <v>0</v>
      </c>
      <c r="BG153" s="85">
        <f t="shared" si="563"/>
        <v>0</v>
      </c>
      <c r="BH153" s="85">
        <f t="shared" si="563"/>
        <v>0</v>
      </c>
      <c r="BI153" s="66"/>
      <c r="BJ153" s="66" t="e">
        <f>BF153/E153</f>
        <v>#DIV/0!</v>
      </c>
      <c r="BK153" s="66" t="e">
        <f>BH153/BD153</f>
        <v>#DIV/0!</v>
      </c>
      <c r="BL153" s="83"/>
      <c r="BM153" s="81">
        <f>+'[1]Debits automatiques'!K35</f>
        <v>0</v>
      </c>
      <c r="BN153" s="81"/>
      <c r="BO153" s="81">
        <f>BM153-BN153</f>
        <v>0</v>
      </c>
      <c r="BP153" s="81">
        <f t="shared" si="565"/>
        <v>0</v>
      </c>
      <c r="BQ153" s="81">
        <f t="shared" si="565"/>
        <v>0</v>
      </c>
      <c r="BR153" s="81">
        <f t="shared" si="565"/>
        <v>0</v>
      </c>
      <c r="BS153" s="66" t="e">
        <f t="shared" si="532"/>
        <v>#DIV/0!</v>
      </c>
      <c r="BT153" s="83"/>
      <c r="BU153" s="81">
        <f>+'[1]Debits automatiques'!L35</f>
        <v>0</v>
      </c>
      <c r="BV153" s="81"/>
      <c r="BW153" s="81">
        <f>BU153-BV153</f>
        <v>0</v>
      </c>
      <c r="BX153" s="81">
        <f t="shared" si="567"/>
        <v>0</v>
      </c>
      <c r="BY153" s="81">
        <f t="shared" si="567"/>
        <v>0</v>
      </c>
      <c r="BZ153" s="81">
        <f t="shared" si="567"/>
        <v>0</v>
      </c>
      <c r="CA153" s="66" t="e">
        <f t="shared" si="534"/>
        <v>#DIV/0!</v>
      </c>
      <c r="CB153" s="83"/>
      <c r="CC153" s="81">
        <f>+'[1]Debits automatiques'!M35</f>
        <v>0</v>
      </c>
      <c r="CD153" s="81"/>
      <c r="CE153" s="81">
        <f>CC153-CD153</f>
        <v>0</v>
      </c>
      <c r="CF153" s="82"/>
      <c r="CG153" s="84">
        <f t="shared" si="569"/>
        <v>0</v>
      </c>
      <c r="CH153" s="81">
        <f t="shared" si="570"/>
        <v>0</v>
      </c>
      <c r="CI153" s="81">
        <f t="shared" si="570"/>
        <v>0</v>
      </c>
      <c r="CJ153" s="81">
        <f t="shared" si="570"/>
        <v>0</v>
      </c>
      <c r="CK153" s="82">
        <f t="shared" si="571"/>
        <v>0</v>
      </c>
      <c r="CL153" s="86">
        <f t="shared" si="571"/>
        <v>0</v>
      </c>
      <c r="CM153" s="81">
        <f t="shared" si="572"/>
        <v>0</v>
      </c>
      <c r="CN153" s="81">
        <f t="shared" si="572"/>
        <v>0</v>
      </c>
      <c r="CO153" s="81">
        <f t="shared" si="572"/>
        <v>0</v>
      </c>
      <c r="CP153" s="67" t="e">
        <f t="shared" si="536"/>
        <v>#DIV/0!</v>
      </c>
      <c r="CQ153" s="67" t="e">
        <f t="shared" si="537"/>
        <v>#DIV/0!</v>
      </c>
      <c r="CR153" s="67" t="e">
        <f t="shared" si="538"/>
        <v>#DIV/0!</v>
      </c>
      <c r="CS153" s="83"/>
      <c r="CT153" s="81">
        <f>+'[1]Debits automatiques'!N35</f>
        <v>0</v>
      </c>
      <c r="CU153" s="81"/>
      <c r="CV153" s="81">
        <f>CT153-CU153</f>
        <v>0</v>
      </c>
      <c r="CW153" s="81">
        <f t="shared" si="574"/>
        <v>0</v>
      </c>
      <c r="CX153" s="81">
        <f t="shared" si="574"/>
        <v>0</v>
      </c>
      <c r="CY153" s="81">
        <f t="shared" si="574"/>
        <v>0</v>
      </c>
      <c r="CZ153" s="83"/>
      <c r="DA153" s="81">
        <f>+'[1]Debits automatiques'!O35</f>
        <v>0</v>
      </c>
      <c r="DB153" s="81"/>
      <c r="DC153" s="81">
        <f>DA153-DB153</f>
        <v>0</v>
      </c>
      <c r="DD153" s="81">
        <f t="shared" si="576"/>
        <v>0</v>
      </c>
      <c r="DE153" s="81">
        <f t="shared" si="576"/>
        <v>0</v>
      </c>
      <c r="DF153" s="81">
        <f t="shared" si="576"/>
        <v>0</v>
      </c>
      <c r="DG153" s="83"/>
      <c r="DH153" s="81">
        <f>+'[1]Debits automatiques'!P35</f>
        <v>0</v>
      </c>
      <c r="DI153" s="81"/>
      <c r="DJ153" s="81">
        <f>DH153-DI153</f>
        <v>0</v>
      </c>
      <c r="DK153" s="82"/>
      <c r="DL153" s="84">
        <f t="shared" si="578"/>
        <v>0</v>
      </c>
      <c r="DM153" s="81">
        <f t="shared" si="578"/>
        <v>0</v>
      </c>
      <c r="DN153" s="81">
        <f t="shared" si="578"/>
        <v>0</v>
      </c>
      <c r="DO153" s="81">
        <f t="shared" si="578"/>
        <v>0</v>
      </c>
      <c r="DP153" s="82">
        <f t="shared" si="579"/>
        <v>0</v>
      </c>
      <c r="DQ153" s="86">
        <f t="shared" si="579"/>
        <v>0</v>
      </c>
      <c r="DR153" s="87">
        <f t="shared" si="580"/>
        <v>0</v>
      </c>
      <c r="DS153" s="87">
        <f t="shared" si="580"/>
        <v>0</v>
      </c>
      <c r="DT153" s="87">
        <f t="shared" si="580"/>
        <v>0</v>
      </c>
      <c r="DU153" s="67" t="e">
        <f t="shared" si="540"/>
        <v>#DIV/0!</v>
      </c>
      <c r="DV153" s="67"/>
      <c r="DW153" s="67"/>
      <c r="DZ153" s="128"/>
    </row>
    <row r="154" spans="1:133" s="88" customFormat="1" ht="15" customHeight="1" x14ac:dyDescent="0.2">
      <c r="A154" s="80" t="s">
        <v>175</v>
      </c>
      <c r="B154" s="81">
        <f>'[1]Debits automatiques'!B37</f>
        <v>0</v>
      </c>
      <c r="C154" s="122"/>
      <c r="D154" s="122">
        <f t="shared" si="548"/>
        <v>0</v>
      </c>
      <c r="E154" s="81">
        <f>'[1]Debits automatiques'!C37</f>
        <v>0</v>
      </c>
      <c r="F154" s="122"/>
      <c r="G154" s="122">
        <f t="shared" si="549"/>
        <v>0</v>
      </c>
      <c r="H154" s="89">
        <f>[1]Togo_Fisc!AY34-H153-H152-H151-H150-H157-H155</f>
        <v>-22.474472444436305</v>
      </c>
      <c r="I154" s="83"/>
      <c r="J154" s="81">
        <f>'[1]Debits automatiques'!E37</f>
        <v>0.85587110499999997</v>
      </c>
      <c r="K154" s="81"/>
      <c r="L154" s="81">
        <f>J154-K154</f>
        <v>0.85587110499999997</v>
      </c>
      <c r="M154" s="83"/>
      <c r="N154" s="81">
        <f>'[1]Debits automatiques'!F37</f>
        <v>5.1025398E-2</v>
      </c>
      <c r="O154" s="81"/>
      <c r="P154" s="81">
        <f>N154-O154</f>
        <v>5.1025398E-2</v>
      </c>
      <c r="Q154" s="81">
        <f t="shared" si="552"/>
        <v>0.90689650300000002</v>
      </c>
      <c r="R154" s="81">
        <f t="shared" si="552"/>
        <v>0</v>
      </c>
      <c r="S154" s="81">
        <f t="shared" si="552"/>
        <v>0.90689650300000002</v>
      </c>
      <c r="T154" s="83"/>
      <c r="U154" s="81">
        <f>'[1]Debits automatiques'!G37</f>
        <v>6.1801340000000003E-2</v>
      </c>
      <c r="V154" s="81"/>
      <c r="W154" s="81">
        <f>U154-V154</f>
        <v>6.1801340000000003E-2</v>
      </c>
      <c r="X154" s="82"/>
      <c r="Y154" s="84">
        <f t="shared" si="554"/>
        <v>0</v>
      </c>
      <c r="Z154" s="85">
        <f t="shared" si="555"/>
        <v>0.96869784300000006</v>
      </c>
      <c r="AA154" s="85">
        <f t="shared" si="555"/>
        <v>0</v>
      </c>
      <c r="AB154" s="85">
        <f t="shared" si="555"/>
        <v>0.96869784300000006</v>
      </c>
      <c r="AC154" s="66" t="e">
        <f t="shared" si="526"/>
        <v>#DIV/0!</v>
      </c>
      <c r="AD154" s="66" t="e">
        <f t="shared" si="470"/>
        <v>#DIV/0!</v>
      </c>
      <c r="AE154" s="66">
        <f t="shared" si="471"/>
        <v>-4.310213934475722E-2</v>
      </c>
      <c r="AF154" s="83"/>
      <c r="AG154" s="81">
        <f>'[1]Debits automatiques'!H37</f>
        <v>0.84685089400000002</v>
      </c>
      <c r="AH154" s="81"/>
      <c r="AI154" s="81">
        <f>AG154-AH154</f>
        <v>0.84685089400000002</v>
      </c>
      <c r="AJ154" s="81">
        <f t="shared" si="557"/>
        <v>1.8155487370000001</v>
      </c>
      <c r="AK154" s="81">
        <f t="shared" si="557"/>
        <v>0</v>
      </c>
      <c r="AL154" s="81">
        <f t="shared" si="557"/>
        <v>1.8155487370000001</v>
      </c>
      <c r="AM154" s="66" t="e">
        <f t="shared" si="528"/>
        <v>#DIV/0!</v>
      </c>
      <c r="AN154" s="83"/>
      <c r="AO154" s="81">
        <f>'[1]Debits automatiques'!I37</f>
        <v>6.7557388999999995E-2</v>
      </c>
      <c r="AP154" s="81"/>
      <c r="AQ154" s="81">
        <f>AO154-AP154</f>
        <v>6.7557388999999995E-2</v>
      </c>
      <c r="AR154" s="81">
        <f t="shared" si="559"/>
        <v>1.8831061260000002</v>
      </c>
      <c r="AS154" s="81">
        <f t="shared" si="559"/>
        <v>0</v>
      </c>
      <c r="AT154" s="81">
        <f t="shared" si="559"/>
        <v>1.8831061260000002</v>
      </c>
      <c r="AU154" s="83"/>
      <c r="AV154" s="81">
        <f>'[1]Debits automatiques'!J37</f>
        <v>0</v>
      </c>
      <c r="AW154" s="81"/>
      <c r="AX154" s="81">
        <f>AV154-AW154</f>
        <v>0</v>
      </c>
      <c r="AY154" s="82"/>
      <c r="AZ154" s="84">
        <f t="shared" si="561"/>
        <v>0</v>
      </c>
      <c r="BA154" s="81">
        <f t="shared" si="562"/>
        <v>0.91440828299999999</v>
      </c>
      <c r="BB154" s="81">
        <f t="shared" si="562"/>
        <v>0</v>
      </c>
      <c r="BC154" s="81">
        <f t="shared" si="562"/>
        <v>0.91440828299999999</v>
      </c>
      <c r="BD154" s="82">
        <f t="shared" si="563"/>
        <v>0</v>
      </c>
      <c r="BE154" s="86">
        <f t="shared" si="563"/>
        <v>0</v>
      </c>
      <c r="BF154" s="85">
        <f t="shared" si="563"/>
        <v>1.8831061259999999</v>
      </c>
      <c r="BG154" s="85">
        <f t="shared" si="563"/>
        <v>0</v>
      </c>
      <c r="BH154" s="85">
        <f t="shared" si="563"/>
        <v>1.8831061259999999</v>
      </c>
      <c r="BI154" s="66" t="e">
        <f>BH154/D154</f>
        <v>#DIV/0!</v>
      </c>
      <c r="BJ154" s="66" t="e">
        <f>BF154/E154</f>
        <v>#DIV/0!</v>
      </c>
      <c r="BK154" s="66"/>
      <c r="BL154" s="83"/>
      <c r="BM154" s="81">
        <f>'[1]Debits automatiques'!K37</f>
        <v>0.70041569800000003</v>
      </c>
      <c r="BN154" s="81"/>
      <c r="BO154" s="81">
        <f>BM154-BN154</f>
        <v>0.70041569800000003</v>
      </c>
      <c r="BP154" s="81">
        <f t="shared" si="565"/>
        <v>2.583521824</v>
      </c>
      <c r="BQ154" s="81">
        <f t="shared" si="565"/>
        <v>0</v>
      </c>
      <c r="BR154" s="81">
        <f t="shared" si="565"/>
        <v>2.583521824</v>
      </c>
      <c r="BS154" s="66" t="e">
        <f t="shared" si="532"/>
        <v>#DIV/0!</v>
      </c>
      <c r="BT154" s="83"/>
      <c r="BU154" s="81">
        <f>'[1]Debits automatiques'!L37</f>
        <v>0</v>
      </c>
      <c r="BV154" s="81"/>
      <c r="BW154" s="81">
        <f>BU154-BV154</f>
        <v>0</v>
      </c>
      <c r="BX154" s="81">
        <f t="shared" si="567"/>
        <v>2.583521824</v>
      </c>
      <c r="BY154" s="81">
        <f t="shared" si="567"/>
        <v>0</v>
      </c>
      <c r="BZ154" s="81">
        <f t="shared" si="567"/>
        <v>2.583521824</v>
      </c>
      <c r="CA154" s="66" t="e">
        <f t="shared" si="534"/>
        <v>#DIV/0!</v>
      </c>
      <c r="CB154" s="83"/>
      <c r="CC154" s="81">
        <f>'[1]Debits automatiques'!M37</f>
        <v>0</v>
      </c>
      <c r="CD154" s="81"/>
      <c r="CE154" s="81">
        <f>CC154-CD154</f>
        <v>0</v>
      </c>
      <c r="CF154" s="82"/>
      <c r="CG154" s="84">
        <f t="shared" si="569"/>
        <v>0</v>
      </c>
      <c r="CH154" s="81">
        <f t="shared" si="570"/>
        <v>0.70041569800000003</v>
      </c>
      <c r="CI154" s="81">
        <f t="shared" si="570"/>
        <v>0</v>
      </c>
      <c r="CJ154" s="81">
        <f t="shared" si="570"/>
        <v>0.70041569800000003</v>
      </c>
      <c r="CK154" s="82">
        <f t="shared" si="571"/>
        <v>0</v>
      </c>
      <c r="CL154" s="86">
        <f t="shared" si="571"/>
        <v>0</v>
      </c>
      <c r="CM154" s="81">
        <f t="shared" si="572"/>
        <v>2.583521824</v>
      </c>
      <c r="CN154" s="81">
        <f t="shared" si="572"/>
        <v>0</v>
      </c>
      <c r="CO154" s="81">
        <f t="shared" si="572"/>
        <v>2.583521824</v>
      </c>
      <c r="CP154" s="67" t="e">
        <f t="shared" si="536"/>
        <v>#DIV/0!</v>
      </c>
      <c r="CQ154" s="67" t="e">
        <f t="shared" si="537"/>
        <v>#DIV/0!</v>
      </c>
      <c r="CR154" s="67" t="e">
        <f t="shared" si="538"/>
        <v>#DIV/0!</v>
      </c>
      <c r="CS154" s="83"/>
      <c r="CT154" s="81">
        <f>'[1]Debits automatiques'!N37</f>
        <v>0</v>
      </c>
      <c r="CU154" s="81"/>
      <c r="CV154" s="81">
        <f>CT154-CU154</f>
        <v>0</v>
      </c>
      <c r="CW154" s="81">
        <f t="shared" si="574"/>
        <v>2.583521824</v>
      </c>
      <c r="CX154" s="81">
        <f t="shared" si="574"/>
        <v>0</v>
      </c>
      <c r="CY154" s="81">
        <f t="shared" si="574"/>
        <v>2.583521824</v>
      </c>
      <c r="CZ154" s="83"/>
      <c r="DA154" s="81">
        <f>'[1]Debits automatiques'!O37</f>
        <v>0</v>
      </c>
      <c r="DB154" s="81"/>
      <c r="DC154" s="81">
        <f>DA154-DB154</f>
        <v>0</v>
      </c>
      <c r="DD154" s="81">
        <f t="shared" si="576"/>
        <v>2.583521824</v>
      </c>
      <c r="DE154" s="81">
        <f t="shared" si="576"/>
        <v>0</v>
      </c>
      <c r="DF154" s="81">
        <f t="shared" si="576"/>
        <v>2.583521824</v>
      </c>
      <c r="DG154" s="83"/>
      <c r="DH154" s="81">
        <f>'[1]Debits automatiques'!P37</f>
        <v>0</v>
      </c>
      <c r="DI154" s="81"/>
      <c r="DJ154" s="81">
        <f>DH154-DI154</f>
        <v>0</v>
      </c>
      <c r="DK154" s="82"/>
      <c r="DL154" s="84">
        <f t="shared" si="578"/>
        <v>0</v>
      </c>
      <c r="DM154" s="81">
        <f t="shared" si="578"/>
        <v>0</v>
      </c>
      <c r="DN154" s="81">
        <f t="shared" si="578"/>
        <v>0</v>
      </c>
      <c r="DO154" s="81">
        <f t="shared" si="578"/>
        <v>0</v>
      </c>
      <c r="DP154" s="82">
        <f t="shared" si="579"/>
        <v>0</v>
      </c>
      <c r="DQ154" s="86">
        <f t="shared" si="579"/>
        <v>0</v>
      </c>
      <c r="DR154" s="87">
        <f t="shared" si="580"/>
        <v>2.583521824</v>
      </c>
      <c r="DS154" s="87">
        <f t="shared" si="580"/>
        <v>0</v>
      </c>
      <c r="DT154" s="87">
        <f t="shared" si="580"/>
        <v>2.583521824</v>
      </c>
      <c r="DU154" s="67" t="e">
        <f t="shared" si="540"/>
        <v>#DIV/0!</v>
      </c>
      <c r="DV154" s="67"/>
      <c r="DW154" s="67">
        <f>DT154/H154</f>
        <v>-0.11495361372273576</v>
      </c>
      <c r="DZ154" s="128"/>
    </row>
    <row r="155" spans="1:133" s="88" customFormat="1" ht="12.75" x14ac:dyDescent="0.2">
      <c r="A155" s="80" t="s">
        <v>105</v>
      </c>
      <c r="B155" s="81">
        <f>'[1]Debits automatiques'!B38</f>
        <v>0</v>
      </c>
      <c r="C155" s="81"/>
      <c r="D155" s="81">
        <f t="shared" si="548"/>
        <v>0</v>
      </c>
      <c r="E155" s="81">
        <f>'[1]Debits automatiques'!C38</f>
        <v>0</v>
      </c>
      <c r="F155" s="81"/>
      <c r="G155" s="81">
        <f t="shared" si="549"/>
        <v>0</v>
      </c>
      <c r="H155" s="106">
        <f>D155</f>
        <v>0</v>
      </c>
      <c r="I155" s="83"/>
      <c r="J155" s="81">
        <f>'[1]Debits automatiques'!E38</f>
        <v>0</v>
      </c>
      <c r="K155" s="81"/>
      <c r="L155" s="81">
        <f t="shared" si="550"/>
        <v>0</v>
      </c>
      <c r="M155" s="83"/>
      <c r="N155" s="81">
        <f>'[1]Debits automatiques'!F38</f>
        <v>0</v>
      </c>
      <c r="O155" s="81"/>
      <c r="P155" s="81">
        <f t="shared" si="551"/>
        <v>0</v>
      </c>
      <c r="Q155" s="81">
        <f t="shared" si="552"/>
        <v>0</v>
      </c>
      <c r="R155" s="81">
        <f t="shared" si="552"/>
        <v>0</v>
      </c>
      <c r="S155" s="81">
        <f t="shared" si="552"/>
        <v>0</v>
      </c>
      <c r="T155" s="83"/>
      <c r="U155" s="81">
        <f>'[1]Debits automatiques'!G38</f>
        <v>0</v>
      </c>
      <c r="V155" s="81"/>
      <c r="W155" s="81">
        <f t="shared" si="553"/>
        <v>0</v>
      </c>
      <c r="X155" s="82"/>
      <c r="Y155" s="84">
        <f t="shared" si="554"/>
        <v>0</v>
      </c>
      <c r="Z155" s="85">
        <f t="shared" si="555"/>
        <v>0</v>
      </c>
      <c r="AA155" s="85">
        <f t="shared" si="555"/>
        <v>0</v>
      </c>
      <c r="AB155" s="85">
        <f t="shared" si="555"/>
        <v>0</v>
      </c>
      <c r="AC155" s="66" t="e">
        <f t="shared" si="526"/>
        <v>#DIV/0!</v>
      </c>
      <c r="AD155" s="66" t="e">
        <f t="shared" si="470"/>
        <v>#DIV/0!</v>
      </c>
      <c r="AE155" s="66" t="e">
        <f t="shared" si="471"/>
        <v>#DIV/0!</v>
      </c>
      <c r="AF155" s="83"/>
      <c r="AG155" s="81">
        <f>'[1]Debits automatiques'!H38</f>
        <v>0</v>
      </c>
      <c r="AH155" s="81"/>
      <c r="AI155" s="81">
        <f t="shared" si="556"/>
        <v>0</v>
      </c>
      <c r="AJ155" s="81">
        <f t="shared" si="557"/>
        <v>0</v>
      </c>
      <c r="AK155" s="81">
        <f t="shared" si="557"/>
        <v>0</v>
      </c>
      <c r="AL155" s="81">
        <f t="shared" si="557"/>
        <v>0</v>
      </c>
      <c r="AM155" s="66" t="e">
        <f t="shared" si="528"/>
        <v>#DIV/0!</v>
      </c>
      <c r="AN155" s="83"/>
      <c r="AO155" s="81">
        <f>'[1]Debits automatiques'!I38</f>
        <v>0</v>
      </c>
      <c r="AP155" s="81"/>
      <c r="AQ155" s="81">
        <f t="shared" si="558"/>
        <v>0</v>
      </c>
      <c r="AR155" s="81">
        <f t="shared" si="559"/>
        <v>0</v>
      </c>
      <c r="AS155" s="81">
        <f t="shared" si="559"/>
        <v>0</v>
      </c>
      <c r="AT155" s="81">
        <f t="shared" si="559"/>
        <v>0</v>
      </c>
      <c r="AU155" s="83"/>
      <c r="AV155" s="81">
        <f>'[1]Debits automatiques'!J38</f>
        <v>0</v>
      </c>
      <c r="AW155" s="81"/>
      <c r="AX155" s="81">
        <f t="shared" si="560"/>
        <v>0</v>
      </c>
      <c r="AY155" s="82"/>
      <c r="AZ155" s="84">
        <f t="shared" si="561"/>
        <v>0</v>
      </c>
      <c r="BA155" s="81">
        <f t="shared" si="562"/>
        <v>0</v>
      </c>
      <c r="BB155" s="81">
        <f t="shared" si="562"/>
        <v>0</v>
      </c>
      <c r="BC155" s="81">
        <f t="shared" si="562"/>
        <v>0</v>
      </c>
      <c r="BD155" s="82">
        <f t="shared" si="563"/>
        <v>0</v>
      </c>
      <c r="BE155" s="86">
        <f t="shared" si="563"/>
        <v>0</v>
      </c>
      <c r="BF155" s="85">
        <f t="shared" si="563"/>
        <v>0</v>
      </c>
      <c r="BG155" s="85">
        <f t="shared" si="563"/>
        <v>0</v>
      </c>
      <c r="BH155" s="85">
        <f t="shared" si="563"/>
        <v>0</v>
      </c>
      <c r="BI155" s="66"/>
      <c r="BJ155" s="66"/>
      <c r="BK155" s="66" t="e">
        <f>BH155/BD155</f>
        <v>#DIV/0!</v>
      </c>
      <c r="BL155" s="83"/>
      <c r="BM155" s="81">
        <f>'[1]Debits automatiques'!K38</f>
        <v>0</v>
      </c>
      <c r="BN155" s="81"/>
      <c r="BO155" s="81">
        <f t="shared" si="564"/>
        <v>0</v>
      </c>
      <c r="BP155" s="81">
        <f t="shared" si="565"/>
        <v>0</v>
      </c>
      <c r="BQ155" s="81">
        <f t="shared" si="565"/>
        <v>0</v>
      </c>
      <c r="BR155" s="81">
        <f t="shared" si="565"/>
        <v>0</v>
      </c>
      <c r="BS155" s="66" t="e">
        <f t="shared" si="532"/>
        <v>#DIV/0!</v>
      </c>
      <c r="BT155" s="83"/>
      <c r="BU155" s="81">
        <f>'[1]Debits automatiques'!L38</f>
        <v>0</v>
      </c>
      <c r="BV155" s="81"/>
      <c r="BW155" s="81">
        <f t="shared" si="566"/>
        <v>0</v>
      </c>
      <c r="BX155" s="81">
        <f t="shared" si="567"/>
        <v>0</v>
      </c>
      <c r="BY155" s="81">
        <f t="shared" si="567"/>
        <v>0</v>
      </c>
      <c r="BZ155" s="81">
        <f t="shared" si="567"/>
        <v>0</v>
      </c>
      <c r="CA155" s="66" t="e">
        <f t="shared" si="534"/>
        <v>#DIV/0!</v>
      </c>
      <c r="CB155" s="83"/>
      <c r="CC155" s="81">
        <f>'[1]Debits automatiques'!M38</f>
        <v>0</v>
      </c>
      <c r="CD155" s="81"/>
      <c r="CE155" s="81">
        <f t="shared" si="568"/>
        <v>0</v>
      </c>
      <c r="CF155" s="82"/>
      <c r="CG155" s="84">
        <f t="shared" si="569"/>
        <v>0</v>
      </c>
      <c r="CH155" s="81">
        <f t="shared" si="570"/>
        <v>0</v>
      </c>
      <c r="CI155" s="81">
        <f t="shared" si="570"/>
        <v>0</v>
      </c>
      <c r="CJ155" s="81">
        <f t="shared" si="570"/>
        <v>0</v>
      </c>
      <c r="CK155" s="82">
        <f t="shared" si="571"/>
        <v>0</v>
      </c>
      <c r="CL155" s="86">
        <f t="shared" si="571"/>
        <v>0</v>
      </c>
      <c r="CM155" s="81">
        <f t="shared" si="572"/>
        <v>0</v>
      </c>
      <c r="CN155" s="81">
        <f t="shared" si="572"/>
        <v>0</v>
      </c>
      <c r="CO155" s="81">
        <f t="shared" si="572"/>
        <v>0</v>
      </c>
      <c r="CP155" s="67" t="e">
        <f t="shared" si="536"/>
        <v>#DIV/0!</v>
      </c>
      <c r="CQ155" s="67" t="e">
        <f t="shared" si="537"/>
        <v>#DIV/0!</v>
      </c>
      <c r="CR155" s="67" t="e">
        <f t="shared" si="538"/>
        <v>#DIV/0!</v>
      </c>
      <c r="CS155" s="83"/>
      <c r="CT155" s="81">
        <f>'[1]Debits automatiques'!N38</f>
        <v>0</v>
      </c>
      <c r="CU155" s="81"/>
      <c r="CV155" s="81">
        <f t="shared" si="573"/>
        <v>0</v>
      </c>
      <c r="CW155" s="81">
        <f t="shared" si="574"/>
        <v>0</v>
      </c>
      <c r="CX155" s="81">
        <f t="shared" si="574"/>
        <v>0</v>
      </c>
      <c r="CY155" s="81">
        <f t="shared" si="574"/>
        <v>0</v>
      </c>
      <c r="CZ155" s="83"/>
      <c r="DA155" s="81">
        <f>'[1]Debits automatiques'!O38</f>
        <v>0</v>
      </c>
      <c r="DB155" s="81"/>
      <c r="DC155" s="81">
        <f t="shared" si="575"/>
        <v>0</v>
      </c>
      <c r="DD155" s="81">
        <f t="shared" si="576"/>
        <v>0</v>
      </c>
      <c r="DE155" s="81">
        <f t="shared" si="576"/>
        <v>0</v>
      </c>
      <c r="DF155" s="81">
        <f t="shared" si="576"/>
        <v>0</v>
      </c>
      <c r="DG155" s="83"/>
      <c r="DH155" s="81">
        <f>'[1]Debits automatiques'!P38</f>
        <v>0</v>
      </c>
      <c r="DI155" s="81"/>
      <c r="DJ155" s="81">
        <f t="shared" si="577"/>
        <v>0</v>
      </c>
      <c r="DK155" s="82"/>
      <c r="DL155" s="84">
        <f t="shared" si="578"/>
        <v>0</v>
      </c>
      <c r="DM155" s="81">
        <f t="shared" si="578"/>
        <v>0</v>
      </c>
      <c r="DN155" s="81">
        <f t="shared" si="578"/>
        <v>0</v>
      </c>
      <c r="DO155" s="81">
        <f t="shared" si="578"/>
        <v>0</v>
      </c>
      <c r="DP155" s="82">
        <f t="shared" si="579"/>
        <v>0</v>
      </c>
      <c r="DQ155" s="86">
        <f t="shared" si="579"/>
        <v>0</v>
      </c>
      <c r="DR155" s="87">
        <f t="shared" si="580"/>
        <v>0</v>
      </c>
      <c r="DS155" s="87">
        <f t="shared" si="580"/>
        <v>0</v>
      </c>
      <c r="DT155" s="87">
        <f t="shared" si="580"/>
        <v>0</v>
      </c>
      <c r="DU155" s="67" t="e">
        <f t="shared" si="540"/>
        <v>#DIV/0!</v>
      </c>
      <c r="DV155" s="67"/>
      <c r="DW155" s="67" t="e">
        <f>DT155/H155</f>
        <v>#DIV/0!</v>
      </c>
      <c r="DZ155" s="128"/>
      <c r="EA155" s="101"/>
      <c r="EB155" s="101"/>
    </row>
    <row r="156" spans="1:133" s="101" customFormat="1" ht="12.75" x14ac:dyDescent="0.2">
      <c r="A156" s="176" t="s">
        <v>176</v>
      </c>
      <c r="B156" s="95">
        <f t="shared" ref="B156:AB156" si="581">SUM(B157:B162)</f>
        <v>19.259748999999999</v>
      </c>
      <c r="C156" s="95">
        <f t="shared" si="581"/>
        <v>0</v>
      </c>
      <c r="D156" s="95">
        <f t="shared" si="581"/>
        <v>19.259748999999999</v>
      </c>
      <c r="E156" s="95">
        <f t="shared" si="581"/>
        <v>19.259748999999999</v>
      </c>
      <c r="F156" s="95">
        <f t="shared" si="581"/>
        <v>0</v>
      </c>
      <c r="G156" s="95">
        <f t="shared" si="581"/>
        <v>19.259748999999999</v>
      </c>
      <c r="H156" s="146">
        <f t="shared" si="581"/>
        <v>11.377272531110599</v>
      </c>
      <c r="I156" s="97">
        <f t="shared" si="581"/>
        <v>0</v>
      </c>
      <c r="J156" s="95">
        <f t="shared" si="581"/>
        <v>0.12165050299999999</v>
      </c>
      <c r="K156" s="95">
        <f t="shared" si="581"/>
        <v>0</v>
      </c>
      <c r="L156" s="95">
        <f t="shared" si="581"/>
        <v>0.12165050299999999</v>
      </c>
      <c r="M156" s="97">
        <f>SUM(M157:M162)</f>
        <v>0</v>
      </c>
      <c r="N156" s="95">
        <f t="shared" si="581"/>
        <v>0.30316841</v>
      </c>
      <c r="O156" s="95">
        <f t="shared" si="581"/>
        <v>0</v>
      </c>
      <c r="P156" s="95">
        <f t="shared" si="581"/>
        <v>0.30316841</v>
      </c>
      <c r="Q156" s="95">
        <f t="shared" si="581"/>
        <v>0.42481891300000002</v>
      </c>
      <c r="R156" s="95">
        <f t="shared" si="581"/>
        <v>0</v>
      </c>
      <c r="S156" s="95">
        <f t="shared" si="581"/>
        <v>0.42481891300000002</v>
      </c>
      <c r="T156" s="97">
        <f t="shared" si="581"/>
        <v>0</v>
      </c>
      <c r="U156" s="95">
        <f t="shared" si="581"/>
        <v>0.36900033700000001</v>
      </c>
      <c r="V156" s="95">
        <f t="shared" si="581"/>
        <v>0</v>
      </c>
      <c r="W156" s="95">
        <f t="shared" si="581"/>
        <v>0.36900033700000001</v>
      </c>
      <c r="X156" s="96">
        <f t="shared" si="581"/>
        <v>0</v>
      </c>
      <c r="Y156" s="98">
        <f t="shared" si="581"/>
        <v>0</v>
      </c>
      <c r="Z156" s="73">
        <f t="shared" si="581"/>
        <v>0.79381925000000009</v>
      </c>
      <c r="AA156" s="73">
        <f t="shared" si="581"/>
        <v>0</v>
      </c>
      <c r="AB156" s="73">
        <f t="shared" si="581"/>
        <v>0.79381925000000009</v>
      </c>
      <c r="AC156" s="66">
        <f t="shared" si="526"/>
        <v>4.1216489892988747E-2</v>
      </c>
      <c r="AD156" s="66" t="e">
        <f t="shared" si="470"/>
        <v>#DIV/0!</v>
      </c>
      <c r="AE156" s="66">
        <f t="shared" si="471"/>
        <v>6.9772368362394407E-2</v>
      </c>
      <c r="AF156" s="97">
        <f>SUM(AF157:AF162)</f>
        <v>0</v>
      </c>
      <c r="AG156" s="95">
        <f t="shared" ref="AG156:AL156" si="582">SUM(AG157:AG162)</f>
        <v>0.40581466099999997</v>
      </c>
      <c r="AH156" s="95">
        <f t="shared" si="582"/>
        <v>0</v>
      </c>
      <c r="AI156" s="95">
        <f t="shared" si="582"/>
        <v>0.40581466099999997</v>
      </c>
      <c r="AJ156" s="95">
        <f t="shared" si="582"/>
        <v>1.1996339110000001</v>
      </c>
      <c r="AK156" s="95">
        <f t="shared" si="582"/>
        <v>0</v>
      </c>
      <c r="AL156" s="95">
        <f t="shared" si="582"/>
        <v>1.1996339110000001</v>
      </c>
      <c r="AM156" s="66">
        <f t="shared" si="528"/>
        <v>6.2287099951302591E-2</v>
      </c>
      <c r="AN156" s="97">
        <f>SUM(AN157:AN162)</f>
        <v>0</v>
      </c>
      <c r="AO156" s="95">
        <f t="shared" ref="AO156:BH156" si="583">SUM(AO157:AO162)</f>
        <v>2.4238652480000007</v>
      </c>
      <c r="AP156" s="95">
        <f t="shared" si="583"/>
        <v>0</v>
      </c>
      <c r="AQ156" s="95">
        <f t="shared" si="583"/>
        <v>2.4238652480000007</v>
      </c>
      <c r="AR156" s="95">
        <f t="shared" si="583"/>
        <v>3.6234991590000005</v>
      </c>
      <c r="AS156" s="95">
        <f t="shared" si="583"/>
        <v>0</v>
      </c>
      <c r="AT156" s="95">
        <f t="shared" si="583"/>
        <v>3.6234991590000005</v>
      </c>
      <c r="AU156" s="97">
        <f>SUM(AU157:AU162)</f>
        <v>0</v>
      </c>
      <c r="AV156" s="95">
        <f t="shared" si="583"/>
        <v>2.1635342560000002</v>
      </c>
      <c r="AW156" s="95">
        <f t="shared" si="583"/>
        <v>0</v>
      </c>
      <c r="AX156" s="95">
        <f t="shared" si="583"/>
        <v>2.1635342560000002</v>
      </c>
      <c r="AY156" s="96">
        <f>SUM(AY157:AY162)</f>
        <v>0</v>
      </c>
      <c r="AZ156" s="98">
        <f t="shared" si="583"/>
        <v>0</v>
      </c>
      <c r="BA156" s="95">
        <f t="shared" si="583"/>
        <v>4.9932141650000004</v>
      </c>
      <c r="BB156" s="95">
        <f t="shared" si="583"/>
        <v>0</v>
      </c>
      <c r="BC156" s="95">
        <f t="shared" si="583"/>
        <v>4.9932141650000004</v>
      </c>
      <c r="BD156" s="96">
        <f t="shared" si="583"/>
        <v>0</v>
      </c>
      <c r="BE156" s="99">
        <f t="shared" si="583"/>
        <v>0</v>
      </c>
      <c r="BF156" s="73">
        <f t="shared" si="583"/>
        <v>5.7870334150000007</v>
      </c>
      <c r="BG156" s="73">
        <f t="shared" si="583"/>
        <v>0</v>
      </c>
      <c r="BH156" s="73">
        <f t="shared" si="583"/>
        <v>5.7870334150000007</v>
      </c>
      <c r="BI156" s="66">
        <f>BH156/D156</f>
        <v>0.30047294048328466</v>
      </c>
      <c r="BJ156" s="66">
        <f>BF156/E156</f>
        <v>0.30047294048328466</v>
      </c>
      <c r="BK156" s="66" t="e">
        <f>BH156/BD156</f>
        <v>#DIV/0!</v>
      </c>
      <c r="BL156" s="97">
        <f>SUM(BL157:BL162)</f>
        <v>0</v>
      </c>
      <c r="BM156" s="95">
        <f t="shared" ref="BM156:BR156" si="584">SUM(BM157:BM162)</f>
        <v>1.5301065310000002</v>
      </c>
      <c r="BN156" s="95">
        <f t="shared" si="584"/>
        <v>0</v>
      </c>
      <c r="BO156" s="95">
        <f t="shared" si="584"/>
        <v>1.5301065310000002</v>
      </c>
      <c r="BP156" s="95">
        <f t="shared" si="584"/>
        <v>7.3171399460000011</v>
      </c>
      <c r="BQ156" s="95">
        <f t="shared" si="584"/>
        <v>0</v>
      </c>
      <c r="BR156" s="95">
        <f t="shared" si="584"/>
        <v>7.3171399460000011</v>
      </c>
      <c r="BS156" s="66">
        <f t="shared" si="532"/>
        <v>0.37991875937739383</v>
      </c>
      <c r="BT156" s="97">
        <f>SUM(BT157:BT162)</f>
        <v>0</v>
      </c>
      <c r="BU156" s="95">
        <f t="shared" ref="BU156:BZ156" si="585">SUM(BU157:BU162)</f>
        <v>0</v>
      </c>
      <c r="BV156" s="95">
        <f t="shared" si="585"/>
        <v>0</v>
      </c>
      <c r="BW156" s="95">
        <f t="shared" si="585"/>
        <v>0</v>
      </c>
      <c r="BX156" s="95">
        <f t="shared" si="585"/>
        <v>7.3171399460000011</v>
      </c>
      <c r="BY156" s="95">
        <f t="shared" si="585"/>
        <v>0</v>
      </c>
      <c r="BZ156" s="95">
        <f t="shared" si="585"/>
        <v>7.3171399460000011</v>
      </c>
      <c r="CA156" s="66">
        <f t="shared" si="534"/>
        <v>0.37991875937739383</v>
      </c>
      <c r="CB156" s="97">
        <f>SUM(CB157:CB162)</f>
        <v>0</v>
      </c>
      <c r="CC156" s="95">
        <f t="shared" ref="CC156:CO156" si="586">SUM(CC157:CC162)</f>
        <v>0</v>
      </c>
      <c r="CD156" s="95">
        <f t="shared" si="586"/>
        <v>0</v>
      </c>
      <c r="CE156" s="95">
        <f t="shared" si="586"/>
        <v>0</v>
      </c>
      <c r="CF156" s="96">
        <f>SUM(CF157:CF162)</f>
        <v>0</v>
      </c>
      <c r="CG156" s="98">
        <f t="shared" si="586"/>
        <v>0</v>
      </c>
      <c r="CH156" s="95">
        <f t="shared" si="586"/>
        <v>1.5301065310000002</v>
      </c>
      <c r="CI156" s="95">
        <f t="shared" si="586"/>
        <v>0</v>
      </c>
      <c r="CJ156" s="95">
        <f t="shared" si="586"/>
        <v>1.5301065310000002</v>
      </c>
      <c r="CK156" s="96">
        <f t="shared" si="586"/>
        <v>0</v>
      </c>
      <c r="CL156" s="99">
        <f t="shared" si="586"/>
        <v>0</v>
      </c>
      <c r="CM156" s="95">
        <f t="shared" si="586"/>
        <v>7.3171399460000011</v>
      </c>
      <c r="CN156" s="95">
        <f t="shared" si="586"/>
        <v>0</v>
      </c>
      <c r="CO156" s="95">
        <f t="shared" si="586"/>
        <v>7.3171399460000011</v>
      </c>
      <c r="CP156" s="67">
        <f t="shared" si="536"/>
        <v>0.37991875937739383</v>
      </c>
      <c r="CQ156" s="67">
        <f t="shared" si="537"/>
        <v>0.37991875937739383</v>
      </c>
      <c r="CR156" s="67" t="e">
        <f t="shared" si="538"/>
        <v>#DIV/0!</v>
      </c>
      <c r="CS156" s="97">
        <f>SUM(CS157:CS162)</f>
        <v>0</v>
      </c>
      <c r="CT156" s="95">
        <f t="shared" ref="CT156:DT156" si="587">SUM(CT157:CT162)</f>
        <v>0</v>
      </c>
      <c r="CU156" s="95">
        <f t="shared" si="587"/>
        <v>0</v>
      </c>
      <c r="CV156" s="95">
        <f t="shared" si="587"/>
        <v>0</v>
      </c>
      <c r="CW156" s="95">
        <f t="shared" si="587"/>
        <v>7.3171399460000011</v>
      </c>
      <c r="CX156" s="95">
        <f t="shared" si="587"/>
        <v>0</v>
      </c>
      <c r="CY156" s="95">
        <f t="shared" si="587"/>
        <v>7.3171399460000011</v>
      </c>
      <c r="CZ156" s="97">
        <f>SUM(CZ157:CZ162)</f>
        <v>0</v>
      </c>
      <c r="DA156" s="95">
        <f t="shared" si="587"/>
        <v>0</v>
      </c>
      <c r="DB156" s="95">
        <f t="shared" si="587"/>
        <v>0</v>
      </c>
      <c r="DC156" s="95">
        <f t="shared" si="587"/>
        <v>0</v>
      </c>
      <c r="DD156" s="95">
        <f t="shared" si="587"/>
        <v>7.3171399460000011</v>
      </c>
      <c r="DE156" s="95">
        <f t="shared" si="587"/>
        <v>0</v>
      </c>
      <c r="DF156" s="95">
        <f t="shared" si="587"/>
        <v>7.3171399460000011</v>
      </c>
      <c r="DG156" s="97">
        <f>SUM(DG157:DG162)</f>
        <v>0</v>
      </c>
      <c r="DH156" s="95">
        <f t="shared" si="587"/>
        <v>0</v>
      </c>
      <c r="DI156" s="95">
        <f t="shared" si="587"/>
        <v>0</v>
      </c>
      <c r="DJ156" s="95">
        <f t="shared" si="587"/>
        <v>0</v>
      </c>
      <c r="DK156" s="96">
        <f>SUM(DK157:DK162)</f>
        <v>0</v>
      </c>
      <c r="DL156" s="98">
        <f t="shared" si="587"/>
        <v>0</v>
      </c>
      <c r="DM156" s="95">
        <f t="shared" si="587"/>
        <v>0</v>
      </c>
      <c r="DN156" s="95">
        <f t="shared" si="587"/>
        <v>0</v>
      </c>
      <c r="DO156" s="95">
        <f t="shared" si="587"/>
        <v>0</v>
      </c>
      <c r="DP156" s="96">
        <f t="shared" si="587"/>
        <v>0</v>
      </c>
      <c r="DQ156" s="99">
        <f t="shared" si="587"/>
        <v>0</v>
      </c>
      <c r="DR156" s="100">
        <f t="shared" si="587"/>
        <v>7.3171399460000011</v>
      </c>
      <c r="DS156" s="100">
        <f t="shared" si="587"/>
        <v>0</v>
      </c>
      <c r="DT156" s="100">
        <f t="shared" si="587"/>
        <v>7.3171399460000011</v>
      </c>
      <c r="DU156" s="67">
        <f t="shared" si="540"/>
        <v>0.37991875937739383</v>
      </c>
      <c r="DV156" s="67">
        <f>DR156/E156</f>
        <v>0.37991875937739383</v>
      </c>
      <c r="DW156" s="67">
        <f>DT156/H156</f>
        <v>0.64313656247502538</v>
      </c>
      <c r="DY156" s="88"/>
      <c r="DZ156" s="128"/>
      <c r="EA156" s="88"/>
      <c r="EB156" s="88"/>
    </row>
    <row r="157" spans="1:133" s="88" customFormat="1" ht="12.75" x14ac:dyDescent="0.2">
      <c r="A157" s="80" t="s">
        <v>177</v>
      </c>
      <c r="B157" s="81">
        <f>'[1]Debits automatiques'!B25+'[1]Debits automatiques'!B36</f>
        <v>6.8749000000000005E-2</v>
      </c>
      <c r="C157" s="81"/>
      <c r="D157" s="81">
        <f t="shared" ref="D157:D162" si="588">B157-C157</f>
        <v>6.8749000000000005E-2</v>
      </c>
      <c r="E157" s="81">
        <f>'[1]Debits automatiques'!C25+'[1]Debits automatiques'!C36</f>
        <v>6.8749000000000005E-2</v>
      </c>
      <c r="F157" s="81"/>
      <c r="G157" s="81">
        <f t="shared" ref="G157:G162" si="589">E157-F157</f>
        <v>6.8749000000000005E-2</v>
      </c>
      <c r="H157" s="106">
        <f>D157</f>
        <v>6.8749000000000005E-2</v>
      </c>
      <c r="I157" s="83"/>
      <c r="J157" s="81">
        <f>'[1]Debits automatiques'!E25+'[1]Debits automatiques'!E36</f>
        <v>0</v>
      </c>
      <c r="K157" s="81"/>
      <c r="L157" s="81">
        <f t="shared" ref="L157:L162" si="590">J157-K157</f>
        <v>0</v>
      </c>
      <c r="M157" s="83"/>
      <c r="N157" s="81">
        <f>'[1]Debits automatiques'!F25+'[1]Debits automatiques'!F36</f>
        <v>0</v>
      </c>
      <c r="O157" s="81"/>
      <c r="P157" s="81">
        <f t="shared" ref="P157:P162" si="591">N157-O157</f>
        <v>0</v>
      </c>
      <c r="Q157" s="81">
        <f t="shared" ref="Q157:S162" si="592">J157+N157</f>
        <v>0</v>
      </c>
      <c r="R157" s="81">
        <f t="shared" si="592"/>
        <v>0</v>
      </c>
      <c r="S157" s="81">
        <f t="shared" si="592"/>
        <v>0</v>
      </c>
      <c r="T157" s="83"/>
      <c r="U157" s="178">
        <f>'[1]Debits automatiques'!G25+'[1]Debits automatiques'!G36</f>
        <v>2.0713429999999998E-3</v>
      </c>
      <c r="V157" s="81"/>
      <c r="W157" s="81">
        <f t="shared" ref="W157:W162" si="593">U157-V157</f>
        <v>2.0713429999999998E-3</v>
      </c>
      <c r="X157" s="82"/>
      <c r="Y157" s="84">
        <f t="shared" ref="Y157:Y162" si="594">I157+M157+T157</f>
        <v>0</v>
      </c>
      <c r="Z157" s="85">
        <f t="shared" ref="Z157:AB162" si="595">Q157+U157</f>
        <v>2.0713429999999998E-3</v>
      </c>
      <c r="AA157" s="85">
        <f t="shared" si="595"/>
        <v>0</v>
      </c>
      <c r="AB157" s="85">
        <f t="shared" si="595"/>
        <v>2.0713429999999998E-3</v>
      </c>
      <c r="AC157" s="66">
        <f t="shared" si="526"/>
        <v>3.0129063695471928E-2</v>
      </c>
      <c r="AD157" s="66" t="e">
        <f t="shared" si="470"/>
        <v>#DIV/0!</v>
      </c>
      <c r="AE157" s="66">
        <f t="shared" si="471"/>
        <v>3.0129063695471928E-2</v>
      </c>
      <c r="AF157" s="83"/>
      <c r="AG157" s="81">
        <f>'[1]Debits automatiques'!H25+'[1]Debits automatiques'!H36</f>
        <v>0</v>
      </c>
      <c r="AH157" s="81"/>
      <c r="AI157" s="81">
        <f t="shared" ref="AI157:AI162" si="596">AG157-AH157</f>
        <v>0</v>
      </c>
      <c r="AJ157" s="81">
        <f t="shared" ref="AJ157:AL162" si="597">+Z157+AG157</f>
        <v>2.0713429999999998E-3</v>
      </c>
      <c r="AK157" s="81">
        <f t="shared" si="597"/>
        <v>0</v>
      </c>
      <c r="AL157" s="81">
        <f t="shared" si="597"/>
        <v>2.0713429999999998E-3</v>
      </c>
      <c r="AM157" s="66">
        <f t="shared" si="528"/>
        <v>3.0129063695471928E-2</v>
      </c>
      <c r="AN157" s="83"/>
      <c r="AO157" s="81">
        <f>'[1]Debits automatiques'!I25+'[1]Debits automatiques'!I36</f>
        <v>0</v>
      </c>
      <c r="AP157" s="81"/>
      <c r="AQ157" s="81">
        <f t="shared" ref="AQ157:AQ162" si="598">AO157-AP157</f>
        <v>0</v>
      </c>
      <c r="AR157" s="81">
        <f t="shared" ref="AR157:AT162" si="599">AJ157+AO157</f>
        <v>2.0713429999999998E-3</v>
      </c>
      <c r="AS157" s="81">
        <f t="shared" si="599"/>
        <v>0</v>
      </c>
      <c r="AT157" s="81">
        <f t="shared" si="599"/>
        <v>2.0713429999999998E-3</v>
      </c>
      <c r="AU157" s="83"/>
      <c r="AV157" s="81">
        <f>'[1]Debits automatiques'!J25+'[1]Debits automatiques'!J36</f>
        <v>1.03954E-3</v>
      </c>
      <c r="AW157" s="81"/>
      <c r="AX157" s="81">
        <f t="shared" ref="AX157:AX162" si="600">AV157-AW157</f>
        <v>1.03954E-3</v>
      </c>
      <c r="AY157" s="82"/>
      <c r="AZ157" s="84">
        <f t="shared" ref="AZ157:AZ162" si="601">AF157+AN157+AU157</f>
        <v>0</v>
      </c>
      <c r="BA157" s="81">
        <f t="shared" ref="BA157:BC162" si="602">AV157+AO157+AG157</f>
        <v>1.03954E-3</v>
      </c>
      <c r="BB157" s="81">
        <f t="shared" si="602"/>
        <v>0</v>
      </c>
      <c r="BC157" s="81">
        <f t="shared" si="602"/>
        <v>1.03954E-3</v>
      </c>
      <c r="BD157" s="82">
        <f t="shared" ref="BD157:BH162" si="603">AY157+X157</f>
        <v>0</v>
      </c>
      <c r="BE157" s="86">
        <f t="shared" si="603"/>
        <v>0</v>
      </c>
      <c r="BF157" s="85">
        <f t="shared" si="603"/>
        <v>3.1108830000000001E-3</v>
      </c>
      <c r="BG157" s="85">
        <f t="shared" si="603"/>
        <v>0</v>
      </c>
      <c r="BH157" s="85">
        <f t="shared" si="603"/>
        <v>3.1108830000000001E-3</v>
      </c>
      <c r="BI157" s="66">
        <f>BH157/D157</f>
        <v>4.5249865452588398E-2</v>
      </c>
      <c r="BJ157" s="66">
        <f>BF157/E157</f>
        <v>4.5249865452588398E-2</v>
      </c>
      <c r="BK157" s="66" t="e">
        <f>BH157/BD157</f>
        <v>#DIV/0!</v>
      </c>
      <c r="BL157" s="83"/>
      <c r="BM157" s="81">
        <f>'[1]Debits automatiques'!K25+'[1]Debits automatiques'!K36</f>
        <v>0</v>
      </c>
      <c r="BN157" s="81"/>
      <c r="BO157" s="81">
        <f t="shared" ref="BO157:BO162" si="604">BM157-BN157</f>
        <v>0</v>
      </c>
      <c r="BP157" s="81">
        <f t="shared" ref="BP157:BR162" si="605">BF157+BM157</f>
        <v>3.1108830000000001E-3</v>
      </c>
      <c r="BQ157" s="81">
        <f t="shared" si="605"/>
        <v>0</v>
      </c>
      <c r="BR157" s="81">
        <f t="shared" si="605"/>
        <v>3.1108830000000001E-3</v>
      </c>
      <c r="BS157" s="66">
        <f t="shared" si="532"/>
        <v>4.5249865452588398E-2</v>
      </c>
      <c r="BT157" s="83"/>
      <c r="BU157" s="81">
        <f>'[1]Debits automatiques'!L25+'[1]Debits automatiques'!L36</f>
        <v>0</v>
      </c>
      <c r="BV157" s="81"/>
      <c r="BW157" s="81">
        <f t="shared" ref="BW157:BW162" si="606">BU157-BV157</f>
        <v>0</v>
      </c>
      <c r="BX157" s="81">
        <f t="shared" ref="BX157:BZ162" si="607">BP157+BU157</f>
        <v>3.1108830000000001E-3</v>
      </c>
      <c r="BY157" s="81">
        <f t="shared" si="607"/>
        <v>0</v>
      </c>
      <c r="BZ157" s="81">
        <f t="shared" si="607"/>
        <v>3.1108830000000001E-3</v>
      </c>
      <c r="CA157" s="66">
        <f t="shared" si="534"/>
        <v>4.5249865452588398E-2</v>
      </c>
      <c r="CB157" s="83"/>
      <c r="CC157" s="81">
        <f>'[1]Debits automatiques'!M25+'[1]Debits automatiques'!M36</f>
        <v>0</v>
      </c>
      <c r="CD157" s="81"/>
      <c r="CE157" s="81">
        <f t="shared" ref="CE157:CE162" si="608">CC157-CD157</f>
        <v>0</v>
      </c>
      <c r="CF157" s="82"/>
      <c r="CG157" s="84">
        <f t="shared" ref="CG157:CG162" si="609">CB157+BT157+BL157</f>
        <v>0</v>
      </c>
      <c r="CH157" s="81">
        <f t="shared" ref="CH157:CJ162" si="610">BM157+BU157+CC157</f>
        <v>0</v>
      </c>
      <c r="CI157" s="81">
        <f t="shared" si="610"/>
        <v>0</v>
      </c>
      <c r="CJ157" s="81">
        <f t="shared" si="610"/>
        <v>0</v>
      </c>
      <c r="CK157" s="82">
        <f t="shared" ref="CK157:CL162" si="611">CF157+BD157</f>
        <v>0</v>
      </c>
      <c r="CL157" s="86">
        <f t="shared" si="611"/>
        <v>0</v>
      </c>
      <c r="CM157" s="81">
        <f t="shared" ref="CM157:CO162" si="612">BX157+CC157</f>
        <v>3.1108830000000001E-3</v>
      </c>
      <c r="CN157" s="81">
        <f t="shared" si="612"/>
        <v>0</v>
      </c>
      <c r="CO157" s="81">
        <f t="shared" si="612"/>
        <v>3.1108830000000001E-3</v>
      </c>
      <c r="CP157" s="67">
        <f t="shared" si="536"/>
        <v>4.5249865452588398E-2</v>
      </c>
      <c r="CQ157" s="67">
        <f t="shared" si="537"/>
        <v>4.5249865452588398E-2</v>
      </c>
      <c r="CR157" s="67" t="e">
        <f t="shared" si="538"/>
        <v>#DIV/0!</v>
      </c>
      <c r="CS157" s="83"/>
      <c r="CT157" s="81">
        <f>'[1]Debits automatiques'!N25+'[1]Debits automatiques'!N36</f>
        <v>0</v>
      </c>
      <c r="CU157" s="81"/>
      <c r="CV157" s="81">
        <f t="shared" ref="CV157:CV162" si="613">CT157-CU157</f>
        <v>0</v>
      </c>
      <c r="CW157" s="81">
        <f t="shared" ref="CW157:CY162" si="614">CM157+CT157</f>
        <v>3.1108830000000001E-3</v>
      </c>
      <c r="CX157" s="81">
        <f t="shared" si="614"/>
        <v>0</v>
      </c>
      <c r="CY157" s="81">
        <f t="shared" si="614"/>
        <v>3.1108830000000001E-3</v>
      </c>
      <c r="CZ157" s="83"/>
      <c r="DA157" s="81">
        <f>'[1]Debits automatiques'!O25+'[1]Debits automatiques'!O36</f>
        <v>0</v>
      </c>
      <c r="DB157" s="81"/>
      <c r="DC157" s="81">
        <f t="shared" ref="DC157:DC162" si="615">DA157-DB157</f>
        <v>0</v>
      </c>
      <c r="DD157" s="81">
        <f t="shared" ref="DD157:DF162" si="616">CW157+DA157</f>
        <v>3.1108830000000001E-3</v>
      </c>
      <c r="DE157" s="81">
        <f t="shared" si="616"/>
        <v>0</v>
      </c>
      <c r="DF157" s="81">
        <f t="shared" si="616"/>
        <v>3.1108830000000001E-3</v>
      </c>
      <c r="DG157" s="83"/>
      <c r="DH157" s="81">
        <f>'[1]Debits automatiques'!P25+'[1]Debits automatiques'!P36</f>
        <v>0</v>
      </c>
      <c r="DI157" s="81"/>
      <c r="DJ157" s="81">
        <f t="shared" ref="DJ157:DJ162" si="617">DH157-DI157</f>
        <v>0</v>
      </c>
      <c r="DK157" s="82"/>
      <c r="DL157" s="84">
        <f t="shared" ref="DL157:DO162" si="618">DG157+CZ157+CS157</f>
        <v>0</v>
      </c>
      <c r="DM157" s="81">
        <f t="shared" si="618"/>
        <v>0</v>
      </c>
      <c r="DN157" s="81">
        <f t="shared" si="618"/>
        <v>0</v>
      </c>
      <c r="DO157" s="81">
        <f t="shared" si="618"/>
        <v>0</v>
      </c>
      <c r="DP157" s="82">
        <f t="shared" ref="DP157:DQ162" si="619">DK157+CK157</f>
        <v>0</v>
      </c>
      <c r="DQ157" s="86">
        <f t="shared" si="619"/>
        <v>0</v>
      </c>
      <c r="DR157" s="87">
        <f t="shared" ref="DR157:DT162" si="620">DD157+DH157</f>
        <v>3.1108830000000001E-3</v>
      </c>
      <c r="DS157" s="87">
        <f t="shared" si="620"/>
        <v>0</v>
      </c>
      <c r="DT157" s="87">
        <f t="shared" si="620"/>
        <v>3.1108830000000001E-3</v>
      </c>
      <c r="DU157" s="67">
        <f t="shared" si="540"/>
        <v>4.5249865452588398E-2</v>
      </c>
      <c r="DV157" s="67">
        <f>DR157/E157</f>
        <v>4.5249865452588398E-2</v>
      </c>
      <c r="DW157" s="67">
        <f>DT157/H157</f>
        <v>4.5249865452588398E-2</v>
      </c>
      <c r="DY157" s="101"/>
      <c r="DZ157" s="128"/>
    </row>
    <row r="158" spans="1:133" s="88" customFormat="1" ht="12.75" x14ac:dyDescent="0.2">
      <c r="A158" s="80" t="s">
        <v>178</v>
      </c>
      <c r="B158" s="81">
        <f>'[1]DDP Svce mens'!C9</f>
        <v>0.26331199999999999</v>
      </c>
      <c r="C158" s="81"/>
      <c r="D158" s="81">
        <f t="shared" si="588"/>
        <v>0.26331199999999999</v>
      </c>
      <c r="E158" s="81">
        <f>'[1]RECAP DETAILLE'!F498/1000000</f>
        <v>0.26331199999999999</v>
      </c>
      <c r="F158" s="81"/>
      <c r="G158" s="81">
        <f t="shared" si="589"/>
        <v>0.26331199999999999</v>
      </c>
      <c r="H158" s="106">
        <f>D158</f>
        <v>0.26331199999999999</v>
      </c>
      <c r="I158" s="83"/>
      <c r="J158" s="122">
        <f>+'[1]DDP Svce mens'!C63</f>
        <v>0</v>
      </c>
      <c r="K158" s="81"/>
      <c r="L158" s="81">
        <f t="shared" si="590"/>
        <v>0</v>
      </c>
      <c r="M158" s="83"/>
      <c r="N158" s="122">
        <f>+'[1]DDP Svce mens'!C117</f>
        <v>6.5595700000000007E-2</v>
      </c>
      <c r="O158" s="81"/>
      <c r="P158" s="81">
        <f t="shared" si="591"/>
        <v>6.5595700000000007E-2</v>
      </c>
      <c r="Q158" s="81">
        <f t="shared" si="592"/>
        <v>6.5595700000000007E-2</v>
      </c>
      <c r="R158" s="81">
        <f t="shared" si="592"/>
        <v>0</v>
      </c>
      <c r="S158" s="81">
        <f t="shared" si="592"/>
        <v>6.5595700000000007E-2</v>
      </c>
      <c r="T158" s="83"/>
      <c r="U158" s="122">
        <f>+'[1]DDP Svce mens'!C171</f>
        <v>0</v>
      </c>
      <c r="V158" s="81"/>
      <c r="W158" s="81">
        <f t="shared" si="593"/>
        <v>0</v>
      </c>
      <c r="X158" s="82"/>
      <c r="Y158" s="84">
        <f t="shared" si="594"/>
        <v>0</v>
      </c>
      <c r="Z158" s="85">
        <f t="shared" si="595"/>
        <v>6.5595700000000007E-2</v>
      </c>
      <c r="AA158" s="85">
        <f t="shared" si="595"/>
        <v>0</v>
      </c>
      <c r="AB158" s="85">
        <f t="shared" si="595"/>
        <v>6.5595700000000007E-2</v>
      </c>
      <c r="AC158" s="66">
        <f t="shared" si="526"/>
        <v>0.24911777663000551</v>
      </c>
      <c r="AD158" s="66" t="e">
        <f t="shared" si="470"/>
        <v>#DIV/0!</v>
      </c>
      <c r="AE158" s="66">
        <f t="shared" si="471"/>
        <v>0.24911777663000551</v>
      </c>
      <c r="AF158" s="83"/>
      <c r="AG158" s="122">
        <f>+'[1]DDP Svce mens'!C225</f>
        <v>0</v>
      </c>
      <c r="AH158" s="81"/>
      <c r="AI158" s="81">
        <f t="shared" si="596"/>
        <v>0</v>
      </c>
      <c r="AJ158" s="81">
        <f t="shared" si="597"/>
        <v>6.5595700000000007E-2</v>
      </c>
      <c r="AK158" s="81">
        <f t="shared" si="597"/>
        <v>0</v>
      </c>
      <c r="AL158" s="81">
        <f t="shared" si="597"/>
        <v>6.5595700000000007E-2</v>
      </c>
      <c r="AM158" s="66">
        <f t="shared" si="528"/>
        <v>0.24911777663000551</v>
      </c>
      <c r="AN158" s="83"/>
      <c r="AO158" s="122">
        <f>+'[1]DDP Svce mens'!C279</f>
        <v>0</v>
      </c>
      <c r="AP158" s="81"/>
      <c r="AQ158" s="81">
        <f t="shared" si="598"/>
        <v>0</v>
      </c>
      <c r="AR158" s="81">
        <f t="shared" si="599"/>
        <v>6.5595700000000007E-2</v>
      </c>
      <c r="AS158" s="81">
        <f t="shared" si="599"/>
        <v>0</v>
      </c>
      <c r="AT158" s="81">
        <f t="shared" si="599"/>
        <v>6.5595700000000007E-2</v>
      </c>
      <c r="AU158" s="83"/>
      <c r="AV158" s="122">
        <f>+'[1]DDP Svce mens'!C333</f>
        <v>3.3162272999999999E-2</v>
      </c>
      <c r="AW158" s="81"/>
      <c r="AX158" s="81">
        <f t="shared" si="600"/>
        <v>3.3162272999999999E-2</v>
      </c>
      <c r="AY158" s="82"/>
      <c r="AZ158" s="84">
        <f t="shared" si="601"/>
        <v>0</v>
      </c>
      <c r="BA158" s="81">
        <f t="shared" si="602"/>
        <v>3.3162272999999999E-2</v>
      </c>
      <c r="BB158" s="81">
        <f t="shared" si="602"/>
        <v>0</v>
      </c>
      <c r="BC158" s="81">
        <f t="shared" si="602"/>
        <v>3.3162272999999999E-2</v>
      </c>
      <c r="BD158" s="82">
        <f t="shared" si="603"/>
        <v>0</v>
      </c>
      <c r="BE158" s="86">
        <f t="shared" si="603"/>
        <v>0</v>
      </c>
      <c r="BF158" s="85">
        <f t="shared" si="603"/>
        <v>9.8757972999999999E-2</v>
      </c>
      <c r="BG158" s="85">
        <f t="shared" si="603"/>
        <v>0</v>
      </c>
      <c r="BH158" s="85">
        <f t="shared" si="603"/>
        <v>9.8757972999999999E-2</v>
      </c>
      <c r="BI158" s="66"/>
      <c r="BJ158" s="66"/>
      <c r="BK158" s="66"/>
      <c r="BL158" s="83"/>
      <c r="BM158" s="122">
        <f>+'[1]DDP Svce mens'!C387</f>
        <v>0.13119140000000001</v>
      </c>
      <c r="BN158" s="81"/>
      <c r="BO158" s="81">
        <f t="shared" si="604"/>
        <v>0.13119140000000001</v>
      </c>
      <c r="BP158" s="81">
        <f t="shared" si="605"/>
        <v>0.22994937300000001</v>
      </c>
      <c r="BQ158" s="81">
        <f t="shared" si="605"/>
        <v>0</v>
      </c>
      <c r="BR158" s="81">
        <f t="shared" si="605"/>
        <v>0.22994937300000001</v>
      </c>
      <c r="BS158" s="66">
        <f t="shared" si="532"/>
        <v>0.8732962151364162</v>
      </c>
      <c r="BT158" s="83"/>
      <c r="BU158" s="122">
        <f>+'[1]DDP Svce mens'!C441</f>
        <v>0</v>
      </c>
      <c r="BV158" s="81"/>
      <c r="BW158" s="81">
        <f t="shared" si="606"/>
        <v>0</v>
      </c>
      <c r="BX158" s="81">
        <f t="shared" si="607"/>
        <v>0.22994937300000001</v>
      </c>
      <c r="BY158" s="81">
        <f t="shared" si="607"/>
        <v>0</v>
      </c>
      <c r="BZ158" s="81">
        <f t="shared" si="607"/>
        <v>0.22994937300000001</v>
      </c>
      <c r="CA158" s="66">
        <f t="shared" si="534"/>
        <v>0.8732962151364162</v>
      </c>
      <c r="CB158" s="83"/>
      <c r="CC158" s="122">
        <f>+'[1]DDP Svce mens'!C495</f>
        <v>0</v>
      </c>
      <c r="CD158" s="81"/>
      <c r="CE158" s="81">
        <f t="shared" si="608"/>
        <v>0</v>
      </c>
      <c r="CF158" s="82"/>
      <c r="CG158" s="84">
        <f t="shared" si="609"/>
        <v>0</v>
      </c>
      <c r="CH158" s="81">
        <f t="shared" si="610"/>
        <v>0.13119140000000001</v>
      </c>
      <c r="CI158" s="81">
        <f t="shared" si="610"/>
        <v>0</v>
      </c>
      <c r="CJ158" s="81">
        <f t="shared" si="610"/>
        <v>0.13119140000000001</v>
      </c>
      <c r="CK158" s="82">
        <f t="shared" si="611"/>
        <v>0</v>
      </c>
      <c r="CL158" s="86">
        <f t="shared" si="611"/>
        <v>0</v>
      </c>
      <c r="CM158" s="81">
        <f t="shared" si="612"/>
        <v>0.22994937300000001</v>
      </c>
      <c r="CN158" s="81">
        <f t="shared" si="612"/>
        <v>0</v>
      </c>
      <c r="CO158" s="81">
        <f t="shared" si="612"/>
        <v>0.22994937300000001</v>
      </c>
      <c r="CP158" s="67">
        <f t="shared" si="536"/>
        <v>0.8732962151364162</v>
      </c>
      <c r="CQ158" s="67">
        <f t="shared" si="537"/>
        <v>0.8732962151364162</v>
      </c>
      <c r="CR158" s="67" t="e">
        <f t="shared" si="538"/>
        <v>#DIV/0!</v>
      </c>
      <c r="CS158" s="83"/>
      <c r="CT158" s="122">
        <f>+'[1]DDP Svce mens'!C549</f>
        <v>0</v>
      </c>
      <c r="CU158" s="81"/>
      <c r="CV158" s="81">
        <f t="shared" si="613"/>
        <v>0</v>
      </c>
      <c r="CW158" s="81">
        <f t="shared" si="614"/>
        <v>0.22994937300000001</v>
      </c>
      <c r="CX158" s="81">
        <f t="shared" si="614"/>
        <v>0</v>
      </c>
      <c r="CY158" s="81">
        <f t="shared" si="614"/>
        <v>0.22994937300000001</v>
      </c>
      <c r="CZ158" s="83"/>
      <c r="DA158" s="122">
        <f>+'[1]DDP Svce mens'!C603</f>
        <v>0</v>
      </c>
      <c r="DB158" s="81"/>
      <c r="DC158" s="81">
        <f t="shared" si="615"/>
        <v>0</v>
      </c>
      <c r="DD158" s="81">
        <f t="shared" si="616"/>
        <v>0.22994937300000001</v>
      </c>
      <c r="DE158" s="81">
        <f t="shared" si="616"/>
        <v>0</v>
      </c>
      <c r="DF158" s="81">
        <f t="shared" si="616"/>
        <v>0.22994937300000001</v>
      </c>
      <c r="DG158" s="83"/>
      <c r="DH158" s="122">
        <f>+'[1]DDP Svce mens'!C657</f>
        <v>0</v>
      </c>
      <c r="DI158" s="81"/>
      <c r="DJ158" s="81">
        <f t="shared" si="617"/>
        <v>0</v>
      </c>
      <c r="DK158" s="82"/>
      <c r="DL158" s="84">
        <f t="shared" si="618"/>
        <v>0</v>
      </c>
      <c r="DM158" s="81">
        <f t="shared" si="618"/>
        <v>0</v>
      </c>
      <c r="DN158" s="81">
        <f t="shared" si="618"/>
        <v>0</v>
      </c>
      <c r="DO158" s="81">
        <f t="shared" si="618"/>
        <v>0</v>
      </c>
      <c r="DP158" s="82">
        <f t="shared" si="619"/>
        <v>0</v>
      </c>
      <c r="DQ158" s="86">
        <f t="shared" si="619"/>
        <v>0</v>
      </c>
      <c r="DR158" s="87">
        <f t="shared" si="620"/>
        <v>0.22994937300000001</v>
      </c>
      <c r="DS158" s="87">
        <f t="shared" si="620"/>
        <v>0</v>
      </c>
      <c r="DT158" s="87">
        <f t="shared" si="620"/>
        <v>0.22994937300000001</v>
      </c>
      <c r="DU158" s="67">
        <f t="shared" si="540"/>
        <v>0.8732962151364162</v>
      </c>
      <c r="DV158" s="67"/>
      <c r="DW158" s="67"/>
      <c r="DY158" s="101"/>
      <c r="DZ158" s="128"/>
    </row>
    <row r="159" spans="1:133" s="88" customFormat="1" ht="12.75" x14ac:dyDescent="0.2">
      <c r="A159" s="80" t="s">
        <v>179</v>
      </c>
      <c r="B159" s="81">
        <f>'[1]DDP Svce mens'!C16</f>
        <v>0.92874599999999996</v>
      </c>
      <c r="C159" s="81"/>
      <c r="D159" s="81">
        <f t="shared" si="588"/>
        <v>0.92874599999999996</v>
      </c>
      <c r="E159" s="81">
        <f>'[1]RECAP DETAILLE'!F501/1000000</f>
        <v>0.92874599999999996</v>
      </c>
      <c r="F159" s="81"/>
      <c r="G159" s="81">
        <f t="shared" si="589"/>
        <v>0.92874599999999996</v>
      </c>
      <c r="H159" s="106">
        <f>D159</f>
        <v>0.92874599999999996</v>
      </c>
      <c r="I159" s="83"/>
      <c r="J159" s="122">
        <f>+'[1]DDP Svce mens'!C70</f>
        <v>0</v>
      </c>
      <c r="K159" s="81"/>
      <c r="L159" s="81">
        <f t="shared" si="590"/>
        <v>0</v>
      </c>
      <c r="M159" s="83"/>
      <c r="N159" s="122">
        <f>+'[1]DDP Svce mens'!C124</f>
        <v>1.3868568E-2</v>
      </c>
      <c r="O159" s="81"/>
      <c r="P159" s="81">
        <f t="shared" si="591"/>
        <v>1.3868568E-2</v>
      </c>
      <c r="Q159" s="81">
        <f t="shared" si="592"/>
        <v>1.3868568E-2</v>
      </c>
      <c r="R159" s="81">
        <f t="shared" si="592"/>
        <v>0</v>
      </c>
      <c r="S159" s="81">
        <f t="shared" si="592"/>
        <v>1.3868568E-2</v>
      </c>
      <c r="T159" s="83"/>
      <c r="U159" s="122">
        <f>+'[1]DDP Svce mens'!C178</f>
        <v>0</v>
      </c>
      <c r="V159" s="81"/>
      <c r="W159" s="81">
        <f t="shared" si="593"/>
        <v>0</v>
      </c>
      <c r="X159" s="82"/>
      <c r="Y159" s="84">
        <f t="shared" si="594"/>
        <v>0</v>
      </c>
      <c r="Z159" s="85">
        <f t="shared" si="595"/>
        <v>1.3868568E-2</v>
      </c>
      <c r="AA159" s="85">
        <f t="shared" si="595"/>
        <v>0</v>
      </c>
      <c r="AB159" s="85">
        <f t="shared" si="595"/>
        <v>1.3868568E-2</v>
      </c>
      <c r="AC159" s="66">
        <f t="shared" si="526"/>
        <v>1.4932573599240266E-2</v>
      </c>
      <c r="AD159" s="66" t="e">
        <f t="shared" si="470"/>
        <v>#DIV/0!</v>
      </c>
      <c r="AE159" s="66">
        <f t="shared" si="471"/>
        <v>1.4932573599240266E-2</v>
      </c>
      <c r="AF159" s="83"/>
      <c r="AG159" s="122">
        <f>+'[1]DDP Svce mens'!C232</f>
        <v>0</v>
      </c>
      <c r="AH159" s="81"/>
      <c r="AI159" s="81">
        <f t="shared" si="596"/>
        <v>0</v>
      </c>
      <c r="AJ159" s="81">
        <f t="shared" si="597"/>
        <v>1.3868568E-2</v>
      </c>
      <c r="AK159" s="81">
        <f t="shared" si="597"/>
        <v>0</v>
      </c>
      <c r="AL159" s="81">
        <f t="shared" si="597"/>
        <v>1.3868568E-2</v>
      </c>
      <c r="AM159" s="66">
        <f t="shared" si="528"/>
        <v>1.4932573599240266E-2</v>
      </c>
      <c r="AN159" s="83"/>
      <c r="AO159" s="122">
        <f>+'[1]DDP Svce mens'!C286</f>
        <v>0</v>
      </c>
      <c r="AP159" s="81"/>
      <c r="AQ159" s="81">
        <f t="shared" si="598"/>
        <v>0</v>
      </c>
      <c r="AR159" s="81">
        <f t="shared" si="599"/>
        <v>1.3868568E-2</v>
      </c>
      <c r="AS159" s="81">
        <f t="shared" si="599"/>
        <v>0</v>
      </c>
      <c r="AT159" s="81">
        <f t="shared" si="599"/>
        <v>1.3868568E-2</v>
      </c>
      <c r="AU159" s="83"/>
      <c r="AV159" s="122">
        <f>+'[1]DDP Svce mens'!C340</f>
        <v>0.18111349700000001</v>
      </c>
      <c r="AW159" s="81"/>
      <c r="AX159" s="81">
        <f t="shared" si="600"/>
        <v>0.18111349700000001</v>
      </c>
      <c r="AY159" s="82"/>
      <c r="AZ159" s="84">
        <f t="shared" si="601"/>
        <v>0</v>
      </c>
      <c r="BA159" s="81">
        <f t="shared" si="602"/>
        <v>0.18111349700000001</v>
      </c>
      <c r="BB159" s="81">
        <f t="shared" si="602"/>
        <v>0</v>
      </c>
      <c r="BC159" s="81">
        <f t="shared" si="602"/>
        <v>0.18111349700000001</v>
      </c>
      <c r="BD159" s="82">
        <f t="shared" si="603"/>
        <v>0</v>
      </c>
      <c r="BE159" s="86">
        <f t="shared" si="603"/>
        <v>0</v>
      </c>
      <c r="BF159" s="85">
        <f t="shared" si="603"/>
        <v>0.19498206500000001</v>
      </c>
      <c r="BG159" s="85">
        <f t="shared" si="603"/>
        <v>0</v>
      </c>
      <c r="BH159" s="85">
        <f t="shared" si="603"/>
        <v>0.19498206500000001</v>
      </c>
      <c r="BI159" s="66">
        <f t="shared" ref="BI159:BI161" si="621">BH159/D159</f>
        <v>0.20994121643592545</v>
      </c>
      <c r="BJ159" s="66">
        <f>BF159/E159</f>
        <v>0.20994121643592545</v>
      </c>
      <c r="BK159" s="66"/>
      <c r="BL159" s="83"/>
      <c r="BM159" s="122">
        <f>+'[1]DDP Svce mens'!C394</f>
        <v>3.7337190999999999E-2</v>
      </c>
      <c r="BN159" s="81"/>
      <c r="BO159" s="81">
        <f t="shared" si="604"/>
        <v>3.7337190999999999E-2</v>
      </c>
      <c r="BP159" s="81">
        <f t="shared" si="605"/>
        <v>0.232319256</v>
      </c>
      <c r="BQ159" s="81">
        <f t="shared" si="605"/>
        <v>0</v>
      </c>
      <c r="BR159" s="81">
        <f t="shared" si="605"/>
        <v>0.232319256</v>
      </c>
      <c r="BS159" s="66">
        <f t="shared" si="532"/>
        <v>0.25014294112706814</v>
      </c>
      <c r="BT159" s="83"/>
      <c r="BU159" s="122">
        <f>+'[1]DDP Svce mens'!C448</f>
        <v>0</v>
      </c>
      <c r="BV159" s="81"/>
      <c r="BW159" s="81">
        <f t="shared" si="606"/>
        <v>0</v>
      </c>
      <c r="BX159" s="81">
        <f t="shared" si="607"/>
        <v>0.232319256</v>
      </c>
      <c r="BY159" s="81">
        <f t="shared" si="607"/>
        <v>0</v>
      </c>
      <c r="BZ159" s="81">
        <f t="shared" si="607"/>
        <v>0.232319256</v>
      </c>
      <c r="CA159" s="66">
        <f t="shared" si="534"/>
        <v>0.25014294112706814</v>
      </c>
      <c r="CB159" s="83"/>
      <c r="CC159" s="122">
        <f>+'[1]DDP Svce mens'!C502</f>
        <v>0</v>
      </c>
      <c r="CD159" s="81"/>
      <c r="CE159" s="81">
        <f t="shared" si="608"/>
        <v>0</v>
      </c>
      <c r="CF159" s="82"/>
      <c r="CG159" s="84">
        <f t="shared" si="609"/>
        <v>0</v>
      </c>
      <c r="CH159" s="81">
        <f t="shared" si="610"/>
        <v>3.7337190999999999E-2</v>
      </c>
      <c r="CI159" s="81">
        <f t="shared" si="610"/>
        <v>0</v>
      </c>
      <c r="CJ159" s="81">
        <f t="shared" si="610"/>
        <v>3.7337190999999999E-2</v>
      </c>
      <c r="CK159" s="82">
        <f t="shared" si="611"/>
        <v>0</v>
      </c>
      <c r="CL159" s="86">
        <f t="shared" si="611"/>
        <v>0</v>
      </c>
      <c r="CM159" s="81">
        <f t="shared" si="612"/>
        <v>0.232319256</v>
      </c>
      <c r="CN159" s="81">
        <f t="shared" si="612"/>
        <v>0</v>
      </c>
      <c r="CO159" s="81">
        <f t="shared" si="612"/>
        <v>0.232319256</v>
      </c>
      <c r="CP159" s="67">
        <f t="shared" si="536"/>
        <v>0.25014294112706814</v>
      </c>
      <c r="CQ159" s="67">
        <f t="shared" si="537"/>
        <v>0.25014294112706814</v>
      </c>
      <c r="CR159" s="67" t="e">
        <f t="shared" si="538"/>
        <v>#DIV/0!</v>
      </c>
      <c r="CS159" s="83"/>
      <c r="CT159" s="122">
        <f>+'[1]DDP Svce mens'!C556</f>
        <v>0</v>
      </c>
      <c r="CU159" s="81"/>
      <c r="CV159" s="81">
        <f t="shared" si="613"/>
        <v>0</v>
      </c>
      <c r="CW159" s="81">
        <f t="shared" si="614"/>
        <v>0.232319256</v>
      </c>
      <c r="CX159" s="81">
        <f t="shared" si="614"/>
        <v>0</v>
      </c>
      <c r="CY159" s="81">
        <f t="shared" si="614"/>
        <v>0.232319256</v>
      </c>
      <c r="CZ159" s="83"/>
      <c r="DA159" s="122">
        <f>+'[1]DDP Svce mens'!C610</f>
        <v>0</v>
      </c>
      <c r="DB159" s="81"/>
      <c r="DC159" s="81">
        <f t="shared" si="615"/>
        <v>0</v>
      </c>
      <c r="DD159" s="81">
        <f t="shared" si="616"/>
        <v>0.232319256</v>
      </c>
      <c r="DE159" s="81">
        <f t="shared" si="616"/>
        <v>0</v>
      </c>
      <c r="DF159" s="81">
        <f t="shared" si="616"/>
        <v>0.232319256</v>
      </c>
      <c r="DG159" s="83"/>
      <c r="DH159" s="122">
        <f>+'[1]DDP Svce mens'!C664</f>
        <v>0</v>
      </c>
      <c r="DI159" s="81"/>
      <c r="DJ159" s="81">
        <f t="shared" si="617"/>
        <v>0</v>
      </c>
      <c r="DK159" s="82"/>
      <c r="DL159" s="84">
        <f t="shared" si="618"/>
        <v>0</v>
      </c>
      <c r="DM159" s="81">
        <f t="shared" si="618"/>
        <v>0</v>
      </c>
      <c r="DN159" s="81">
        <f t="shared" si="618"/>
        <v>0</v>
      </c>
      <c r="DO159" s="81">
        <f t="shared" si="618"/>
        <v>0</v>
      </c>
      <c r="DP159" s="82">
        <f t="shared" si="619"/>
        <v>0</v>
      </c>
      <c r="DQ159" s="86">
        <f t="shared" si="619"/>
        <v>0</v>
      </c>
      <c r="DR159" s="87">
        <f t="shared" si="620"/>
        <v>0.232319256</v>
      </c>
      <c r="DS159" s="87">
        <f t="shared" si="620"/>
        <v>0</v>
      </c>
      <c r="DT159" s="87">
        <f t="shared" si="620"/>
        <v>0.232319256</v>
      </c>
      <c r="DU159" s="67">
        <f t="shared" si="540"/>
        <v>0.25014294112706814</v>
      </c>
      <c r="DV159" s="67">
        <f>DR159/E159</f>
        <v>0.25014294112706814</v>
      </c>
      <c r="DW159" s="67">
        <f>DT159/H159</f>
        <v>0.25014294112706814</v>
      </c>
      <c r="DZ159" s="128"/>
    </row>
    <row r="160" spans="1:133" s="88" customFormat="1" ht="12.75" x14ac:dyDescent="0.2">
      <c r="A160" s="80" t="s">
        <v>180</v>
      </c>
      <c r="B160" s="81">
        <f>'[1]DDP Svce mens'!C25</f>
        <v>5.1356640000000002</v>
      </c>
      <c r="C160" s="81"/>
      <c r="D160" s="81">
        <f t="shared" si="588"/>
        <v>5.1356640000000002</v>
      </c>
      <c r="E160" s="81">
        <f>'[1]RECAP DETAILLE'!F506/1000000</f>
        <v>5.1356640000000002</v>
      </c>
      <c r="F160" s="81"/>
      <c r="G160" s="81">
        <f t="shared" si="589"/>
        <v>5.1356640000000002</v>
      </c>
      <c r="H160" s="106">
        <f>D160</f>
        <v>5.1356640000000002</v>
      </c>
      <c r="I160" s="83"/>
      <c r="J160" s="122">
        <f>+'[1]DDP Svce mens'!C79</f>
        <v>3.2230561999999997E-2</v>
      </c>
      <c r="K160" s="81"/>
      <c r="L160" s="81">
        <f t="shared" si="590"/>
        <v>3.2230561999999997E-2</v>
      </c>
      <c r="M160" s="83"/>
      <c r="N160" s="122">
        <f>+'[1]DDP Svce mens'!C133</f>
        <v>6.7171309999999998E-2</v>
      </c>
      <c r="O160" s="81"/>
      <c r="P160" s="81">
        <f t="shared" si="591"/>
        <v>6.7171309999999998E-2</v>
      </c>
      <c r="Q160" s="81">
        <f t="shared" si="592"/>
        <v>9.9401872000000002E-2</v>
      </c>
      <c r="R160" s="81">
        <f t="shared" si="592"/>
        <v>0</v>
      </c>
      <c r="S160" s="81">
        <f t="shared" si="592"/>
        <v>9.9401872000000002E-2</v>
      </c>
      <c r="T160" s="83"/>
      <c r="U160" s="122">
        <f>+'[1]DDP Svce mens'!C187</f>
        <v>5.1500773E-2</v>
      </c>
      <c r="V160" s="81"/>
      <c r="W160" s="81">
        <f t="shared" si="593"/>
        <v>5.1500773E-2</v>
      </c>
      <c r="X160" s="82"/>
      <c r="Y160" s="84">
        <f t="shared" si="594"/>
        <v>0</v>
      </c>
      <c r="Z160" s="85">
        <f t="shared" si="595"/>
        <v>0.150902645</v>
      </c>
      <c r="AA160" s="85">
        <f t="shared" si="595"/>
        <v>0</v>
      </c>
      <c r="AB160" s="85">
        <f t="shared" si="595"/>
        <v>0.150902645</v>
      </c>
      <c r="AC160" s="66">
        <f t="shared" si="526"/>
        <v>2.9383278384255668E-2</v>
      </c>
      <c r="AD160" s="66" t="e">
        <f t="shared" si="470"/>
        <v>#DIV/0!</v>
      </c>
      <c r="AE160" s="66">
        <f t="shared" si="471"/>
        <v>2.9383278384255668E-2</v>
      </c>
      <c r="AF160" s="83"/>
      <c r="AG160" s="122">
        <f>+'[1]DDP Svce mens'!C241</f>
        <v>0</v>
      </c>
      <c r="AH160" s="81"/>
      <c r="AI160" s="81">
        <f t="shared" si="596"/>
        <v>0</v>
      </c>
      <c r="AJ160" s="81">
        <f t="shared" si="597"/>
        <v>0.150902645</v>
      </c>
      <c r="AK160" s="81">
        <f t="shared" si="597"/>
        <v>0</v>
      </c>
      <c r="AL160" s="81">
        <f t="shared" si="597"/>
        <v>0.150902645</v>
      </c>
      <c r="AM160" s="66">
        <f t="shared" si="528"/>
        <v>2.9383278384255668E-2</v>
      </c>
      <c r="AN160" s="83"/>
      <c r="AO160" s="122">
        <f>+'[1]DDP Svce mens'!C295</f>
        <v>2.212959664</v>
      </c>
      <c r="AP160" s="81"/>
      <c r="AQ160" s="81">
        <f t="shared" si="598"/>
        <v>2.212959664</v>
      </c>
      <c r="AR160" s="81">
        <f t="shared" si="599"/>
        <v>2.3638623089999999</v>
      </c>
      <c r="AS160" s="81">
        <f t="shared" si="599"/>
        <v>0</v>
      </c>
      <c r="AT160" s="81">
        <f t="shared" si="599"/>
        <v>2.3638623089999999</v>
      </c>
      <c r="AU160" s="83"/>
      <c r="AV160" s="122">
        <f>+'[1]DDP Svce mens'!C349</f>
        <v>1.6994996410000001</v>
      </c>
      <c r="AW160" s="81"/>
      <c r="AX160" s="81">
        <f t="shared" si="600"/>
        <v>1.6994996410000001</v>
      </c>
      <c r="AY160" s="82"/>
      <c r="AZ160" s="84">
        <f t="shared" si="601"/>
        <v>0</v>
      </c>
      <c r="BA160" s="81">
        <f t="shared" si="602"/>
        <v>3.9124593050000001</v>
      </c>
      <c r="BB160" s="81">
        <f t="shared" si="602"/>
        <v>0</v>
      </c>
      <c r="BC160" s="81">
        <f t="shared" si="602"/>
        <v>3.9124593050000001</v>
      </c>
      <c r="BD160" s="82">
        <f t="shared" si="603"/>
        <v>0</v>
      </c>
      <c r="BE160" s="86">
        <f t="shared" si="603"/>
        <v>0</v>
      </c>
      <c r="BF160" s="85">
        <f t="shared" si="603"/>
        <v>4.06336195</v>
      </c>
      <c r="BG160" s="85">
        <f t="shared" si="603"/>
        <v>0</v>
      </c>
      <c r="BH160" s="85">
        <f t="shared" si="603"/>
        <v>4.06336195</v>
      </c>
      <c r="BI160" s="66">
        <f t="shared" si="621"/>
        <v>0.79120478870891864</v>
      </c>
      <c r="BJ160" s="66">
        <f>BF160/E160</f>
        <v>0.79120478870891864</v>
      </c>
      <c r="BK160" s="66"/>
      <c r="BL160" s="83"/>
      <c r="BM160" s="122">
        <f>+'[1]DDP Svce mens'!C403</f>
        <v>1.282075904</v>
      </c>
      <c r="BN160" s="81"/>
      <c r="BO160" s="81">
        <f t="shared" si="604"/>
        <v>1.282075904</v>
      </c>
      <c r="BP160" s="81">
        <f t="shared" si="605"/>
        <v>5.345437854</v>
      </c>
      <c r="BQ160" s="81">
        <f t="shared" si="605"/>
        <v>0</v>
      </c>
      <c r="BR160" s="81">
        <f t="shared" si="605"/>
        <v>5.345437854</v>
      </c>
      <c r="BS160" s="66">
        <f t="shared" si="532"/>
        <v>1.0408464911255877</v>
      </c>
      <c r="BT160" s="83"/>
      <c r="BU160" s="122">
        <f>+'[1]DDP Svce mens'!C457</f>
        <v>0</v>
      </c>
      <c r="BV160" s="81"/>
      <c r="BW160" s="81">
        <f t="shared" si="606"/>
        <v>0</v>
      </c>
      <c r="BX160" s="81">
        <f t="shared" si="607"/>
        <v>5.345437854</v>
      </c>
      <c r="BY160" s="81">
        <f t="shared" si="607"/>
        <v>0</v>
      </c>
      <c r="BZ160" s="81">
        <f t="shared" si="607"/>
        <v>5.345437854</v>
      </c>
      <c r="CA160" s="66">
        <f t="shared" si="534"/>
        <v>1.0408464911255877</v>
      </c>
      <c r="CB160" s="83"/>
      <c r="CC160" s="122">
        <f>+'[1]DDP Svce mens'!C511</f>
        <v>0</v>
      </c>
      <c r="CD160" s="81"/>
      <c r="CE160" s="81">
        <f t="shared" si="608"/>
        <v>0</v>
      </c>
      <c r="CF160" s="82"/>
      <c r="CG160" s="84">
        <f t="shared" si="609"/>
        <v>0</v>
      </c>
      <c r="CH160" s="81">
        <f t="shared" si="610"/>
        <v>1.282075904</v>
      </c>
      <c r="CI160" s="81">
        <f t="shared" si="610"/>
        <v>0</v>
      </c>
      <c r="CJ160" s="81">
        <f t="shared" si="610"/>
        <v>1.282075904</v>
      </c>
      <c r="CK160" s="82">
        <f t="shared" si="611"/>
        <v>0</v>
      </c>
      <c r="CL160" s="86">
        <f t="shared" si="611"/>
        <v>0</v>
      </c>
      <c r="CM160" s="81">
        <f t="shared" si="612"/>
        <v>5.345437854</v>
      </c>
      <c r="CN160" s="81">
        <f t="shared" si="612"/>
        <v>0</v>
      </c>
      <c r="CO160" s="81">
        <f t="shared" si="612"/>
        <v>5.345437854</v>
      </c>
      <c r="CP160" s="67">
        <f t="shared" si="536"/>
        <v>1.0408464911255877</v>
      </c>
      <c r="CQ160" s="67">
        <f t="shared" si="537"/>
        <v>1.0408464911255877</v>
      </c>
      <c r="CR160" s="67" t="e">
        <f t="shared" si="538"/>
        <v>#DIV/0!</v>
      </c>
      <c r="CS160" s="83"/>
      <c r="CT160" s="122">
        <f>+'[1]DDP Svce mens'!C565</f>
        <v>0</v>
      </c>
      <c r="CU160" s="81"/>
      <c r="CV160" s="81">
        <f t="shared" si="613"/>
        <v>0</v>
      </c>
      <c r="CW160" s="81">
        <f t="shared" si="614"/>
        <v>5.345437854</v>
      </c>
      <c r="CX160" s="81">
        <f t="shared" si="614"/>
        <v>0</v>
      </c>
      <c r="CY160" s="81">
        <f t="shared" si="614"/>
        <v>5.345437854</v>
      </c>
      <c r="CZ160" s="83"/>
      <c r="DA160" s="122">
        <f>+'[1]DDP Svce mens'!C619</f>
        <v>0</v>
      </c>
      <c r="DB160" s="81"/>
      <c r="DC160" s="81">
        <f t="shared" si="615"/>
        <v>0</v>
      </c>
      <c r="DD160" s="81">
        <f t="shared" si="616"/>
        <v>5.345437854</v>
      </c>
      <c r="DE160" s="81">
        <f t="shared" si="616"/>
        <v>0</v>
      </c>
      <c r="DF160" s="81">
        <f t="shared" si="616"/>
        <v>5.345437854</v>
      </c>
      <c r="DG160" s="83"/>
      <c r="DH160" s="122">
        <f>+'[1]DDP Svce mens'!C673</f>
        <v>0</v>
      </c>
      <c r="DI160" s="81"/>
      <c r="DJ160" s="81">
        <f t="shared" si="617"/>
        <v>0</v>
      </c>
      <c r="DK160" s="82"/>
      <c r="DL160" s="84">
        <f t="shared" si="618"/>
        <v>0</v>
      </c>
      <c r="DM160" s="81">
        <f t="shared" si="618"/>
        <v>0</v>
      </c>
      <c r="DN160" s="81">
        <f t="shared" si="618"/>
        <v>0</v>
      </c>
      <c r="DO160" s="81">
        <f t="shared" si="618"/>
        <v>0</v>
      </c>
      <c r="DP160" s="82">
        <f t="shared" si="619"/>
        <v>0</v>
      </c>
      <c r="DQ160" s="86">
        <f t="shared" si="619"/>
        <v>0</v>
      </c>
      <c r="DR160" s="87">
        <f t="shared" si="620"/>
        <v>5.345437854</v>
      </c>
      <c r="DS160" s="87">
        <f t="shared" si="620"/>
        <v>0</v>
      </c>
      <c r="DT160" s="87">
        <f t="shared" si="620"/>
        <v>5.345437854</v>
      </c>
      <c r="DU160" s="67">
        <f t="shared" si="540"/>
        <v>1.0408464911255877</v>
      </c>
      <c r="DV160" s="67">
        <f>DR160/E160</f>
        <v>1.0408464911255877</v>
      </c>
      <c r="DW160" s="67">
        <f>DT160/H160</f>
        <v>1.0408464911255877</v>
      </c>
      <c r="DZ160" s="128"/>
    </row>
    <row r="161" spans="1:132" s="88" customFormat="1" ht="12.75" x14ac:dyDescent="0.2">
      <c r="A161" s="80" t="s">
        <v>181</v>
      </c>
      <c r="B161" s="81">
        <f>'[1]DDP Svce mens'!C36</f>
        <v>3.675122</v>
      </c>
      <c r="C161" s="81"/>
      <c r="D161" s="81">
        <f t="shared" si="588"/>
        <v>3.675122</v>
      </c>
      <c r="E161" s="81">
        <f>B161</f>
        <v>3.675122</v>
      </c>
      <c r="F161" s="81"/>
      <c r="G161" s="81">
        <f t="shared" si="589"/>
        <v>3.675122</v>
      </c>
      <c r="H161" s="106">
        <f>D161</f>
        <v>3.675122</v>
      </c>
      <c r="I161" s="83"/>
      <c r="J161" s="122">
        <f>+'[1]DDP Svce mens'!C90</f>
        <v>8.9419940999999989E-2</v>
      </c>
      <c r="K161" s="81"/>
      <c r="L161" s="81">
        <f t="shared" si="590"/>
        <v>8.9419940999999989E-2</v>
      </c>
      <c r="M161" s="83"/>
      <c r="N161" s="122">
        <f>+'[1]DDP Svce mens'!C144</f>
        <v>0.15653283200000001</v>
      </c>
      <c r="O161" s="81"/>
      <c r="P161" s="81">
        <f t="shared" si="591"/>
        <v>0.15653283200000001</v>
      </c>
      <c r="Q161" s="81">
        <f t="shared" si="592"/>
        <v>0.24595277300000001</v>
      </c>
      <c r="R161" s="81">
        <f t="shared" si="592"/>
        <v>0</v>
      </c>
      <c r="S161" s="81">
        <f t="shared" si="592"/>
        <v>0.24595277300000001</v>
      </c>
      <c r="T161" s="83"/>
      <c r="U161" s="122">
        <f>+'[1]DDP Svce mens'!C198</f>
        <v>0.31542822100000001</v>
      </c>
      <c r="V161" s="81"/>
      <c r="W161" s="81">
        <f t="shared" si="593"/>
        <v>0.31542822100000001</v>
      </c>
      <c r="X161" s="82"/>
      <c r="Y161" s="84">
        <f t="shared" si="594"/>
        <v>0</v>
      </c>
      <c r="Z161" s="85">
        <f t="shared" si="595"/>
        <v>0.56138099400000008</v>
      </c>
      <c r="AA161" s="85">
        <f t="shared" si="595"/>
        <v>0</v>
      </c>
      <c r="AB161" s="85">
        <f t="shared" si="595"/>
        <v>0.56138099400000008</v>
      </c>
      <c r="AC161" s="66">
        <f t="shared" si="526"/>
        <v>0.15275166212169286</v>
      </c>
      <c r="AD161" s="66" t="e">
        <f t="shared" si="470"/>
        <v>#DIV/0!</v>
      </c>
      <c r="AE161" s="66">
        <f t="shared" si="471"/>
        <v>0.15275166212169286</v>
      </c>
      <c r="AF161" s="83"/>
      <c r="AG161" s="122">
        <f>+'[1]DDP Svce mens'!C252</f>
        <v>0.40581466099999997</v>
      </c>
      <c r="AH161" s="81"/>
      <c r="AI161" s="81">
        <f t="shared" si="596"/>
        <v>0.40581466099999997</v>
      </c>
      <c r="AJ161" s="81">
        <f t="shared" si="597"/>
        <v>0.96719565500000004</v>
      </c>
      <c r="AK161" s="81">
        <f t="shared" si="597"/>
        <v>0</v>
      </c>
      <c r="AL161" s="81">
        <f t="shared" si="597"/>
        <v>0.96719565500000004</v>
      </c>
      <c r="AM161" s="66">
        <f t="shared" si="528"/>
        <v>0.2631737545039321</v>
      </c>
      <c r="AN161" s="83"/>
      <c r="AO161" s="122">
        <f>+'[1]DDP Svce mens'!C306</f>
        <v>0.21090558400000003</v>
      </c>
      <c r="AP161" s="81"/>
      <c r="AQ161" s="81">
        <f t="shared" si="598"/>
        <v>0.21090558400000003</v>
      </c>
      <c r="AR161" s="81">
        <f t="shared" si="599"/>
        <v>1.1781012390000001</v>
      </c>
      <c r="AS161" s="81">
        <f t="shared" si="599"/>
        <v>0</v>
      </c>
      <c r="AT161" s="81">
        <f t="shared" si="599"/>
        <v>1.1781012390000001</v>
      </c>
      <c r="AU161" s="83"/>
      <c r="AV161" s="122">
        <f>+'[1]DDP Svce mens'!C360</f>
        <v>0.24871930499999997</v>
      </c>
      <c r="AW161" s="81"/>
      <c r="AX161" s="81">
        <f t="shared" si="600"/>
        <v>0.24871930499999997</v>
      </c>
      <c r="AY161" s="82"/>
      <c r="AZ161" s="84">
        <f t="shared" si="601"/>
        <v>0</v>
      </c>
      <c r="BA161" s="81">
        <f t="shared" si="602"/>
        <v>0.86543954999999995</v>
      </c>
      <c r="BB161" s="81">
        <f t="shared" si="602"/>
        <v>0</v>
      </c>
      <c r="BC161" s="81">
        <f t="shared" si="602"/>
        <v>0.86543954999999995</v>
      </c>
      <c r="BD161" s="82">
        <f t="shared" si="603"/>
        <v>0</v>
      </c>
      <c r="BE161" s="86">
        <f t="shared" si="603"/>
        <v>0</v>
      </c>
      <c r="BF161" s="85">
        <f t="shared" si="603"/>
        <v>1.4268205439999999</v>
      </c>
      <c r="BG161" s="85">
        <f t="shared" si="603"/>
        <v>0</v>
      </c>
      <c r="BH161" s="85">
        <f t="shared" si="603"/>
        <v>1.4268205439999999</v>
      </c>
      <c r="BI161" s="66">
        <f t="shared" si="621"/>
        <v>0.38823759973138305</v>
      </c>
      <c r="BJ161" s="66">
        <f>BF161/E161</f>
        <v>0.38823759973138305</v>
      </c>
      <c r="BK161" s="66"/>
      <c r="BL161" s="83"/>
      <c r="BM161" s="122">
        <f>+'[1]DDP Svce mens'!C414</f>
        <v>7.9502035999999998E-2</v>
      </c>
      <c r="BN161" s="81"/>
      <c r="BO161" s="81">
        <f t="shared" si="604"/>
        <v>7.9502035999999998E-2</v>
      </c>
      <c r="BP161" s="81">
        <f t="shared" si="605"/>
        <v>1.50632258</v>
      </c>
      <c r="BQ161" s="81">
        <f t="shared" si="605"/>
        <v>0</v>
      </c>
      <c r="BR161" s="81">
        <f t="shared" si="605"/>
        <v>1.50632258</v>
      </c>
      <c r="BS161" s="66">
        <f t="shared" si="532"/>
        <v>0.40987008866644425</v>
      </c>
      <c r="BT161" s="83"/>
      <c r="BU161" s="122">
        <f>+'[1]DDP Svce mens'!C468</f>
        <v>0</v>
      </c>
      <c r="BV161" s="81"/>
      <c r="BW161" s="81">
        <f t="shared" si="606"/>
        <v>0</v>
      </c>
      <c r="BX161" s="81">
        <f t="shared" si="607"/>
        <v>1.50632258</v>
      </c>
      <c r="BY161" s="81">
        <f t="shared" si="607"/>
        <v>0</v>
      </c>
      <c r="BZ161" s="81">
        <f t="shared" si="607"/>
        <v>1.50632258</v>
      </c>
      <c r="CA161" s="66">
        <f t="shared" si="534"/>
        <v>0.40987008866644425</v>
      </c>
      <c r="CB161" s="83"/>
      <c r="CC161" s="122">
        <f>+'[1]DDP Svce mens'!C522</f>
        <v>0</v>
      </c>
      <c r="CD161" s="81"/>
      <c r="CE161" s="81">
        <f t="shared" si="608"/>
        <v>0</v>
      </c>
      <c r="CF161" s="82"/>
      <c r="CG161" s="84">
        <f t="shared" si="609"/>
        <v>0</v>
      </c>
      <c r="CH161" s="81">
        <f t="shared" si="610"/>
        <v>7.9502035999999998E-2</v>
      </c>
      <c r="CI161" s="81">
        <f t="shared" si="610"/>
        <v>0</v>
      </c>
      <c r="CJ161" s="81">
        <f t="shared" si="610"/>
        <v>7.9502035999999998E-2</v>
      </c>
      <c r="CK161" s="82">
        <f t="shared" si="611"/>
        <v>0</v>
      </c>
      <c r="CL161" s="86">
        <f t="shared" si="611"/>
        <v>0</v>
      </c>
      <c r="CM161" s="81">
        <f t="shared" si="612"/>
        <v>1.50632258</v>
      </c>
      <c r="CN161" s="81">
        <f t="shared" si="612"/>
        <v>0</v>
      </c>
      <c r="CO161" s="81">
        <f t="shared" si="612"/>
        <v>1.50632258</v>
      </c>
      <c r="CP161" s="67">
        <f t="shared" si="536"/>
        <v>0.40987008866644425</v>
      </c>
      <c r="CQ161" s="67">
        <f t="shared" si="537"/>
        <v>0.40987008866644425</v>
      </c>
      <c r="CR161" s="67" t="e">
        <f t="shared" si="538"/>
        <v>#DIV/0!</v>
      </c>
      <c r="CS161" s="83"/>
      <c r="CT161" s="122">
        <f>+'[1]DDP Svce mens'!C576</f>
        <v>0</v>
      </c>
      <c r="CU161" s="81"/>
      <c r="CV161" s="81">
        <f t="shared" si="613"/>
        <v>0</v>
      </c>
      <c r="CW161" s="81">
        <f t="shared" si="614"/>
        <v>1.50632258</v>
      </c>
      <c r="CX161" s="81">
        <f t="shared" si="614"/>
        <v>0</v>
      </c>
      <c r="CY161" s="81">
        <f t="shared" si="614"/>
        <v>1.50632258</v>
      </c>
      <c r="CZ161" s="83"/>
      <c r="DA161" s="122">
        <f>+'[1]DDP Svce mens'!C630</f>
        <v>0</v>
      </c>
      <c r="DB161" s="81"/>
      <c r="DC161" s="81">
        <f t="shared" si="615"/>
        <v>0</v>
      </c>
      <c r="DD161" s="81">
        <f t="shared" si="616"/>
        <v>1.50632258</v>
      </c>
      <c r="DE161" s="81">
        <f t="shared" si="616"/>
        <v>0</v>
      </c>
      <c r="DF161" s="81">
        <f t="shared" si="616"/>
        <v>1.50632258</v>
      </c>
      <c r="DG161" s="83"/>
      <c r="DH161" s="122">
        <f>+'[1]DDP Svce mens'!C684</f>
        <v>0</v>
      </c>
      <c r="DI161" s="81"/>
      <c r="DJ161" s="81">
        <f t="shared" si="617"/>
        <v>0</v>
      </c>
      <c r="DK161" s="82"/>
      <c r="DL161" s="84">
        <f t="shared" si="618"/>
        <v>0</v>
      </c>
      <c r="DM161" s="81">
        <f t="shared" si="618"/>
        <v>0</v>
      </c>
      <c r="DN161" s="81">
        <f t="shared" si="618"/>
        <v>0</v>
      </c>
      <c r="DO161" s="81">
        <f t="shared" si="618"/>
        <v>0</v>
      </c>
      <c r="DP161" s="82">
        <f t="shared" si="619"/>
        <v>0</v>
      </c>
      <c r="DQ161" s="86">
        <f t="shared" si="619"/>
        <v>0</v>
      </c>
      <c r="DR161" s="87">
        <f t="shared" si="620"/>
        <v>1.50632258</v>
      </c>
      <c r="DS161" s="87">
        <f t="shared" si="620"/>
        <v>0</v>
      </c>
      <c r="DT161" s="87">
        <f t="shared" si="620"/>
        <v>1.50632258</v>
      </c>
      <c r="DU161" s="67">
        <f t="shared" si="540"/>
        <v>0.40987008866644425</v>
      </c>
      <c r="DV161" s="67">
        <f>DR161/E161</f>
        <v>0.40987008866644425</v>
      </c>
      <c r="DW161" s="67">
        <f>DT161/H161</f>
        <v>0.40987008866644425</v>
      </c>
      <c r="DZ161" s="128"/>
      <c r="EA161" s="23"/>
      <c r="EB161" s="23"/>
    </row>
    <row r="162" spans="1:132" ht="12.75" x14ac:dyDescent="0.2">
      <c r="A162" s="80" t="s">
        <v>182</v>
      </c>
      <c r="B162" s="81">
        <f>'[1]DDP Svce mens'!C55-B161-B160-B159-B158</f>
        <v>9.1881559999999993</v>
      </c>
      <c r="C162" s="81"/>
      <c r="D162" s="81">
        <f t="shared" si="588"/>
        <v>9.1881559999999993</v>
      </c>
      <c r="E162" s="81">
        <f>'[1]RECAP DETAILLE'!F497/1000000-SUM(E158:E161)</f>
        <v>9.1881559999999993</v>
      </c>
      <c r="F162" s="81"/>
      <c r="G162" s="81">
        <f t="shared" si="589"/>
        <v>9.1881559999999993</v>
      </c>
      <c r="H162" s="89">
        <f>[1]Togo_Fisc!AY35-H158-H159-H160-H161</f>
        <v>1.3056795311105986</v>
      </c>
      <c r="I162" s="83"/>
      <c r="J162" s="122"/>
      <c r="K162" s="81"/>
      <c r="L162" s="81">
        <f t="shared" si="590"/>
        <v>0</v>
      </c>
      <c r="M162" s="83"/>
      <c r="N162" s="122">
        <f>+'[1]DDP Svce mens'!C163-N161-N160-N159-N158</f>
        <v>0</v>
      </c>
      <c r="O162" s="81"/>
      <c r="P162" s="81">
        <f t="shared" si="591"/>
        <v>0</v>
      </c>
      <c r="Q162" s="81">
        <f t="shared" si="592"/>
        <v>0</v>
      </c>
      <c r="R162" s="81">
        <f t="shared" si="592"/>
        <v>0</v>
      </c>
      <c r="S162" s="81">
        <f t="shared" si="592"/>
        <v>0</v>
      </c>
      <c r="T162" s="83"/>
      <c r="U162" s="122">
        <f>+'[1]DDP Svce mens'!C217-U161-U160-U159-U158</f>
        <v>0</v>
      </c>
      <c r="V162" s="81"/>
      <c r="W162" s="81">
        <f t="shared" si="593"/>
        <v>0</v>
      </c>
      <c r="X162" s="82"/>
      <c r="Y162" s="84">
        <f t="shared" si="594"/>
        <v>0</v>
      </c>
      <c r="Z162" s="85">
        <f t="shared" si="595"/>
        <v>0</v>
      </c>
      <c r="AA162" s="85">
        <f t="shared" si="595"/>
        <v>0</v>
      </c>
      <c r="AB162" s="85">
        <f t="shared" si="595"/>
        <v>0</v>
      </c>
      <c r="AC162" s="66">
        <f>Z162/B162</f>
        <v>0</v>
      </c>
      <c r="AD162" s="66" t="e">
        <f t="shared" si="470"/>
        <v>#DIV/0!</v>
      </c>
      <c r="AE162" s="66">
        <f t="shared" si="471"/>
        <v>0</v>
      </c>
      <c r="AF162" s="83"/>
      <c r="AG162" s="122">
        <f>+'[1]DDP Svce mens'!C271-AG161-AG160-AG159-AG158</f>
        <v>0</v>
      </c>
      <c r="AH162" s="81"/>
      <c r="AI162" s="81">
        <f t="shared" si="596"/>
        <v>0</v>
      </c>
      <c r="AJ162" s="81">
        <f t="shared" si="597"/>
        <v>0</v>
      </c>
      <c r="AK162" s="81">
        <f t="shared" si="597"/>
        <v>0</v>
      </c>
      <c r="AL162" s="81">
        <f t="shared" si="597"/>
        <v>0</v>
      </c>
      <c r="AM162" s="66">
        <f t="shared" si="528"/>
        <v>0</v>
      </c>
      <c r="AN162" s="83"/>
      <c r="AO162" s="122">
        <f>+'[1]DDP Svce mens'!C325-AO161-AO160-AO159-AO158</f>
        <v>4.4408920985006262E-16</v>
      </c>
      <c r="AP162" s="81"/>
      <c r="AQ162" s="81">
        <f t="shared" si="598"/>
        <v>4.4408920985006262E-16</v>
      </c>
      <c r="AR162" s="81">
        <f t="shared" si="599"/>
        <v>4.4408920985006262E-16</v>
      </c>
      <c r="AS162" s="81">
        <f t="shared" si="599"/>
        <v>0</v>
      </c>
      <c r="AT162" s="81">
        <f t="shared" si="599"/>
        <v>4.4408920985006262E-16</v>
      </c>
      <c r="AU162" s="83"/>
      <c r="AV162" s="122">
        <f>+'[1]DDP Svce mens'!C379-AV161-AV160-AV159-AV158</f>
        <v>1.8735013540549517E-16</v>
      </c>
      <c r="AW162" s="81"/>
      <c r="AX162" s="81">
        <f t="shared" si="600"/>
        <v>1.8735013540549517E-16</v>
      </c>
      <c r="AY162" s="82"/>
      <c r="AZ162" s="84">
        <f t="shared" si="601"/>
        <v>0</v>
      </c>
      <c r="BA162" s="81">
        <f t="shared" si="602"/>
        <v>6.3143934525555778E-16</v>
      </c>
      <c r="BB162" s="81">
        <f t="shared" si="602"/>
        <v>0</v>
      </c>
      <c r="BC162" s="81">
        <f t="shared" si="602"/>
        <v>6.3143934525555778E-16</v>
      </c>
      <c r="BD162" s="82">
        <f t="shared" si="603"/>
        <v>0</v>
      </c>
      <c r="BE162" s="86">
        <f t="shared" si="603"/>
        <v>0</v>
      </c>
      <c r="BF162" s="85">
        <f t="shared" si="603"/>
        <v>6.3143934525555778E-16</v>
      </c>
      <c r="BG162" s="85">
        <f t="shared" si="603"/>
        <v>0</v>
      </c>
      <c r="BH162" s="85">
        <f t="shared" si="603"/>
        <v>6.3143934525555778E-16</v>
      </c>
      <c r="BI162" s="66">
        <f>BH162/D162</f>
        <v>6.8723185071689883E-17</v>
      </c>
      <c r="BJ162" s="66"/>
      <c r="BK162" s="66" t="e">
        <f>BH162/BD162</f>
        <v>#DIV/0!</v>
      </c>
      <c r="BL162" s="83"/>
      <c r="BM162" s="122">
        <f>+'[1]DDP Svce mens'!C433-BM161-BM160-BM159-BM158</f>
        <v>0</v>
      </c>
      <c r="BN162" s="81"/>
      <c r="BO162" s="81">
        <f t="shared" si="604"/>
        <v>0</v>
      </c>
      <c r="BP162" s="81">
        <f t="shared" si="605"/>
        <v>6.3143934525555778E-16</v>
      </c>
      <c r="BQ162" s="81">
        <f t="shared" si="605"/>
        <v>0</v>
      </c>
      <c r="BR162" s="81">
        <f t="shared" si="605"/>
        <v>6.3143934525555778E-16</v>
      </c>
      <c r="BS162" s="66">
        <f t="shared" si="532"/>
        <v>6.8723185071689883E-17</v>
      </c>
      <c r="BT162" s="83"/>
      <c r="BU162" s="122">
        <f>+'[1]DDP Svce mens'!C487-BU161-BU160-BU159-BU158</f>
        <v>0</v>
      </c>
      <c r="BV162" s="81"/>
      <c r="BW162" s="81">
        <f t="shared" si="606"/>
        <v>0</v>
      </c>
      <c r="BX162" s="81">
        <f t="shared" si="607"/>
        <v>6.3143934525555778E-16</v>
      </c>
      <c r="BY162" s="81">
        <f t="shared" si="607"/>
        <v>0</v>
      </c>
      <c r="BZ162" s="81">
        <f t="shared" si="607"/>
        <v>6.3143934525555778E-16</v>
      </c>
      <c r="CA162" s="66">
        <f t="shared" si="534"/>
        <v>6.8723185071689883E-17</v>
      </c>
      <c r="CB162" s="83"/>
      <c r="CC162" s="122">
        <f>+'[1]DDP Svce mens'!C541-CC161-CC160-CC159-CC158</f>
        <v>0</v>
      </c>
      <c r="CD162" s="81"/>
      <c r="CE162" s="81">
        <f t="shared" si="608"/>
        <v>0</v>
      </c>
      <c r="CF162" s="82"/>
      <c r="CG162" s="84">
        <f t="shared" si="609"/>
        <v>0</v>
      </c>
      <c r="CH162" s="81">
        <f t="shared" si="610"/>
        <v>0</v>
      </c>
      <c r="CI162" s="81">
        <f t="shared" si="610"/>
        <v>0</v>
      </c>
      <c r="CJ162" s="81">
        <f t="shared" si="610"/>
        <v>0</v>
      </c>
      <c r="CK162" s="82">
        <f t="shared" si="611"/>
        <v>0</v>
      </c>
      <c r="CL162" s="86">
        <f t="shared" si="611"/>
        <v>0</v>
      </c>
      <c r="CM162" s="81">
        <f t="shared" si="612"/>
        <v>6.3143934525555778E-16</v>
      </c>
      <c r="CN162" s="81">
        <f t="shared" si="612"/>
        <v>0</v>
      </c>
      <c r="CO162" s="81">
        <f t="shared" si="612"/>
        <v>6.3143934525555778E-16</v>
      </c>
      <c r="CP162" s="67">
        <f t="shared" si="536"/>
        <v>6.8723185071689883E-17</v>
      </c>
      <c r="CQ162" s="67">
        <f t="shared" si="537"/>
        <v>6.8723185071689883E-17</v>
      </c>
      <c r="CR162" s="67" t="e">
        <f t="shared" si="538"/>
        <v>#DIV/0!</v>
      </c>
      <c r="CS162" s="83"/>
      <c r="CT162" s="122">
        <f>+'[1]DDP Svce mens'!C595-CT161-CT160-CT159-CT158</f>
        <v>0</v>
      </c>
      <c r="CU162" s="81"/>
      <c r="CV162" s="81">
        <f t="shared" si="613"/>
        <v>0</v>
      </c>
      <c r="CW162" s="81">
        <f t="shared" si="614"/>
        <v>6.3143934525555778E-16</v>
      </c>
      <c r="CX162" s="81">
        <f t="shared" si="614"/>
        <v>0</v>
      </c>
      <c r="CY162" s="81">
        <f t="shared" si="614"/>
        <v>6.3143934525555778E-16</v>
      </c>
      <c r="CZ162" s="83"/>
      <c r="DA162" s="122">
        <f>+'[1]DDP Svce mens'!C649-DA161-DA160-DA159-DA158</f>
        <v>0</v>
      </c>
      <c r="DB162" s="81"/>
      <c r="DC162" s="81">
        <f t="shared" si="615"/>
        <v>0</v>
      </c>
      <c r="DD162" s="81">
        <f t="shared" si="616"/>
        <v>6.3143934525555778E-16</v>
      </c>
      <c r="DE162" s="81">
        <f t="shared" si="616"/>
        <v>0</v>
      </c>
      <c r="DF162" s="81">
        <f t="shared" si="616"/>
        <v>6.3143934525555778E-16</v>
      </c>
      <c r="DG162" s="83"/>
      <c r="DH162" s="122">
        <f>+'[1]DDP Svce mens'!C703-DH161-DH160-DH159-DH158</f>
        <v>0</v>
      </c>
      <c r="DI162" s="81"/>
      <c r="DJ162" s="81">
        <f t="shared" si="617"/>
        <v>0</v>
      </c>
      <c r="DK162" s="82"/>
      <c r="DL162" s="84">
        <f t="shared" si="618"/>
        <v>0</v>
      </c>
      <c r="DM162" s="81">
        <f t="shared" si="618"/>
        <v>0</v>
      </c>
      <c r="DN162" s="81">
        <f t="shared" si="618"/>
        <v>0</v>
      </c>
      <c r="DO162" s="81">
        <f t="shared" si="618"/>
        <v>0</v>
      </c>
      <c r="DP162" s="82">
        <f t="shared" si="619"/>
        <v>0</v>
      </c>
      <c r="DQ162" s="86">
        <f t="shared" si="619"/>
        <v>0</v>
      </c>
      <c r="DR162" s="87">
        <f t="shared" si="620"/>
        <v>6.3143934525555778E-16</v>
      </c>
      <c r="DS162" s="87">
        <f t="shared" si="620"/>
        <v>0</v>
      </c>
      <c r="DT162" s="87">
        <f t="shared" si="620"/>
        <v>6.3143934525555778E-16</v>
      </c>
      <c r="DU162" s="67">
        <f t="shared" si="540"/>
        <v>6.8723185071689883E-17</v>
      </c>
      <c r="DV162" s="67"/>
      <c r="DW162" s="67">
        <f>DT162/H162</f>
        <v>4.8360974512517746E-16</v>
      </c>
      <c r="DY162" s="88"/>
      <c r="DZ162" s="128"/>
    </row>
    <row r="163" spans="1:132" x14ac:dyDescent="0.2">
      <c r="A163" s="140"/>
      <c r="H163" s="140"/>
      <c r="J163" s="140"/>
      <c r="K163" s="140"/>
      <c r="L163" s="140"/>
      <c r="N163" s="140"/>
      <c r="O163" s="140"/>
      <c r="P163" s="140"/>
      <c r="Q163" s="140"/>
      <c r="R163" s="140"/>
      <c r="S163" s="140"/>
      <c r="U163" s="140"/>
      <c r="V163" s="140"/>
      <c r="W163" s="140"/>
      <c r="X163" s="140"/>
      <c r="Y163" s="140"/>
      <c r="Z163" s="141"/>
      <c r="AA163" s="141"/>
      <c r="AB163" s="141"/>
      <c r="AC163" s="140"/>
      <c r="AD163" s="140"/>
      <c r="AE163" s="140"/>
      <c r="AG163" s="140"/>
      <c r="AH163" s="140"/>
      <c r="AI163" s="140"/>
      <c r="AJ163" s="140"/>
      <c r="AK163" s="140"/>
      <c r="AL163" s="140"/>
      <c r="AM163" s="140"/>
      <c r="AO163" s="140"/>
      <c r="AP163" s="140"/>
      <c r="AQ163" s="140"/>
      <c r="AR163" s="140"/>
      <c r="AS163" s="140"/>
      <c r="AT163" s="140"/>
      <c r="AV163" s="140"/>
      <c r="AW163" s="140"/>
      <c r="AX163" s="140"/>
      <c r="AY163" s="140"/>
      <c r="AZ163" s="140"/>
      <c r="BA163" s="140"/>
      <c r="BB163" s="140"/>
      <c r="BC163" s="140"/>
      <c r="BD163" s="140"/>
      <c r="BE163" s="140"/>
      <c r="BF163" s="141"/>
      <c r="BG163" s="141"/>
      <c r="BH163" s="141"/>
      <c r="BI163" s="140"/>
      <c r="BJ163" s="140"/>
      <c r="BK163" s="140"/>
      <c r="BM163" s="140"/>
      <c r="BN163" s="140"/>
      <c r="BO163" s="140"/>
      <c r="BP163" s="140"/>
      <c r="BQ163" s="140"/>
      <c r="BR163" s="140"/>
      <c r="BS163" s="140"/>
      <c r="BU163" s="140"/>
      <c r="BV163" s="140"/>
      <c r="BW163" s="140"/>
      <c r="BX163" s="140"/>
      <c r="BY163" s="140"/>
      <c r="BZ163" s="140"/>
      <c r="CA163" s="140"/>
      <c r="CC163" s="140"/>
      <c r="CD163" s="140"/>
      <c r="CE163" s="140"/>
      <c r="CF163" s="140"/>
      <c r="CG163" s="140"/>
      <c r="CH163" s="140"/>
      <c r="CI163" s="140"/>
      <c r="CJ163" s="140"/>
      <c r="CK163" s="140"/>
      <c r="CL163" s="140"/>
      <c r="CM163" s="140"/>
      <c r="CN163" s="140"/>
      <c r="CO163" s="140"/>
      <c r="CP163" s="140"/>
      <c r="CQ163" s="140"/>
      <c r="CR163" s="140"/>
      <c r="CT163" s="140"/>
      <c r="CU163" s="140"/>
      <c r="CV163" s="140"/>
      <c r="CW163" s="140"/>
      <c r="CX163" s="140"/>
      <c r="CY163" s="140"/>
      <c r="DA163" s="140"/>
      <c r="DB163" s="140"/>
      <c r="DC163" s="140"/>
      <c r="DD163" s="140"/>
      <c r="DE163" s="140"/>
      <c r="DF163" s="140"/>
      <c r="DH163" s="140"/>
      <c r="DI163" s="140"/>
      <c r="DJ163" s="140"/>
      <c r="DK163" s="140"/>
      <c r="DL163" s="140"/>
      <c r="DM163" s="140"/>
      <c r="DN163" s="140"/>
      <c r="DO163" s="140"/>
      <c r="DP163" s="140"/>
      <c r="DQ163" s="140"/>
      <c r="DR163" s="140"/>
      <c r="DS163" s="140"/>
      <c r="DT163" s="140"/>
      <c r="DU163" s="140"/>
      <c r="DV163" s="140"/>
      <c r="DW163" s="140"/>
      <c r="DZ163" s="128"/>
      <c r="EA163" s="70"/>
      <c r="EB163" s="70"/>
    </row>
    <row r="164" spans="1:132" s="70" customFormat="1" ht="15" x14ac:dyDescent="0.25">
      <c r="A164" s="142" t="s">
        <v>183</v>
      </c>
      <c r="B164" s="64">
        <f t="shared" ref="B164:BM164" si="622">B165+B166</f>
        <v>0</v>
      </c>
      <c r="C164" s="64">
        <f t="shared" si="622"/>
        <v>0</v>
      </c>
      <c r="D164" s="64">
        <f t="shared" si="622"/>
        <v>0</v>
      </c>
      <c r="E164" s="64">
        <f t="shared" si="622"/>
        <v>0</v>
      </c>
      <c r="F164" s="64">
        <f t="shared" si="622"/>
        <v>0</v>
      </c>
      <c r="G164" s="64">
        <f t="shared" si="622"/>
        <v>0</v>
      </c>
      <c r="H164" s="64">
        <f t="shared" si="622"/>
        <v>0</v>
      </c>
      <c r="I164" s="64">
        <f t="shared" si="622"/>
        <v>0</v>
      </c>
      <c r="J164" s="64">
        <f t="shared" si="622"/>
        <v>-6.3099000000000002E-3</v>
      </c>
      <c r="K164" s="64">
        <f t="shared" si="622"/>
        <v>0</v>
      </c>
      <c r="L164" s="64">
        <f t="shared" si="622"/>
        <v>-6.3099000000000002E-3</v>
      </c>
      <c r="M164" s="64">
        <f t="shared" si="622"/>
        <v>0</v>
      </c>
      <c r="N164" s="64">
        <f t="shared" si="622"/>
        <v>-1.26E-2</v>
      </c>
      <c r="O164" s="64">
        <f t="shared" si="622"/>
        <v>0</v>
      </c>
      <c r="P164" s="64">
        <f t="shared" si="622"/>
        <v>-1.26E-2</v>
      </c>
      <c r="Q164" s="64">
        <f t="shared" si="622"/>
        <v>-1.89099E-2</v>
      </c>
      <c r="R164" s="64">
        <f t="shared" si="622"/>
        <v>0</v>
      </c>
      <c r="S164" s="64">
        <f t="shared" si="622"/>
        <v>-1.89099E-2</v>
      </c>
      <c r="T164" s="64">
        <f t="shared" si="622"/>
        <v>0</v>
      </c>
      <c r="U164" s="64">
        <f t="shared" si="622"/>
        <v>0</v>
      </c>
      <c r="V164" s="64">
        <f t="shared" si="622"/>
        <v>0</v>
      </c>
      <c r="W164" s="64">
        <f t="shared" si="622"/>
        <v>0</v>
      </c>
      <c r="X164" s="64">
        <f t="shared" si="622"/>
        <v>0</v>
      </c>
      <c r="Y164" s="64">
        <f t="shared" si="622"/>
        <v>0</v>
      </c>
      <c r="Z164" s="65">
        <f t="shared" si="622"/>
        <v>-1.89099E-2</v>
      </c>
      <c r="AA164" s="65">
        <f t="shared" si="622"/>
        <v>0</v>
      </c>
      <c r="AB164" s="65">
        <f t="shared" si="622"/>
        <v>-1.89099E-2</v>
      </c>
      <c r="AC164" s="66" t="e">
        <f>AB164/D164</f>
        <v>#DIV/0!</v>
      </c>
      <c r="AD164" s="66" t="e">
        <f t="shared" si="470"/>
        <v>#DIV/0!</v>
      </c>
      <c r="AE164" s="66" t="e">
        <f t="shared" si="471"/>
        <v>#DIV/0!</v>
      </c>
      <c r="AF164" s="64">
        <f t="shared" si="622"/>
        <v>0</v>
      </c>
      <c r="AG164" s="64">
        <f t="shared" si="622"/>
        <v>3.0329659999999998E-3</v>
      </c>
      <c r="AH164" s="64">
        <f t="shared" si="622"/>
        <v>0</v>
      </c>
      <c r="AI164" s="64">
        <f t="shared" si="622"/>
        <v>3.0329659999999998E-3</v>
      </c>
      <c r="AJ164" s="64">
        <f t="shared" si="622"/>
        <v>-1.5876933999999999E-2</v>
      </c>
      <c r="AK164" s="64">
        <f t="shared" si="622"/>
        <v>0</v>
      </c>
      <c r="AL164" s="64">
        <f t="shared" si="622"/>
        <v>-1.5876933999999999E-2</v>
      </c>
      <c r="AM164" s="66" t="e">
        <f>AJ164/B164</f>
        <v>#DIV/0!</v>
      </c>
      <c r="AN164" s="64">
        <f t="shared" si="622"/>
        <v>0</v>
      </c>
      <c r="AO164" s="64">
        <f t="shared" si="622"/>
        <v>-6.3E-3</v>
      </c>
      <c r="AP164" s="64">
        <f t="shared" si="622"/>
        <v>0</v>
      </c>
      <c r="AQ164" s="64">
        <f t="shared" si="622"/>
        <v>-6.3E-3</v>
      </c>
      <c r="AR164" s="64">
        <f t="shared" si="622"/>
        <v>-2.2176933999999999E-2</v>
      </c>
      <c r="AS164" s="64">
        <f t="shared" si="622"/>
        <v>0</v>
      </c>
      <c r="AT164" s="64">
        <f t="shared" si="622"/>
        <v>-2.2176933999999999E-2</v>
      </c>
      <c r="AU164" s="64">
        <f t="shared" si="622"/>
        <v>0</v>
      </c>
      <c r="AV164" s="64">
        <f t="shared" si="622"/>
        <v>-6.1999999999999998E-3</v>
      </c>
      <c r="AW164" s="64">
        <f t="shared" si="622"/>
        <v>0</v>
      </c>
      <c r="AX164" s="64">
        <f t="shared" si="622"/>
        <v>-6.1999999999999998E-3</v>
      </c>
      <c r="AY164" s="64">
        <f>AY165+AY166</f>
        <v>0</v>
      </c>
      <c r="AZ164" s="64">
        <f t="shared" si="622"/>
        <v>0</v>
      </c>
      <c r="BA164" s="64">
        <f t="shared" si="622"/>
        <v>-9.4670340000000026E-3</v>
      </c>
      <c r="BB164" s="64">
        <f t="shared" si="622"/>
        <v>0</v>
      </c>
      <c r="BC164" s="64">
        <f t="shared" si="622"/>
        <v>-9.4670340000000026E-3</v>
      </c>
      <c r="BD164" s="64">
        <f t="shared" si="622"/>
        <v>0</v>
      </c>
      <c r="BE164" s="64">
        <f t="shared" si="622"/>
        <v>0</v>
      </c>
      <c r="BF164" s="65">
        <f t="shared" si="622"/>
        <v>-2.8376934000000003E-2</v>
      </c>
      <c r="BG164" s="65">
        <f t="shared" si="622"/>
        <v>0</v>
      </c>
      <c r="BH164" s="65">
        <f t="shared" si="622"/>
        <v>-2.8376934000000003E-2</v>
      </c>
      <c r="BI164" s="66"/>
      <c r="BJ164" s="66"/>
      <c r="BK164" s="66" t="e">
        <f>BH164/BD164</f>
        <v>#DIV/0!</v>
      </c>
      <c r="BL164" s="64">
        <f t="shared" si="622"/>
        <v>0</v>
      </c>
      <c r="BM164" s="64">
        <f t="shared" si="622"/>
        <v>0</v>
      </c>
      <c r="BN164" s="64">
        <f t="shared" ref="BN164:DT164" si="623">BN165+BN166</f>
        <v>0</v>
      </c>
      <c r="BO164" s="64">
        <f t="shared" si="623"/>
        <v>0</v>
      </c>
      <c r="BP164" s="64">
        <f t="shared" si="623"/>
        <v>-2.8376934000000003E-2</v>
      </c>
      <c r="BQ164" s="64">
        <f t="shared" si="623"/>
        <v>0</v>
      </c>
      <c r="BR164" s="64">
        <f t="shared" si="623"/>
        <v>-2.8376934000000003E-2</v>
      </c>
      <c r="BS164" s="66" t="e">
        <f>BR164/B164</f>
        <v>#DIV/0!</v>
      </c>
      <c r="BT164" s="64">
        <f t="shared" si="623"/>
        <v>0</v>
      </c>
      <c r="BU164" s="64">
        <f t="shared" si="623"/>
        <v>0</v>
      </c>
      <c r="BV164" s="64">
        <f t="shared" si="623"/>
        <v>0</v>
      </c>
      <c r="BW164" s="64">
        <f t="shared" si="623"/>
        <v>0</v>
      </c>
      <c r="BX164" s="64">
        <f t="shared" si="623"/>
        <v>-2.8376934000000003E-2</v>
      </c>
      <c r="BY164" s="64">
        <f t="shared" si="623"/>
        <v>0</v>
      </c>
      <c r="BZ164" s="64">
        <f t="shared" si="623"/>
        <v>-2.8376934000000003E-2</v>
      </c>
      <c r="CA164" s="66" t="e">
        <f>BX164/B164</f>
        <v>#DIV/0!</v>
      </c>
      <c r="CB164" s="64">
        <f t="shared" si="623"/>
        <v>0</v>
      </c>
      <c r="CC164" s="64">
        <f t="shared" si="623"/>
        <v>0</v>
      </c>
      <c r="CD164" s="64">
        <f t="shared" si="623"/>
        <v>0</v>
      </c>
      <c r="CE164" s="64">
        <f t="shared" si="623"/>
        <v>0</v>
      </c>
      <c r="CF164" s="64">
        <f t="shared" si="623"/>
        <v>0</v>
      </c>
      <c r="CG164" s="64">
        <f t="shared" si="623"/>
        <v>0</v>
      </c>
      <c r="CH164" s="64">
        <f t="shared" si="623"/>
        <v>0</v>
      </c>
      <c r="CI164" s="64">
        <f t="shared" si="623"/>
        <v>0</v>
      </c>
      <c r="CJ164" s="64">
        <f t="shared" si="623"/>
        <v>0</v>
      </c>
      <c r="CK164" s="64">
        <f t="shared" si="623"/>
        <v>0</v>
      </c>
      <c r="CL164" s="64">
        <f t="shared" si="623"/>
        <v>0</v>
      </c>
      <c r="CM164" s="64">
        <f t="shared" si="623"/>
        <v>-2.8376934000000003E-2</v>
      </c>
      <c r="CN164" s="64">
        <f t="shared" si="623"/>
        <v>0</v>
      </c>
      <c r="CO164" s="64">
        <f t="shared" si="623"/>
        <v>-2.8376934000000003E-2</v>
      </c>
      <c r="CP164" s="67" t="e">
        <f>CO164/D164</f>
        <v>#DIV/0!</v>
      </c>
      <c r="CQ164" s="67" t="e">
        <f>CO164/G164</f>
        <v>#DIV/0!</v>
      </c>
      <c r="CR164" s="67" t="e">
        <f>CO164/CK164</f>
        <v>#DIV/0!</v>
      </c>
      <c r="CS164" s="64">
        <f t="shared" si="623"/>
        <v>0</v>
      </c>
      <c r="CT164" s="64">
        <f t="shared" si="623"/>
        <v>0</v>
      </c>
      <c r="CU164" s="64">
        <f t="shared" si="623"/>
        <v>0</v>
      </c>
      <c r="CV164" s="64">
        <f t="shared" si="623"/>
        <v>0</v>
      </c>
      <c r="CW164" s="64">
        <f t="shared" si="623"/>
        <v>-2.8376934000000003E-2</v>
      </c>
      <c r="CX164" s="64">
        <f t="shared" si="623"/>
        <v>0</v>
      </c>
      <c r="CY164" s="64">
        <f t="shared" si="623"/>
        <v>-2.8376934000000003E-2</v>
      </c>
      <c r="CZ164" s="64">
        <f t="shared" si="623"/>
        <v>0</v>
      </c>
      <c r="DA164" s="64">
        <f t="shared" si="623"/>
        <v>0</v>
      </c>
      <c r="DB164" s="64">
        <f t="shared" si="623"/>
        <v>0</v>
      </c>
      <c r="DC164" s="64">
        <f t="shared" si="623"/>
        <v>0</v>
      </c>
      <c r="DD164" s="64">
        <f t="shared" si="623"/>
        <v>-2.8376934000000003E-2</v>
      </c>
      <c r="DE164" s="64">
        <f t="shared" si="623"/>
        <v>0</v>
      </c>
      <c r="DF164" s="64">
        <f t="shared" si="623"/>
        <v>-2.8376934000000003E-2</v>
      </c>
      <c r="DG164" s="64">
        <f t="shared" si="623"/>
        <v>0</v>
      </c>
      <c r="DH164" s="64">
        <f t="shared" si="623"/>
        <v>0</v>
      </c>
      <c r="DI164" s="64">
        <f t="shared" si="623"/>
        <v>0</v>
      </c>
      <c r="DJ164" s="64">
        <f t="shared" si="623"/>
        <v>0</v>
      </c>
      <c r="DK164" s="64">
        <f t="shared" si="623"/>
        <v>0</v>
      </c>
      <c r="DL164" s="64">
        <f t="shared" si="623"/>
        <v>0</v>
      </c>
      <c r="DM164" s="64">
        <f t="shared" si="623"/>
        <v>0</v>
      </c>
      <c r="DN164" s="64">
        <f t="shared" si="623"/>
        <v>0</v>
      </c>
      <c r="DO164" s="64">
        <f t="shared" si="623"/>
        <v>0</v>
      </c>
      <c r="DP164" s="64">
        <f t="shared" si="623"/>
        <v>0</v>
      </c>
      <c r="DQ164" s="64">
        <f t="shared" si="623"/>
        <v>0</v>
      </c>
      <c r="DR164" s="64">
        <f t="shared" si="623"/>
        <v>-2.8376934000000003E-2</v>
      </c>
      <c r="DS164" s="64">
        <f t="shared" si="623"/>
        <v>0</v>
      </c>
      <c r="DT164" s="64">
        <f t="shared" si="623"/>
        <v>-2.8376934000000003E-2</v>
      </c>
      <c r="DU164" s="67" t="e">
        <f>DR164/B164</f>
        <v>#DIV/0!</v>
      </c>
      <c r="DV164" s="67"/>
      <c r="DW164" s="67"/>
      <c r="DY164" s="23"/>
      <c r="DZ164" s="128"/>
      <c r="EA164" s="23"/>
      <c r="EB164" s="23"/>
    </row>
    <row r="165" spans="1:132" ht="12.75" x14ac:dyDescent="0.2">
      <c r="A165" s="179" t="s">
        <v>184</v>
      </c>
      <c r="B165" s="81">
        <f>+('[1]RECAP DETAILLE'!C636+'[1]RECAP DETAILLE'!C637)/1000000</f>
        <v>0</v>
      </c>
      <c r="C165" s="81"/>
      <c r="D165" s="81">
        <f>B165-C165</f>
        <v>0</v>
      </c>
      <c r="E165" s="81">
        <f>+('[1]RECAP DETAILLE'!F636+'[1]RECAP DETAILLE'!F637)/1000000</f>
        <v>0</v>
      </c>
      <c r="F165" s="81"/>
      <c r="G165" s="81">
        <f>E165-F165</f>
        <v>0</v>
      </c>
      <c r="H165" s="106">
        <f>G165</f>
        <v>0</v>
      </c>
      <c r="I165" s="83"/>
      <c r="J165" s="81">
        <f>'[1]DONNEES BGCT'!G153</f>
        <v>0</v>
      </c>
      <c r="K165" s="81"/>
      <c r="L165" s="81">
        <f>J165-K165</f>
        <v>0</v>
      </c>
      <c r="M165" s="83"/>
      <c r="N165" s="81">
        <f>'[1]DONNEES BGCT'!J153</f>
        <v>0</v>
      </c>
      <c r="O165" s="81"/>
      <c r="P165" s="81">
        <f>N165-O165</f>
        <v>0</v>
      </c>
      <c r="Q165" s="81">
        <f t="shared" ref="Q165:S166" si="624">J165+N165</f>
        <v>0</v>
      </c>
      <c r="R165" s="81">
        <f t="shared" si="624"/>
        <v>0</v>
      </c>
      <c r="S165" s="81">
        <f t="shared" si="624"/>
        <v>0</v>
      </c>
      <c r="T165" s="83"/>
      <c r="U165" s="81">
        <f>'[1]DONNEES BGCT'!M153</f>
        <v>0</v>
      </c>
      <c r="V165" s="81"/>
      <c r="W165" s="81">
        <f>U165-V165</f>
        <v>0</v>
      </c>
      <c r="X165" s="96"/>
      <c r="Y165" s="98">
        <f>I165+M165+T165</f>
        <v>0</v>
      </c>
      <c r="Z165" s="85">
        <f t="shared" ref="Z165:AB166" si="625">Q165+U165</f>
        <v>0</v>
      </c>
      <c r="AA165" s="85">
        <f t="shared" si="625"/>
        <v>0</v>
      </c>
      <c r="AB165" s="85">
        <f t="shared" si="625"/>
        <v>0</v>
      </c>
      <c r="AC165" s="66" t="e">
        <f>AB165/D165</f>
        <v>#DIV/0!</v>
      </c>
      <c r="AD165" s="66" t="e">
        <f t="shared" si="470"/>
        <v>#DIV/0!</v>
      </c>
      <c r="AE165" s="66" t="e">
        <f t="shared" si="471"/>
        <v>#DIV/0!</v>
      </c>
      <c r="AF165" s="83"/>
      <c r="AG165" s="81">
        <f>'[1]DONNEES BGCT'!Q153</f>
        <v>1.2E-2</v>
      </c>
      <c r="AH165" s="81"/>
      <c r="AI165" s="81">
        <f>AG165-AH165</f>
        <v>1.2E-2</v>
      </c>
      <c r="AJ165" s="81">
        <f t="shared" ref="AJ165:AL166" si="626">+Z165+AG165</f>
        <v>1.2E-2</v>
      </c>
      <c r="AK165" s="81">
        <f t="shared" si="626"/>
        <v>0</v>
      </c>
      <c r="AL165" s="81">
        <f t="shared" si="626"/>
        <v>1.2E-2</v>
      </c>
      <c r="AM165" s="66" t="e">
        <f>AJ165/B165</f>
        <v>#DIV/0!</v>
      </c>
      <c r="AN165" s="83"/>
      <c r="AO165" s="81">
        <f>'[1]DONNEES BGCT'!T153</f>
        <v>0</v>
      </c>
      <c r="AP165" s="81"/>
      <c r="AQ165" s="81">
        <f>AO165-AP165</f>
        <v>0</v>
      </c>
      <c r="AR165" s="81">
        <f t="shared" ref="AR165:AT166" si="627">AJ165+AO165</f>
        <v>1.2E-2</v>
      </c>
      <c r="AS165" s="81">
        <f t="shared" si="627"/>
        <v>0</v>
      </c>
      <c r="AT165" s="81">
        <f t="shared" si="627"/>
        <v>1.2E-2</v>
      </c>
      <c r="AU165" s="83"/>
      <c r="AV165" s="81">
        <f>'[1]DONNEES BGCT'!W153</f>
        <v>0</v>
      </c>
      <c r="AW165" s="81"/>
      <c r="AX165" s="81">
        <f>AV165-AW165</f>
        <v>0</v>
      </c>
      <c r="AY165" s="96"/>
      <c r="AZ165" s="84">
        <f>AF165+AN165+AU165</f>
        <v>0</v>
      </c>
      <c r="BA165" s="81">
        <f t="shared" ref="BA165:BC166" si="628">AV165+AO165+AG165</f>
        <v>1.2E-2</v>
      </c>
      <c r="BB165" s="81">
        <f t="shared" si="628"/>
        <v>0</v>
      </c>
      <c r="BC165" s="81">
        <f t="shared" si="628"/>
        <v>1.2E-2</v>
      </c>
      <c r="BD165" s="82">
        <f t="shared" ref="BD165:BH166" si="629">AY165+X165</f>
        <v>0</v>
      </c>
      <c r="BE165" s="86">
        <f t="shared" si="629"/>
        <v>0</v>
      </c>
      <c r="BF165" s="85">
        <f t="shared" si="629"/>
        <v>1.2E-2</v>
      </c>
      <c r="BG165" s="85">
        <f t="shared" si="629"/>
        <v>0</v>
      </c>
      <c r="BH165" s="85">
        <f t="shared" si="629"/>
        <v>1.2E-2</v>
      </c>
      <c r="BI165" s="66"/>
      <c r="BJ165" s="66"/>
      <c r="BK165" s="66" t="e">
        <f>BH165/BD165</f>
        <v>#DIV/0!</v>
      </c>
      <c r="BL165" s="83"/>
      <c r="BM165" s="81">
        <f>'[1]DONNEES BGCT'!AA153</f>
        <v>0</v>
      </c>
      <c r="BN165" s="81"/>
      <c r="BO165" s="81">
        <f>BM165-BN165</f>
        <v>0</v>
      </c>
      <c r="BP165" s="81">
        <f t="shared" ref="BP165:BR166" si="630">BF165+BM165</f>
        <v>1.2E-2</v>
      </c>
      <c r="BQ165" s="81">
        <f t="shared" si="630"/>
        <v>0</v>
      </c>
      <c r="BR165" s="81">
        <f t="shared" si="630"/>
        <v>1.2E-2</v>
      </c>
      <c r="BS165" s="66" t="e">
        <f>BR165/B165</f>
        <v>#DIV/0!</v>
      </c>
      <c r="BT165" s="83"/>
      <c r="BU165" s="81">
        <f>'[1]DONNEES BGCT'!AD153</f>
        <v>0</v>
      </c>
      <c r="BV165" s="81"/>
      <c r="BW165" s="81">
        <f>BU165-BV165</f>
        <v>0</v>
      </c>
      <c r="BX165" s="81">
        <f t="shared" ref="BX165:BZ166" si="631">BP165+BU165</f>
        <v>1.2E-2</v>
      </c>
      <c r="BY165" s="81">
        <f t="shared" si="631"/>
        <v>0</v>
      </c>
      <c r="BZ165" s="81">
        <f t="shared" si="631"/>
        <v>1.2E-2</v>
      </c>
      <c r="CA165" s="66" t="e">
        <f>BX165/B165</f>
        <v>#DIV/0!</v>
      </c>
      <c r="CB165" s="83"/>
      <c r="CC165" s="81">
        <f>'[1]DONNEES BGCT'!AG153</f>
        <v>0</v>
      </c>
      <c r="CD165" s="81"/>
      <c r="CE165" s="81">
        <f>CC165-CD165</f>
        <v>0</v>
      </c>
      <c r="CF165" s="96"/>
      <c r="CG165" s="84">
        <f>CB165+BT165+BL165</f>
        <v>0</v>
      </c>
      <c r="CH165" s="81">
        <f t="shared" ref="CH165:CJ166" si="632">BM165+BU165+CC165</f>
        <v>0</v>
      </c>
      <c r="CI165" s="81">
        <f t="shared" si="632"/>
        <v>0</v>
      </c>
      <c r="CJ165" s="81">
        <f t="shared" si="632"/>
        <v>0</v>
      </c>
      <c r="CK165" s="82">
        <f>CF165+BD165</f>
        <v>0</v>
      </c>
      <c r="CL165" s="86">
        <f>CG165+BE165</f>
        <v>0</v>
      </c>
      <c r="CM165" s="81">
        <f t="shared" ref="CM165:CO166" si="633">BX165+CC165</f>
        <v>1.2E-2</v>
      </c>
      <c r="CN165" s="81">
        <f t="shared" si="633"/>
        <v>0</v>
      </c>
      <c r="CO165" s="81">
        <f t="shared" si="633"/>
        <v>1.2E-2</v>
      </c>
      <c r="CP165" s="67" t="e">
        <f>CO165/D165</f>
        <v>#DIV/0!</v>
      </c>
      <c r="CQ165" s="67" t="e">
        <f>CO165/G165</f>
        <v>#DIV/0!</v>
      </c>
      <c r="CR165" s="67" t="e">
        <f>CO165/CK165</f>
        <v>#DIV/0!</v>
      </c>
      <c r="CS165" s="83"/>
      <c r="CT165" s="81">
        <f>'[1]DONNEES BGCT'!AK153</f>
        <v>0</v>
      </c>
      <c r="CU165" s="81"/>
      <c r="CV165" s="81">
        <f>CT165-CU165</f>
        <v>0</v>
      </c>
      <c r="CW165" s="81">
        <f t="shared" ref="CW165:CY166" si="634">CM165+CT165</f>
        <v>1.2E-2</v>
      </c>
      <c r="CX165" s="81">
        <f t="shared" si="634"/>
        <v>0</v>
      </c>
      <c r="CY165" s="81">
        <f t="shared" si="634"/>
        <v>1.2E-2</v>
      </c>
      <c r="CZ165" s="83"/>
      <c r="DA165" s="81">
        <f>'[1]DONNEES BGCT'!AN153</f>
        <v>0</v>
      </c>
      <c r="DB165" s="81"/>
      <c r="DC165" s="81">
        <f>DA165-DB165</f>
        <v>0</v>
      </c>
      <c r="DD165" s="81">
        <f t="shared" ref="DD165:DF166" si="635">CW165+DA165</f>
        <v>1.2E-2</v>
      </c>
      <c r="DE165" s="81">
        <f t="shared" si="635"/>
        <v>0</v>
      </c>
      <c r="DF165" s="81">
        <f t="shared" si="635"/>
        <v>1.2E-2</v>
      </c>
      <c r="DG165" s="83"/>
      <c r="DH165" s="81">
        <f>'[1]DONNEES BGCT'!AQ153</f>
        <v>0</v>
      </c>
      <c r="DI165" s="81"/>
      <c r="DJ165" s="81">
        <f>DH165-DI165</f>
        <v>0</v>
      </c>
      <c r="DK165" s="96"/>
      <c r="DL165" s="84">
        <f t="shared" ref="DL165:DO166" si="636">DG165+CZ165+CS165</f>
        <v>0</v>
      </c>
      <c r="DM165" s="81">
        <f t="shared" si="636"/>
        <v>0</v>
      </c>
      <c r="DN165" s="81">
        <f t="shared" si="636"/>
        <v>0</v>
      </c>
      <c r="DO165" s="81">
        <f t="shared" si="636"/>
        <v>0</v>
      </c>
      <c r="DP165" s="82">
        <f>DK165+CK165</f>
        <v>0</v>
      </c>
      <c r="DQ165" s="86">
        <f>DL165+CL165</f>
        <v>0</v>
      </c>
      <c r="DR165" s="87">
        <f t="shared" ref="DR165:DT166" si="637">DD165+DH165</f>
        <v>1.2E-2</v>
      </c>
      <c r="DS165" s="87">
        <f t="shared" si="637"/>
        <v>0</v>
      </c>
      <c r="DT165" s="87">
        <f t="shared" si="637"/>
        <v>1.2E-2</v>
      </c>
      <c r="DU165" s="67" t="e">
        <f>DR165/B165</f>
        <v>#DIV/0!</v>
      </c>
      <c r="DV165" s="67" t="e">
        <f>DR165/E165</f>
        <v>#DIV/0!</v>
      </c>
      <c r="DW165" s="67" t="e">
        <f>DT165/H165</f>
        <v>#DIV/0!</v>
      </c>
      <c r="DY165" s="70"/>
      <c r="DZ165" s="128"/>
    </row>
    <row r="166" spans="1:132" ht="12.75" x14ac:dyDescent="0.2">
      <c r="A166" s="179" t="s">
        <v>185</v>
      </c>
      <c r="B166" s="81">
        <f>-('[1]RECAP DETAILLE'!C644+'[1]RECAP DETAILLE'!C645)/1000000</f>
        <v>0</v>
      </c>
      <c r="C166" s="81"/>
      <c r="D166" s="81">
        <f>B166-C166</f>
        <v>0</v>
      </c>
      <c r="E166" s="81">
        <f>-('[1]RECAP DETAILLE'!C644+'[1]RECAP DETAILLE'!C645)/1000000</f>
        <v>0</v>
      </c>
      <c r="F166" s="81"/>
      <c r="G166" s="81">
        <f>E166-F166</f>
        <v>0</v>
      </c>
      <c r="H166" s="89">
        <f>[1]Togo_Fisc!AX41-H165</f>
        <v>0</v>
      </c>
      <c r="I166" s="83"/>
      <c r="J166" s="81">
        <f>-'[1]DONNEES BGCT'!H153</f>
        <v>-6.3099000000000002E-3</v>
      </c>
      <c r="K166" s="81"/>
      <c r="L166" s="81">
        <f>J166-K166</f>
        <v>-6.3099000000000002E-3</v>
      </c>
      <c r="M166" s="83"/>
      <c r="N166" s="81">
        <f>-'[1]DONNEES BGCT'!K153</f>
        <v>-1.26E-2</v>
      </c>
      <c r="O166" s="81"/>
      <c r="P166" s="81">
        <f>N166-O166</f>
        <v>-1.26E-2</v>
      </c>
      <c r="Q166" s="81">
        <f t="shared" si="624"/>
        <v>-1.89099E-2</v>
      </c>
      <c r="R166" s="81">
        <f t="shared" si="624"/>
        <v>0</v>
      </c>
      <c r="S166" s="81">
        <f t="shared" si="624"/>
        <v>-1.89099E-2</v>
      </c>
      <c r="T166" s="83"/>
      <c r="U166" s="81">
        <f>-'[1]DONNEES BGCT'!M153</f>
        <v>0</v>
      </c>
      <c r="V166" s="81"/>
      <c r="W166" s="81">
        <f>U166-V166</f>
        <v>0</v>
      </c>
      <c r="X166" s="96"/>
      <c r="Y166" s="98">
        <f>I166+M166+T166</f>
        <v>0</v>
      </c>
      <c r="Z166" s="85">
        <f t="shared" si="625"/>
        <v>-1.89099E-2</v>
      </c>
      <c r="AA166" s="85">
        <f t="shared" si="625"/>
        <v>0</v>
      </c>
      <c r="AB166" s="85">
        <f t="shared" si="625"/>
        <v>-1.89099E-2</v>
      </c>
      <c r="AC166" s="66" t="e">
        <f>AB166/D166</f>
        <v>#DIV/0!</v>
      </c>
      <c r="AD166" s="66" t="e">
        <f t="shared" si="470"/>
        <v>#DIV/0!</v>
      </c>
      <c r="AE166" s="66" t="e">
        <f t="shared" si="471"/>
        <v>#DIV/0!</v>
      </c>
      <c r="AF166" s="83"/>
      <c r="AG166" s="81">
        <f>-'[1]DONNEES BGCT'!R153</f>
        <v>-8.9670340000000005E-3</v>
      </c>
      <c r="AH166" s="81"/>
      <c r="AI166" s="81">
        <f>AG166-AH166</f>
        <v>-8.9670340000000005E-3</v>
      </c>
      <c r="AJ166" s="81">
        <f t="shared" si="626"/>
        <v>-2.7876933999999999E-2</v>
      </c>
      <c r="AK166" s="81">
        <f t="shared" si="626"/>
        <v>0</v>
      </c>
      <c r="AL166" s="81">
        <f t="shared" si="626"/>
        <v>-2.7876933999999999E-2</v>
      </c>
      <c r="AM166" s="66" t="e">
        <f>AJ166/B166</f>
        <v>#DIV/0!</v>
      </c>
      <c r="AN166" s="83"/>
      <c r="AO166" s="81">
        <f>-'[1]DONNEES BGCT'!U153</f>
        <v>-6.3E-3</v>
      </c>
      <c r="AP166" s="81"/>
      <c r="AQ166" s="81">
        <f>AO166-AP166</f>
        <v>-6.3E-3</v>
      </c>
      <c r="AR166" s="81">
        <f t="shared" si="627"/>
        <v>-3.4176933999999999E-2</v>
      </c>
      <c r="AS166" s="81">
        <f t="shared" si="627"/>
        <v>0</v>
      </c>
      <c r="AT166" s="81">
        <f t="shared" si="627"/>
        <v>-3.4176933999999999E-2</v>
      </c>
      <c r="AU166" s="83"/>
      <c r="AV166" s="81">
        <f>-'[1]DONNEES BGCT'!X153</f>
        <v>-6.1999999999999998E-3</v>
      </c>
      <c r="AW166" s="81"/>
      <c r="AX166" s="81">
        <f>AV166-AW166</f>
        <v>-6.1999999999999998E-3</v>
      </c>
      <c r="AY166" s="96"/>
      <c r="AZ166" s="84">
        <f>AF166+AN166+AU166</f>
        <v>0</v>
      </c>
      <c r="BA166" s="81">
        <f t="shared" si="628"/>
        <v>-2.1467034000000003E-2</v>
      </c>
      <c r="BB166" s="81">
        <f t="shared" si="628"/>
        <v>0</v>
      </c>
      <c r="BC166" s="81">
        <f t="shared" si="628"/>
        <v>-2.1467034000000003E-2</v>
      </c>
      <c r="BD166" s="82">
        <f t="shared" si="629"/>
        <v>0</v>
      </c>
      <c r="BE166" s="86">
        <f t="shared" si="629"/>
        <v>0</v>
      </c>
      <c r="BF166" s="85">
        <f t="shared" si="629"/>
        <v>-4.0376934000000003E-2</v>
      </c>
      <c r="BG166" s="85">
        <f t="shared" si="629"/>
        <v>0</v>
      </c>
      <c r="BH166" s="85">
        <f t="shared" si="629"/>
        <v>-4.0376934000000003E-2</v>
      </c>
      <c r="BI166" s="66"/>
      <c r="BJ166" s="66"/>
      <c r="BK166" s="66"/>
      <c r="BL166" s="83"/>
      <c r="BM166" s="81">
        <f>-'[1]DONNEES BGCT'!AB153</f>
        <v>0</v>
      </c>
      <c r="BN166" s="81"/>
      <c r="BO166" s="81">
        <f>BM166-BN166</f>
        <v>0</v>
      </c>
      <c r="BP166" s="81">
        <f t="shared" si="630"/>
        <v>-4.0376934000000003E-2</v>
      </c>
      <c r="BQ166" s="81">
        <f t="shared" si="630"/>
        <v>0</v>
      </c>
      <c r="BR166" s="81">
        <f t="shared" si="630"/>
        <v>-4.0376934000000003E-2</v>
      </c>
      <c r="BS166" s="66" t="e">
        <f>BR166/B166</f>
        <v>#DIV/0!</v>
      </c>
      <c r="BT166" s="83"/>
      <c r="BU166" s="81">
        <f>-'[1]DONNEES BGCT'!AE153</f>
        <v>0</v>
      </c>
      <c r="BV166" s="81"/>
      <c r="BW166" s="81">
        <f>BU166-BV166</f>
        <v>0</v>
      </c>
      <c r="BX166" s="81">
        <f t="shared" si="631"/>
        <v>-4.0376934000000003E-2</v>
      </c>
      <c r="BY166" s="81">
        <f t="shared" si="631"/>
        <v>0</v>
      </c>
      <c r="BZ166" s="81">
        <f t="shared" si="631"/>
        <v>-4.0376934000000003E-2</v>
      </c>
      <c r="CA166" s="66" t="e">
        <f>BX166/B166</f>
        <v>#DIV/0!</v>
      </c>
      <c r="CB166" s="83"/>
      <c r="CC166" s="81">
        <f>-'[1]DONNEES BGCT'!AH153</f>
        <v>0</v>
      </c>
      <c r="CD166" s="81"/>
      <c r="CE166" s="81">
        <f>CC166-CD166</f>
        <v>0</v>
      </c>
      <c r="CF166" s="96"/>
      <c r="CG166" s="84">
        <f>CB166+BT166+BL166</f>
        <v>0</v>
      </c>
      <c r="CH166" s="81">
        <f t="shared" si="632"/>
        <v>0</v>
      </c>
      <c r="CI166" s="81">
        <f t="shared" si="632"/>
        <v>0</v>
      </c>
      <c r="CJ166" s="81">
        <f t="shared" si="632"/>
        <v>0</v>
      </c>
      <c r="CK166" s="82">
        <f>CF166+BD166</f>
        <v>0</v>
      </c>
      <c r="CL166" s="86">
        <f>CG166+BE166</f>
        <v>0</v>
      </c>
      <c r="CM166" s="81">
        <f t="shared" si="633"/>
        <v>-4.0376934000000003E-2</v>
      </c>
      <c r="CN166" s="81">
        <f t="shared" si="633"/>
        <v>0</v>
      </c>
      <c r="CO166" s="81">
        <f t="shared" si="633"/>
        <v>-4.0376934000000003E-2</v>
      </c>
      <c r="CP166" s="67" t="e">
        <f>CO166/D166</f>
        <v>#DIV/0!</v>
      </c>
      <c r="CQ166" s="67" t="e">
        <f>CO166/G166</f>
        <v>#DIV/0!</v>
      </c>
      <c r="CR166" s="67" t="e">
        <f>CO166/CK166</f>
        <v>#DIV/0!</v>
      </c>
      <c r="CS166" s="83"/>
      <c r="CT166" s="81">
        <f>-'[1]DONNEES BGCT'!AL153</f>
        <v>0</v>
      </c>
      <c r="CU166" s="81"/>
      <c r="CV166" s="81">
        <f>CT166-CU166</f>
        <v>0</v>
      </c>
      <c r="CW166" s="81">
        <f t="shared" si="634"/>
        <v>-4.0376934000000003E-2</v>
      </c>
      <c r="CX166" s="81">
        <f t="shared" si="634"/>
        <v>0</v>
      </c>
      <c r="CY166" s="81">
        <f t="shared" si="634"/>
        <v>-4.0376934000000003E-2</v>
      </c>
      <c r="CZ166" s="83"/>
      <c r="DA166" s="81">
        <f>-'[1]DONNEES BGCT'!AO153</f>
        <v>0</v>
      </c>
      <c r="DB166" s="81"/>
      <c r="DC166" s="81">
        <f>DA166-DB166</f>
        <v>0</v>
      </c>
      <c r="DD166" s="81">
        <f t="shared" si="635"/>
        <v>-4.0376934000000003E-2</v>
      </c>
      <c r="DE166" s="81">
        <f t="shared" si="635"/>
        <v>0</v>
      </c>
      <c r="DF166" s="81">
        <f t="shared" si="635"/>
        <v>-4.0376934000000003E-2</v>
      </c>
      <c r="DG166" s="83"/>
      <c r="DH166" s="81">
        <f>-'[1]DONNEES BGCT'!AR153</f>
        <v>0</v>
      </c>
      <c r="DI166" s="81"/>
      <c r="DJ166" s="81">
        <f>DH166-DI166</f>
        <v>0</v>
      </c>
      <c r="DK166" s="96"/>
      <c r="DL166" s="84">
        <f t="shared" si="636"/>
        <v>0</v>
      </c>
      <c r="DM166" s="81">
        <f t="shared" si="636"/>
        <v>0</v>
      </c>
      <c r="DN166" s="81">
        <f t="shared" si="636"/>
        <v>0</v>
      </c>
      <c r="DO166" s="81">
        <f t="shared" si="636"/>
        <v>0</v>
      </c>
      <c r="DP166" s="82">
        <f>DK166+CK166</f>
        <v>0</v>
      </c>
      <c r="DQ166" s="86">
        <f>DL166+CL166</f>
        <v>0</v>
      </c>
      <c r="DR166" s="87">
        <f t="shared" si="637"/>
        <v>-4.0376934000000003E-2</v>
      </c>
      <c r="DS166" s="87">
        <f t="shared" si="637"/>
        <v>0</v>
      </c>
      <c r="DT166" s="87">
        <f t="shared" si="637"/>
        <v>-4.0376934000000003E-2</v>
      </c>
      <c r="DU166" s="67" t="e">
        <f>DR166/B166</f>
        <v>#DIV/0!</v>
      </c>
      <c r="DV166" s="67" t="e">
        <f>DR166/E166</f>
        <v>#DIV/0!</v>
      </c>
      <c r="DW166" s="67" t="e">
        <f>DT166/H166</f>
        <v>#DIV/0!</v>
      </c>
      <c r="DZ166" s="128"/>
    </row>
    <row r="167" spans="1:132" x14ac:dyDescent="0.2">
      <c r="A167" s="140"/>
      <c r="H167" s="140"/>
      <c r="J167" s="140"/>
      <c r="K167" s="140"/>
      <c r="L167" s="140"/>
      <c r="N167" s="140"/>
      <c r="O167" s="140"/>
      <c r="P167" s="140"/>
      <c r="Q167" s="140"/>
      <c r="R167" s="140"/>
      <c r="S167" s="140"/>
      <c r="U167" s="140"/>
      <c r="V167" s="140"/>
      <c r="W167" s="140"/>
      <c r="X167" s="140"/>
      <c r="Y167" s="140"/>
      <c r="Z167" s="141"/>
      <c r="AA167" s="141"/>
      <c r="AB167" s="141"/>
      <c r="AC167" s="140"/>
      <c r="AD167" s="140"/>
      <c r="AE167" s="140"/>
      <c r="AG167" s="140"/>
      <c r="AH167" s="140"/>
      <c r="AI167" s="140"/>
      <c r="AJ167" s="140"/>
      <c r="AK167" s="140"/>
      <c r="AL167" s="140"/>
      <c r="AM167" s="140"/>
      <c r="AO167" s="140"/>
      <c r="AP167" s="140"/>
      <c r="AQ167" s="140"/>
      <c r="AR167" s="140"/>
      <c r="AS167" s="140"/>
      <c r="AT167" s="140"/>
      <c r="AV167" s="140"/>
      <c r="AW167" s="140"/>
      <c r="AX167" s="140"/>
      <c r="AY167" s="140"/>
      <c r="AZ167" s="140"/>
      <c r="BA167" s="140"/>
      <c r="BB167" s="140"/>
      <c r="BC167" s="140"/>
      <c r="BD167" s="140"/>
      <c r="BE167" s="140"/>
      <c r="BF167" s="141"/>
      <c r="BG167" s="141"/>
      <c r="BH167" s="141"/>
      <c r="BI167" s="140"/>
      <c r="BJ167" s="140"/>
      <c r="BK167" s="140"/>
      <c r="BM167" s="140"/>
      <c r="BN167" s="140"/>
      <c r="BO167" s="140"/>
      <c r="BP167" s="140"/>
      <c r="BQ167" s="140"/>
      <c r="BR167" s="140"/>
      <c r="BS167" s="140"/>
      <c r="BU167" s="140"/>
      <c r="BV167" s="140"/>
      <c r="BW167" s="140"/>
      <c r="BX167" s="140"/>
      <c r="BY167" s="140"/>
      <c r="BZ167" s="140"/>
      <c r="CA167" s="140"/>
      <c r="CC167" s="140"/>
      <c r="CD167" s="140"/>
      <c r="CE167" s="140"/>
      <c r="CF167" s="140"/>
      <c r="CG167" s="140"/>
      <c r="CH167" s="140"/>
      <c r="CI167" s="140"/>
      <c r="CJ167" s="140"/>
      <c r="CK167" s="140"/>
      <c r="CL167" s="140"/>
      <c r="CM167" s="140"/>
      <c r="CN167" s="140"/>
      <c r="CO167" s="140"/>
      <c r="CP167" s="140"/>
      <c r="CQ167" s="140"/>
      <c r="CR167" s="140"/>
      <c r="CT167" s="140"/>
      <c r="CU167" s="140"/>
      <c r="CV167" s="140"/>
      <c r="CW167" s="140"/>
      <c r="CX167" s="140"/>
      <c r="CY167" s="140"/>
      <c r="DA167" s="140"/>
      <c r="DB167" s="140"/>
      <c r="DC167" s="140"/>
      <c r="DD167" s="140"/>
      <c r="DE167" s="140"/>
      <c r="DF167" s="140"/>
      <c r="DH167" s="140"/>
      <c r="DI167" s="140"/>
      <c r="DJ167" s="140"/>
      <c r="DK167" s="140"/>
      <c r="DL167" s="140"/>
      <c r="DM167" s="140"/>
      <c r="DN167" s="140"/>
      <c r="DO167" s="140"/>
      <c r="DP167" s="140"/>
      <c r="DQ167" s="140"/>
      <c r="DR167" s="140"/>
      <c r="DS167" s="140"/>
      <c r="DT167" s="140"/>
      <c r="DU167" s="140"/>
      <c r="DV167" s="140"/>
      <c r="DW167" s="140"/>
      <c r="DZ167" s="128"/>
      <c r="EA167" s="77"/>
      <c r="EB167" s="78"/>
    </row>
    <row r="168" spans="1:132" s="70" customFormat="1" ht="15" x14ac:dyDescent="0.25">
      <c r="A168" s="142" t="s">
        <v>186</v>
      </c>
      <c r="B168" s="64">
        <f>SUM(B169:B173)</f>
        <v>1.6597668239999999</v>
      </c>
      <c r="C168" s="64">
        <f t="shared" ref="C168:AX168" si="638">SUM(C169:C173)</f>
        <v>0</v>
      </c>
      <c r="D168" s="64">
        <f t="shared" si="638"/>
        <v>1.6597668239999999</v>
      </c>
      <c r="E168" s="64">
        <f t="shared" si="638"/>
        <v>1.6597668239999999</v>
      </c>
      <c r="F168" s="64">
        <f t="shared" si="638"/>
        <v>0</v>
      </c>
      <c r="G168" s="64">
        <f t="shared" si="638"/>
        <v>1.6597668239999999</v>
      </c>
      <c r="H168" s="64">
        <f t="shared" si="638"/>
        <v>1.6597668239999999</v>
      </c>
      <c r="I168" s="64">
        <f t="shared" si="638"/>
        <v>0</v>
      </c>
      <c r="J168" s="64">
        <f t="shared" si="638"/>
        <v>0</v>
      </c>
      <c r="K168" s="64">
        <f t="shared" si="638"/>
        <v>0</v>
      </c>
      <c r="L168" s="64">
        <f t="shared" si="638"/>
        <v>0</v>
      </c>
      <c r="M168" s="64">
        <f t="shared" si="638"/>
        <v>0</v>
      </c>
      <c r="N168" s="64">
        <f t="shared" si="638"/>
        <v>0</v>
      </c>
      <c r="O168" s="64">
        <f t="shared" si="638"/>
        <v>0</v>
      </c>
      <c r="P168" s="64">
        <f t="shared" si="638"/>
        <v>0</v>
      </c>
      <c r="Q168" s="64">
        <f t="shared" si="638"/>
        <v>0</v>
      </c>
      <c r="R168" s="64">
        <f t="shared" si="638"/>
        <v>0</v>
      </c>
      <c r="S168" s="64">
        <f t="shared" si="638"/>
        <v>0</v>
      </c>
      <c r="T168" s="64">
        <f t="shared" si="638"/>
        <v>0</v>
      </c>
      <c r="U168" s="64">
        <f t="shared" si="638"/>
        <v>0</v>
      </c>
      <c r="V168" s="64">
        <f t="shared" si="638"/>
        <v>0</v>
      </c>
      <c r="W168" s="64">
        <f t="shared" si="638"/>
        <v>0</v>
      </c>
      <c r="X168" s="64">
        <f t="shared" si="638"/>
        <v>0</v>
      </c>
      <c r="Y168" s="64">
        <f t="shared" si="638"/>
        <v>0</v>
      </c>
      <c r="Z168" s="65">
        <f t="shared" si="638"/>
        <v>0</v>
      </c>
      <c r="AA168" s="65">
        <f t="shared" si="638"/>
        <v>0</v>
      </c>
      <c r="AB168" s="65">
        <f t="shared" si="638"/>
        <v>0</v>
      </c>
      <c r="AC168" s="66">
        <f t="shared" ref="AC168:AC173" si="639">AB168/D168</f>
        <v>0</v>
      </c>
      <c r="AD168" s="66" t="e">
        <f t="shared" si="470"/>
        <v>#DIV/0!</v>
      </c>
      <c r="AE168" s="66">
        <f t="shared" si="471"/>
        <v>0</v>
      </c>
      <c r="AF168" s="64">
        <f t="shared" si="638"/>
        <v>0</v>
      </c>
      <c r="AG168" s="64">
        <f t="shared" si="638"/>
        <v>0</v>
      </c>
      <c r="AH168" s="64">
        <f t="shared" si="638"/>
        <v>0</v>
      </c>
      <c r="AI168" s="64">
        <f t="shared" si="638"/>
        <v>0</v>
      </c>
      <c r="AJ168" s="64">
        <f t="shared" si="638"/>
        <v>0</v>
      </c>
      <c r="AK168" s="64">
        <f t="shared" si="638"/>
        <v>0</v>
      </c>
      <c r="AL168" s="64">
        <f t="shared" si="638"/>
        <v>0</v>
      </c>
      <c r="AM168" s="66" t="e">
        <f t="shared" si="638"/>
        <v>#DIV/0!</v>
      </c>
      <c r="AN168" s="64">
        <f t="shared" si="638"/>
        <v>0</v>
      </c>
      <c r="AO168" s="64">
        <f t="shared" si="638"/>
        <v>0</v>
      </c>
      <c r="AP168" s="64">
        <f t="shared" si="638"/>
        <v>0</v>
      </c>
      <c r="AQ168" s="64">
        <f t="shared" si="638"/>
        <v>0</v>
      </c>
      <c r="AR168" s="64">
        <f t="shared" si="638"/>
        <v>0</v>
      </c>
      <c r="AS168" s="64">
        <f t="shared" si="638"/>
        <v>0</v>
      </c>
      <c r="AT168" s="64">
        <f t="shared" si="638"/>
        <v>0</v>
      </c>
      <c r="AU168" s="64">
        <f t="shared" si="638"/>
        <v>0</v>
      </c>
      <c r="AV168" s="64">
        <f t="shared" si="638"/>
        <v>0.48432799299999996</v>
      </c>
      <c r="AW168" s="64">
        <f t="shared" si="638"/>
        <v>0</v>
      </c>
      <c r="AX168" s="64">
        <f t="shared" si="638"/>
        <v>0.48432799299999996</v>
      </c>
      <c r="AY168" s="64">
        <f>SUM(AY169:AY173)</f>
        <v>0</v>
      </c>
      <c r="AZ168" s="64">
        <f t="shared" ref="AZ168:CY168" si="640">SUM(AZ169:AZ173)</f>
        <v>0</v>
      </c>
      <c r="BA168" s="64">
        <f t="shared" si="640"/>
        <v>0.48432799299999996</v>
      </c>
      <c r="BB168" s="64">
        <f t="shared" si="640"/>
        <v>0</v>
      </c>
      <c r="BC168" s="64">
        <f t="shared" si="640"/>
        <v>0.48432799299999996</v>
      </c>
      <c r="BD168" s="64">
        <f t="shared" si="640"/>
        <v>0</v>
      </c>
      <c r="BE168" s="64">
        <f t="shared" si="640"/>
        <v>0</v>
      </c>
      <c r="BF168" s="65">
        <f t="shared" si="640"/>
        <v>0.48432799299999996</v>
      </c>
      <c r="BG168" s="65">
        <f t="shared" si="640"/>
        <v>0</v>
      </c>
      <c r="BH168" s="65">
        <f t="shared" si="640"/>
        <v>0.48432799299999996</v>
      </c>
      <c r="BI168" s="66">
        <f t="shared" ref="BI168:BI172" si="641">BH168/D168</f>
        <v>0.29180484029243375</v>
      </c>
      <c r="BJ168" s="66">
        <f>BF168/E168</f>
        <v>0.29180484029243375</v>
      </c>
      <c r="BK168" s="66" t="e">
        <f>BH168/BD168</f>
        <v>#DIV/0!</v>
      </c>
      <c r="BL168" s="64">
        <f t="shared" si="640"/>
        <v>0</v>
      </c>
      <c r="BM168" s="64">
        <f t="shared" si="640"/>
        <v>0</v>
      </c>
      <c r="BN168" s="64">
        <f t="shared" si="640"/>
        <v>0</v>
      </c>
      <c r="BO168" s="64">
        <f t="shared" si="640"/>
        <v>0</v>
      </c>
      <c r="BP168" s="64">
        <f t="shared" si="640"/>
        <v>0.48432799299999996</v>
      </c>
      <c r="BQ168" s="64">
        <f t="shared" si="640"/>
        <v>0</v>
      </c>
      <c r="BR168" s="64">
        <f t="shared" si="640"/>
        <v>0.48432799299999996</v>
      </c>
      <c r="BS168" s="66">
        <f t="shared" ref="BS168:BS173" si="642">BR168/B168</f>
        <v>0.29180484029243375</v>
      </c>
      <c r="BT168" s="64">
        <f t="shared" si="640"/>
        <v>0</v>
      </c>
      <c r="BU168" s="64">
        <f t="shared" si="640"/>
        <v>0</v>
      </c>
      <c r="BV168" s="64">
        <f t="shared" si="640"/>
        <v>0</v>
      </c>
      <c r="BW168" s="64">
        <f t="shared" si="640"/>
        <v>0</v>
      </c>
      <c r="BX168" s="64">
        <f t="shared" si="640"/>
        <v>0.48432799299999996</v>
      </c>
      <c r="BY168" s="64">
        <f t="shared" si="640"/>
        <v>0</v>
      </c>
      <c r="BZ168" s="64">
        <f t="shared" si="640"/>
        <v>0.48432799299999996</v>
      </c>
      <c r="CA168" s="66" t="e">
        <f t="shared" si="640"/>
        <v>#DIV/0!</v>
      </c>
      <c r="CB168" s="64">
        <f t="shared" si="640"/>
        <v>0</v>
      </c>
      <c r="CC168" s="64">
        <f t="shared" si="640"/>
        <v>0</v>
      </c>
      <c r="CD168" s="64">
        <f t="shared" si="640"/>
        <v>0</v>
      </c>
      <c r="CE168" s="64">
        <f t="shared" si="640"/>
        <v>0</v>
      </c>
      <c r="CF168" s="64">
        <f t="shared" si="640"/>
        <v>0</v>
      </c>
      <c r="CG168" s="64">
        <f t="shared" si="640"/>
        <v>0</v>
      </c>
      <c r="CH168" s="64">
        <f t="shared" si="640"/>
        <v>0</v>
      </c>
      <c r="CI168" s="64">
        <f t="shared" si="640"/>
        <v>0</v>
      </c>
      <c r="CJ168" s="64">
        <f t="shared" si="640"/>
        <v>0</v>
      </c>
      <c r="CK168" s="64">
        <f t="shared" si="640"/>
        <v>0</v>
      </c>
      <c r="CL168" s="64">
        <f t="shared" si="640"/>
        <v>0</v>
      </c>
      <c r="CM168" s="64">
        <f t="shared" si="640"/>
        <v>0.48432799299999996</v>
      </c>
      <c r="CN168" s="64">
        <f t="shared" si="640"/>
        <v>0</v>
      </c>
      <c r="CO168" s="64">
        <f t="shared" si="640"/>
        <v>0.48432799299999996</v>
      </c>
      <c r="CP168" s="67">
        <f t="shared" ref="CP168:CP173" si="643">CO168/D168</f>
        <v>0.29180484029243375</v>
      </c>
      <c r="CQ168" s="67">
        <f t="shared" ref="CQ168:CQ173" si="644">CO168/G168</f>
        <v>0.29180484029243375</v>
      </c>
      <c r="CR168" s="67" t="e">
        <f t="shared" si="640"/>
        <v>#DIV/0!</v>
      </c>
      <c r="CS168" s="64">
        <f t="shared" si="640"/>
        <v>0</v>
      </c>
      <c r="CT168" s="64">
        <f t="shared" si="640"/>
        <v>0</v>
      </c>
      <c r="CU168" s="64">
        <f t="shared" si="640"/>
        <v>0</v>
      </c>
      <c r="CV168" s="64">
        <f t="shared" si="640"/>
        <v>0</v>
      </c>
      <c r="CW168" s="64">
        <f t="shared" si="640"/>
        <v>0.48432799299999996</v>
      </c>
      <c r="CX168" s="64">
        <f t="shared" si="640"/>
        <v>0</v>
      </c>
      <c r="CY168" s="64">
        <f t="shared" si="640"/>
        <v>0.48432799299999996</v>
      </c>
      <c r="CZ168" s="64">
        <f t="shared" ref="CZ168:DU168" si="645">SUM(CZ169:CZ173)</f>
        <v>0</v>
      </c>
      <c r="DA168" s="64">
        <f t="shared" si="645"/>
        <v>0</v>
      </c>
      <c r="DB168" s="64">
        <f t="shared" si="645"/>
        <v>0</v>
      </c>
      <c r="DC168" s="64">
        <f t="shared" si="645"/>
        <v>0</v>
      </c>
      <c r="DD168" s="64">
        <f t="shared" si="645"/>
        <v>0.48432799299999996</v>
      </c>
      <c r="DE168" s="64">
        <f t="shared" si="645"/>
        <v>0</v>
      </c>
      <c r="DF168" s="64">
        <f t="shared" si="645"/>
        <v>0.48432799299999996</v>
      </c>
      <c r="DG168" s="64">
        <f t="shared" si="645"/>
        <v>0</v>
      </c>
      <c r="DH168" s="64">
        <f t="shared" si="645"/>
        <v>0</v>
      </c>
      <c r="DI168" s="64">
        <f t="shared" si="645"/>
        <v>0</v>
      </c>
      <c r="DJ168" s="64">
        <f t="shared" si="645"/>
        <v>0</v>
      </c>
      <c r="DK168" s="64">
        <f t="shared" si="645"/>
        <v>0</v>
      </c>
      <c r="DL168" s="64">
        <f t="shared" si="645"/>
        <v>0</v>
      </c>
      <c r="DM168" s="64">
        <f t="shared" si="645"/>
        <v>0</v>
      </c>
      <c r="DN168" s="64">
        <f t="shared" si="645"/>
        <v>0</v>
      </c>
      <c r="DO168" s="64">
        <f t="shared" si="645"/>
        <v>0</v>
      </c>
      <c r="DP168" s="64">
        <f t="shared" si="645"/>
        <v>0</v>
      </c>
      <c r="DQ168" s="64">
        <f t="shared" si="645"/>
        <v>0</v>
      </c>
      <c r="DR168" s="64">
        <f t="shared" si="645"/>
        <v>0.48432799299999996</v>
      </c>
      <c r="DS168" s="64">
        <f t="shared" si="645"/>
        <v>0</v>
      </c>
      <c r="DT168" s="64">
        <f t="shared" si="645"/>
        <v>0.48432799299999996</v>
      </c>
      <c r="DU168" s="67" t="e">
        <f t="shared" si="645"/>
        <v>#DIV/0!</v>
      </c>
      <c r="DV168" s="67"/>
      <c r="DW168" s="67"/>
      <c r="DY168" s="23"/>
      <c r="DZ168" s="128"/>
      <c r="EA168" s="23"/>
      <c r="EB168" s="23"/>
    </row>
    <row r="169" spans="1:132" s="88" customFormat="1" ht="12.75" x14ac:dyDescent="0.2">
      <c r="A169" s="80" t="s">
        <v>93</v>
      </c>
      <c r="B169" s="81">
        <f>'[1]RECAP DETAILLE'!C640/1000000</f>
        <v>0.60288333100000002</v>
      </c>
      <c r="C169" s="81"/>
      <c r="D169" s="81">
        <f>B169-C169</f>
        <v>0.60288333100000002</v>
      </c>
      <c r="E169" s="81">
        <f>B169</f>
        <v>0.60288333100000002</v>
      </c>
      <c r="F169" s="81"/>
      <c r="G169" s="81">
        <f>E169-F169</f>
        <v>0.60288333100000002</v>
      </c>
      <c r="H169" s="106">
        <f>D169</f>
        <v>0.60288333100000002</v>
      </c>
      <c r="I169" s="83"/>
      <c r="J169" s="81">
        <f>'[1]DONNEES BGCT'!I177</f>
        <v>0</v>
      </c>
      <c r="K169" s="81"/>
      <c r="L169" s="81">
        <f>J169-K169</f>
        <v>0</v>
      </c>
      <c r="M169" s="83"/>
      <c r="N169" s="81">
        <f>'[1]DONNEES BGCT'!L177</f>
        <v>0</v>
      </c>
      <c r="O169" s="81"/>
      <c r="P169" s="81">
        <f>N169-O169</f>
        <v>0</v>
      </c>
      <c r="Q169" s="81">
        <f t="shared" ref="Q169:S173" si="646">J169+N169</f>
        <v>0</v>
      </c>
      <c r="R169" s="81">
        <f t="shared" si="646"/>
        <v>0</v>
      </c>
      <c r="S169" s="81">
        <f t="shared" si="646"/>
        <v>0</v>
      </c>
      <c r="T169" s="83"/>
      <c r="U169" s="81">
        <f>'[1]DONNEES BGCT'!O177</f>
        <v>0</v>
      </c>
      <c r="V169" s="81"/>
      <c r="W169" s="81">
        <f>U169-V169</f>
        <v>0</v>
      </c>
      <c r="X169" s="82"/>
      <c r="Y169" s="84">
        <f>I169+M169+T169</f>
        <v>0</v>
      </c>
      <c r="Z169" s="85">
        <f t="shared" ref="Z169:AB173" si="647">Q169+U169</f>
        <v>0</v>
      </c>
      <c r="AA169" s="85">
        <f t="shared" si="647"/>
        <v>0</v>
      </c>
      <c r="AB169" s="85">
        <f t="shared" si="647"/>
        <v>0</v>
      </c>
      <c r="AC169" s="66">
        <f t="shared" si="639"/>
        <v>0</v>
      </c>
      <c r="AD169" s="66" t="e">
        <f t="shared" si="470"/>
        <v>#DIV/0!</v>
      </c>
      <c r="AE169" s="66">
        <f t="shared" si="471"/>
        <v>0</v>
      </c>
      <c r="AF169" s="83"/>
      <c r="AG169" s="81">
        <f>'[1]DONNEES BGCT'!S177</f>
        <v>0</v>
      </c>
      <c r="AH169" s="81"/>
      <c r="AI169" s="81">
        <f>AG169-AH169</f>
        <v>0</v>
      </c>
      <c r="AJ169" s="81">
        <f t="shared" ref="AJ169:AL173" si="648">+Z169+AG169</f>
        <v>0</v>
      </c>
      <c r="AK169" s="81">
        <f t="shared" si="648"/>
        <v>0</v>
      </c>
      <c r="AL169" s="81">
        <f t="shared" si="648"/>
        <v>0</v>
      </c>
      <c r="AM169" s="66">
        <f>AJ169/B169</f>
        <v>0</v>
      </c>
      <c r="AN169" s="83"/>
      <c r="AO169" s="81">
        <f>'[1]DONNEES BGCT'!V177</f>
        <v>0</v>
      </c>
      <c r="AP169" s="81"/>
      <c r="AQ169" s="81">
        <f>AO169-AP169</f>
        <v>0</v>
      </c>
      <c r="AR169" s="81">
        <f t="shared" ref="AR169:AT173" si="649">AJ169+AO169</f>
        <v>0</v>
      </c>
      <c r="AS169" s="81">
        <f t="shared" si="649"/>
        <v>0</v>
      </c>
      <c r="AT169" s="81">
        <f t="shared" si="649"/>
        <v>0</v>
      </c>
      <c r="AU169" s="83"/>
      <c r="AV169" s="81">
        <f>'[1]DONNEES BGCT'!Y177</f>
        <v>0.21832121299999999</v>
      </c>
      <c r="AW169" s="81"/>
      <c r="AX169" s="81">
        <f>AV169-AW169</f>
        <v>0.21832121299999999</v>
      </c>
      <c r="AY169" s="82"/>
      <c r="AZ169" s="84">
        <f>AF169+AN169+AU169</f>
        <v>0</v>
      </c>
      <c r="BA169" s="81">
        <f t="shared" ref="BA169:BC173" si="650">AV169+AO169+AG169</f>
        <v>0.21832121299999999</v>
      </c>
      <c r="BB169" s="81">
        <f t="shared" si="650"/>
        <v>0</v>
      </c>
      <c r="BC169" s="81">
        <f t="shared" si="650"/>
        <v>0.21832121299999999</v>
      </c>
      <c r="BD169" s="82">
        <f t="shared" ref="BD169:BH173" si="651">AY169+X169</f>
        <v>0</v>
      </c>
      <c r="BE169" s="86">
        <f t="shared" si="651"/>
        <v>0</v>
      </c>
      <c r="BF169" s="85">
        <f t="shared" si="651"/>
        <v>0.21832121299999999</v>
      </c>
      <c r="BG169" s="85">
        <f t="shared" si="651"/>
        <v>0</v>
      </c>
      <c r="BH169" s="85">
        <f t="shared" si="651"/>
        <v>0.21832121299999999</v>
      </c>
      <c r="BI169" s="66">
        <f t="shared" si="641"/>
        <v>0.36212846130257326</v>
      </c>
      <c r="BJ169" s="66">
        <f>BF169/E169</f>
        <v>0.36212846130257326</v>
      </c>
      <c r="BK169" s="66" t="e">
        <f>BH169/BD169</f>
        <v>#DIV/0!</v>
      </c>
      <c r="BL169" s="83"/>
      <c r="BM169" s="81">
        <f>'[1]DONNEES BGCT'!AC177</f>
        <v>0</v>
      </c>
      <c r="BN169" s="81"/>
      <c r="BO169" s="81">
        <f>BM169-BN169</f>
        <v>0</v>
      </c>
      <c r="BP169" s="81">
        <f t="shared" ref="BP169:BR173" si="652">BF169+BM169</f>
        <v>0.21832121299999999</v>
      </c>
      <c r="BQ169" s="81">
        <f t="shared" si="652"/>
        <v>0</v>
      </c>
      <c r="BR169" s="81">
        <f t="shared" si="652"/>
        <v>0.21832121299999999</v>
      </c>
      <c r="BS169" s="66">
        <f t="shared" si="642"/>
        <v>0.36212846130257326</v>
      </c>
      <c r="BT169" s="83"/>
      <c r="BU169" s="81">
        <f>'[1]DONNEES BGCT'!AF177</f>
        <v>0</v>
      </c>
      <c r="BV169" s="81"/>
      <c r="BW169" s="81">
        <f>BU169-BV169</f>
        <v>0</v>
      </c>
      <c r="BX169" s="81">
        <f t="shared" ref="BX169:BZ173" si="653">BP169+BU169</f>
        <v>0.21832121299999999</v>
      </c>
      <c r="BY169" s="81">
        <f t="shared" si="653"/>
        <v>0</v>
      </c>
      <c r="BZ169" s="81">
        <f t="shared" si="653"/>
        <v>0.21832121299999999</v>
      </c>
      <c r="CA169" s="66">
        <f>BX169/B169</f>
        <v>0.36212846130257326</v>
      </c>
      <c r="CB169" s="83"/>
      <c r="CC169" s="81">
        <f>'[1]DONNEES BGCT'!AI177</f>
        <v>0</v>
      </c>
      <c r="CD169" s="81"/>
      <c r="CE169" s="81">
        <f>CC169-CD169</f>
        <v>0</v>
      </c>
      <c r="CF169" s="82"/>
      <c r="CG169" s="84">
        <f>CB169+BT169+BL169</f>
        <v>0</v>
      </c>
      <c r="CH169" s="81">
        <f t="shared" ref="CH169:CJ173" si="654">BM169+BU169+CC169</f>
        <v>0</v>
      </c>
      <c r="CI169" s="81">
        <f t="shared" si="654"/>
        <v>0</v>
      </c>
      <c r="CJ169" s="81">
        <f t="shared" si="654"/>
        <v>0</v>
      </c>
      <c r="CK169" s="82">
        <f t="shared" ref="CK169:CL173" si="655">CF169+BD169</f>
        <v>0</v>
      </c>
      <c r="CL169" s="86">
        <f t="shared" si="655"/>
        <v>0</v>
      </c>
      <c r="CM169" s="81">
        <f t="shared" ref="CM169:CO173" si="656">BX169+CC169</f>
        <v>0.21832121299999999</v>
      </c>
      <c r="CN169" s="81">
        <f t="shared" si="656"/>
        <v>0</v>
      </c>
      <c r="CO169" s="81">
        <f t="shared" si="656"/>
        <v>0.21832121299999999</v>
      </c>
      <c r="CP169" s="67">
        <f t="shared" si="643"/>
        <v>0.36212846130257326</v>
      </c>
      <c r="CQ169" s="67">
        <f t="shared" si="644"/>
        <v>0.36212846130257326</v>
      </c>
      <c r="CR169" s="67" t="e">
        <f>CO169/CK169</f>
        <v>#DIV/0!</v>
      </c>
      <c r="CS169" s="83"/>
      <c r="CT169" s="81">
        <f>'[1]DONNEES BGCT'!AM177</f>
        <v>0</v>
      </c>
      <c r="CU169" s="81"/>
      <c r="CV169" s="81">
        <f>CT169-CU169</f>
        <v>0</v>
      </c>
      <c r="CW169" s="81">
        <f t="shared" ref="CW169:CY173" si="657">CM169+CT169</f>
        <v>0.21832121299999999</v>
      </c>
      <c r="CX169" s="81">
        <f t="shared" si="657"/>
        <v>0</v>
      </c>
      <c r="CY169" s="81">
        <f t="shared" si="657"/>
        <v>0.21832121299999999</v>
      </c>
      <c r="CZ169" s="83"/>
      <c r="DA169" s="81">
        <f>'[1]DONNEES BGCT'!AP177</f>
        <v>0</v>
      </c>
      <c r="DB169" s="81"/>
      <c r="DC169" s="81">
        <f>DA169-DB169</f>
        <v>0</v>
      </c>
      <c r="DD169" s="81">
        <f t="shared" ref="DD169:DF173" si="658">CW169+DA169</f>
        <v>0.21832121299999999</v>
      </c>
      <c r="DE169" s="81">
        <f t="shared" si="658"/>
        <v>0</v>
      </c>
      <c r="DF169" s="81">
        <f t="shared" si="658"/>
        <v>0.21832121299999999</v>
      </c>
      <c r="DG169" s="83"/>
      <c r="DH169" s="81">
        <f>'[1]DONNEES BGCT'!AS177</f>
        <v>0</v>
      </c>
      <c r="DI169" s="81"/>
      <c r="DJ169" s="81">
        <f>DH169-DI169</f>
        <v>0</v>
      </c>
      <c r="DK169" s="82"/>
      <c r="DL169" s="84">
        <f t="shared" ref="DL169:DO173" si="659">DG169+CZ169+CS169</f>
        <v>0</v>
      </c>
      <c r="DM169" s="81">
        <f t="shared" si="659"/>
        <v>0</v>
      </c>
      <c r="DN169" s="81">
        <f t="shared" si="659"/>
        <v>0</v>
      </c>
      <c r="DO169" s="81">
        <f t="shared" si="659"/>
        <v>0</v>
      </c>
      <c r="DP169" s="82">
        <f t="shared" ref="DP169:DQ173" si="660">DK169+CK169</f>
        <v>0</v>
      </c>
      <c r="DQ169" s="86">
        <f t="shared" si="660"/>
        <v>0</v>
      </c>
      <c r="DR169" s="87">
        <f t="shared" ref="DR169:DT173" si="661">DD169+DH169</f>
        <v>0.21832121299999999</v>
      </c>
      <c r="DS169" s="87">
        <f t="shared" si="661"/>
        <v>0</v>
      </c>
      <c r="DT169" s="87">
        <f t="shared" si="661"/>
        <v>0.21832121299999999</v>
      </c>
      <c r="DU169" s="67">
        <f>DR169/B169</f>
        <v>0.36212846130257326</v>
      </c>
      <c r="DV169" s="67">
        <f>DR169/E169</f>
        <v>0.36212846130257326</v>
      </c>
      <c r="DW169" s="67">
        <f>DT169/H169</f>
        <v>0.36212846130257326</v>
      </c>
      <c r="DY169" s="70"/>
      <c r="DZ169" s="128"/>
    </row>
    <row r="170" spans="1:132" s="88" customFormat="1" ht="12.75" x14ac:dyDescent="0.2">
      <c r="A170" s="80" t="s">
        <v>94</v>
      </c>
      <c r="B170" s="81">
        <f>'[1]RECAP DETAILLE'!C641/1000000</f>
        <v>0.35688333299999997</v>
      </c>
      <c r="C170" s="81"/>
      <c r="D170" s="81">
        <f>B170-C170</f>
        <v>0.35688333299999997</v>
      </c>
      <c r="E170" s="81">
        <f>B170</f>
        <v>0.35688333299999997</v>
      </c>
      <c r="F170" s="81"/>
      <c r="G170" s="81">
        <f>E170-F170</f>
        <v>0.35688333299999997</v>
      </c>
      <c r="H170" s="106">
        <f>D170</f>
        <v>0.35688333299999997</v>
      </c>
      <c r="I170" s="83"/>
      <c r="J170" s="81">
        <f>'[1]DONNEES BGCT'!I178</f>
        <v>0</v>
      </c>
      <c r="K170" s="81"/>
      <c r="L170" s="81">
        <f>J170-K170</f>
        <v>0</v>
      </c>
      <c r="M170" s="83"/>
      <c r="N170" s="81">
        <f>'[1]DONNEES BGCT'!L178</f>
        <v>0</v>
      </c>
      <c r="O170" s="81"/>
      <c r="P170" s="81">
        <f>N170-O170</f>
        <v>0</v>
      </c>
      <c r="Q170" s="81">
        <f t="shared" si="646"/>
        <v>0</v>
      </c>
      <c r="R170" s="81">
        <f t="shared" si="646"/>
        <v>0</v>
      </c>
      <c r="S170" s="81">
        <f t="shared" si="646"/>
        <v>0</v>
      </c>
      <c r="T170" s="83"/>
      <c r="U170" s="81">
        <f>'[1]DONNEES BGCT'!O178</f>
        <v>0</v>
      </c>
      <c r="V170" s="81"/>
      <c r="W170" s="81">
        <f>U170-V170</f>
        <v>0</v>
      </c>
      <c r="X170" s="82"/>
      <c r="Y170" s="84">
        <f>I170+M170+T170</f>
        <v>0</v>
      </c>
      <c r="Z170" s="85">
        <f t="shared" si="647"/>
        <v>0</v>
      </c>
      <c r="AA170" s="85">
        <f t="shared" si="647"/>
        <v>0</v>
      </c>
      <c r="AB170" s="85">
        <f t="shared" si="647"/>
        <v>0</v>
      </c>
      <c r="AC170" s="66">
        <f t="shared" si="639"/>
        <v>0</v>
      </c>
      <c r="AD170" s="66" t="e">
        <f t="shared" si="470"/>
        <v>#DIV/0!</v>
      </c>
      <c r="AE170" s="66">
        <f t="shared" si="471"/>
        <v>0</v>
      </c>
      <c r="AF170" s="83"/>
      <c r="AG170" s="81">
        <f>'[1]DONNEES BGCT'!S178</f>
        <v>0</v>
      </c>
      <c r="AH170" s="81"/>
      <c r="AI170" s="81">
        <f>AG170-AH170</f>
        <v>0</v>
      </c>
      <c r="AJ170" s="81">
        <f t="shared" si="648"/>
        <v>0</v>
      </c>
      <c r="AK170" s="81">
        <f t="shared" si="648"/>
        <v>0</v>
      </c>
      <c r="AL170" s="81">
        <f t="shared" si="648"/>
        <v>0</v>
      </c>
      <c r="AM170" s="66">
        <f>AJ170/B170</f>
        <v>0</v>
      </c>
      <c r="AN170" s="83"/>
      <c r="AO170" s="81">
        <f>'[1]DONNEES BGCT'!V178</f>
        <v>0</v>
      </c>
      <c r="AP170" s="81"/>
      <c r="AQ170" s="81">
        <f>AO170-AP170</f>
        <v>0</v>
      </c>
      <c r="AR170" s="81">
        <f t="shared" si="649"/>
        <v>0</v>
      </c>
      <c r="AS170" s="81">
        <f t="shared" si="649"/>
        <v>0</v>
      </c>
      <c r="AT170" s="81">
        <f t="shared" si="649"/>
        <v>0</v>
      </c>
      <c r="AU170" s="83"/>
      <c r="AV170" s="81">
        <f>'[1]DONNEES BGCT'!Y178</f>
        <v>0.23514483</v>
      </c>
      <c r="AW170" s="81"/>
      <c r="AX170" s="81">
        <f>AV170-AW170</f>
        <v>0.23514483</v>
      </c>
      <c r="AY170" s="82"/>
      <c r="AZ170" s="84">
        <f>AF170+AN170+AU170</f>
        <v>0</v>
      </c>
      <c r="BA170" s="81">
        <f t="shared" si="650"/>
        <v>0.23514483</v>
      </c>
      <c r="BB170" s="81">
        <f t="shared" si="650"/>
        <v>0</v>
      </c>
      <c r="BC170" s="81">
        <f t="shared" si="650"/>
        <v>0.23514483</v>
      </c>
      <c r="BD170" s="82">
        <f t="shared" si="651"/>
        <v>0</v>
      </c>
      <c r="BE170" s="86">
        <f t="shared" si="651"/>
        <v>0</v>
      </c>
      <c r="BF170" s="85">
        <f t="shared" si="651"/>
        <v>0.23514483</v>
      </c>
      <c r="BG170" s="85">
        <f t="shared" si="651"/>
        <v>0</v>
      </c>
      <c r="BH170" s="85">
        <f t="shared" si="651"/>
        <v>0.23514483</v>
      </c>
      <c r="BI170" s="66">
        <f t="shared" si="641"/>
        <v>0.65888431388304713</v>
      </c>
      <c r="BJ170" s="66">
        <f>BF170/E170</f>
        <v>0.65888431388304713</v>
      </c>
      <c r="BK170" s="66" t="e">
        <f>BH170/BD170</f>
        <v>#DIV/0!</v>
      </c>
      <c r="BL170" s="83"/>
      <c r="BM170" s="81">
        <f>'[1]DONNEES BGCT'!AC178</f>
        <v>0</v>
      </c>
      <c r="BN170" s="81"/>
      <c r="BO170" s="81">
        <f>BM170-BN170</f>
        <v>0</v>
      </c>
      <c r="BP170" s="81">
        <f t="shared" si="652"/>
        <v>0.23514483</v>
      </c>
      <c r="BQ170" s="81">
        <f t="shared" si="652"/>
        <v>0</v>
      </c>
      <c r="BR170" s="81">
        <f t="shared" si="652"/>
        <v>0.23514483</v>
      </c>
      <c r="BS170" s="66">
        <f t="shared" si="642"/>
        <v>0.65888431388304713</v>
      </c>
      <c r="BT170" s="83"/>
      <c r="BU170" s="81">
        <f>'[1]DONNEES BGCT'!AF178</f>
        <v>0</v>
      </c>
      <c r="BV170" s="81"/>
      <c r="BW170" s="81">
        <f>BU170-BV170</f>
        <v>0</v>
      </c>
      <c r="BX170" s="81">
        <f t="shared" si="653"/>
        <v>0.23514483</v>
      </c>
      <c r="BY170" s="81">
        <f t="shared" si="653"/>
        <v>0</v>
      </c>
      <c r="BZ170" s="81">
        <f t="shared" si="653"/>
        <v>0.23514483</v>
      </c>
      <c r="CA170" s="66">
        <f>BX170/B170</f>
        <v>0.65888431388304713</v>
      </c>
      <c r="CB170" s="83"/>
      <c r="CC170" s="81">
        <f>'[1]DONNEES BGCT'!AI178</f>
        <v>0</v>
      </c>
      <c r="CD170" s="81"/>
      <c r="CE170" s="81">
        <f>CC170-CD170</f>
        <v>0</v>
      </c>
      <c r="CF170" s="82"/>
      <c r="CG170" s="84">
        <f>CB170+BT170+BL170</f>
        <v>0</v>
      </c>
      <c r="CH170" s="81">
        <f t="shared" si="654"/>
        <v>0</v>
      </c>
      <c r="CI170" s="81">
        <f t="shared" si="654"/>
        <v>0</v>
      </c>
      <c r="CJ170" s="81">
        <f t="shared" si="654"/>
        <v>0</v>
      </c>
      <c r="CK170" s="82">
        <f t="shared" si="655"/>
        <v>0</v>
      </c>
      <c r="CL170" s="86">
        <f t="shared" si="655"/>
        <v>0</v>
      </c>
      <c r="CM170" s="81">
        <f t="shared" si="656"/>
        <v>0.23514483</v>
      </c>
      <c r="CN170" s="81">
        <f t="shared" si="656"/>
        <v>0</v>
      </c>
      <c r="CO170" s="81">
        <f t="shared" si="656"/>
        <v>0.23514483</v>
      </c>
      <c r="CP170" s="67">
        <f t="shared" si="643"/>
        <v>0.65888431388304713</v>
      </c>
      <c r="CQ170" s="67">
        <f t="shared" si="644"/>
        <v>0.65888431388304713</v>
      </c>
      <c r="CR170" s="67" t="e">
        <f>CO170/CK170</f>
        <v>#DIV/0!</v>
      </c>
      <c r="CS170" s="83"/>
      <c r="CT170" s="81">
        <f>'[1]DONNEES BGCT'!AM178</f>
        <v>0</v>
      </c>
      <c r="CU170" s="81"/>
      <c r="CV170" s="81">
        <f>CT170-CU170</f>
        <v>0</v>
      </c>
      <c r="CW170" s="81">
        <f t="shared" si="657"/>
        <v>0.23514483</v>
      </c>
      <c r="CX170" s="81">
        <f t="shared" si="657"/>
        <v>0</v>
      </c>
      <c r="CY170" s="81">
        <f t="shared" si="657"/>
        <v>0.23514483</v>
      </c>
      <c r="CZ170" s="83"/>
      <c r="DA170" s="81">
        <f>'[1]DONNEES BGCT'!AP178</f>
        <v>0</v>
      </c>
      <c r="DB170" s="81"/>
      <c r="DC170" s="81">
        <f>DA170-DB170</f>
        <v>0</v>
      </c>
      <c r="DD170" s="81">
        <f t="shared" si="658"/>
        <v>0.23514483</v>
      </c>
      <c r="DE170" s="81">
        <f t="shared" si="658"/>
        <v>0</v>
      </c>
      <c r="DF170" s="81">
        <f t="shared" si="658"/>
        <v>0.23514483</v>
      </c>
      <c r="DG170" s="83"/>
      <c r="DH170" s="81">
        <f>'[1]DONNEES BGCT'!AS178</f>
        <v>0</v>
      </c>
      <c r="DI170" s="81"/>
      <c r="DJ170" s="81">
        <f>DH170-DI170</f>
        <v>0</v>
      </c>
      <c r="DK170" s="82"/>
      <c r="DL170" s="84">
        <f t="shared" si="659"/>
        <v>0</v>
      </c>
      <c r="DM170" s="81">
        <f t="shared" si="659"/>
        <v>0</v>
      </c>
      <c r="DN170" s="81">
        <f t="shared" si="659"/>
        <v>0</v>
      </c>
      <c r="DO170" s="81">
        <f t="shared" si="659"/>
        <v>0</v>
      </c>
      <c r="DP170" s="82">
        <f t="shared" si="660"/>
        <v>0</v>
      </c>
      <c r="DQ170" s="86">
        <f t="shared" si="660"/>
        <v>0</v>
      </c>
      <c r="DR170" s="87">
        <f t="shared" si="661"/>
        <v>0.23514483</v>
      </c>
      <c r="DS170" s="87">
        <f t="shared" si="661"/>
        <v>0</v>
      </c>
      <c r="DT170" s="87">
        <f t="shared" si="661"/>
        <v>0.23514483</v>
      </c>
      <c r="DU170" s="67">
        <f>DR170/B170</f>
        <v>0.65888431388304713</v>
      </c>
      <c r="DV170" s="67">
        <f>DR170/E170</f>
        <v>0.65888431388304713</v>
      </c>
      <c r="DW170" s="67">
        <f>DT170/H170</f>
        <v>0.65888431388304713</v>
      </c>
      <c r="DZ170" s="128"/>
    </row>
    <row r="171" spans="1:132" s="88" customFormat="1" ht="12.75" x14ac:dyDescent="0.2">
      <c r="A171" s="80" t="s">
        <v>95</v>
      </c>
      <c r="B171" s="81">
        <f>'[1]RECAP DETAILLE'!C642/1000000</f>
        <v>0.25000016000000003</v>
      </c>
      <c r="C171" s="81"/>
      <c r="D171" s="81">
        <f>B171-C171</f>
        <v>0.25000016000000003</v>
      </c>
      <c r="E171" s="81">
        <f>B171</f>
        <v>0.25000016000000003</v>
      </c>
      <c r="F171" s="81"/>
      <c r="G171" s="81">
        <f>E171-F171</f>
        <v>0.25000016000000003</v>
      </c>
      <c r="H171" s="106">
        <f>D171</f>
        <v>0.25000016000000003</v>
      </c>
      <c r="I171" s="83"/>
      <c r="J171" s="81">
        <f>'[1]DONNEES BGCT'!I179</f>
        <v>0</v>
      </c>
      <c r="K171" s="81"/>
      <c r="L171" s="81">
        <f>J171-K171</f>
        <v>0</v>
      </c>
      <c r="M171" s="83"/>
      <c r="N171" s="81">
        <f>'[1]DONNEES BGCT'!L179</f>
        <v>0</v>
      </c>
      <c r="O171" s="81"/>
      <c r="P171" s="81">
        <f>N171-O171</f>
        <v>0</v>
      </c>
      <c r="Q171" s="81">
        <f t="shared" si="646"/>
        <v>0</v>
      </c>
      <c r="R171" s="81">
        <f t="shared" si="646"/>
        <v>0</v>
      </c>
      <c r="S171" s="81">
        <f t="shared" si="646"/>
        <v>0</v>
      </c>
      <c r="T171" s="83"/>
      <c r="U171" s="81">
        <f>'[1]DONNEES BGCT'!O179</f>
        <v>0</v>
      </c>
      <c r="V171" s="81"/>
      <c r="W171" s="81">
        <f>U171-V171</f>
        <v>0</v>
      </c>
      <c r="X171" s="82"/>
      <c r="Y171" s="84">
        <f>I171+M171+T171</f>
        <v>0</v>
      </c>
      <c r="Z171" s="85">
        <f t="shared" si="647"/>
        <v>0</v>
      </c>
      <c r="AA171" s="85">
        <f t="shared" si="647"/>
        <v>0</v>
      </c>
      <c r="AB171" s="85">
        <f t="shared" si="647"/>
        <v>0</v>
      </c>
      <c r="AC171" s="66">
        <f t="shared" si="639"/>
        <v>0</v>
      </c>
      <c r="AD171" s="66" t="e">
        <f t="shared" si="470"/>
        <v>#DIV/0!</v>
      </c>
      <c r="AE171" s="66">
        <f t="shared" si="471"/>
        <v>0</v>
      </c>
      <c r="AF171" s="83"/>
      <c r="AG171" s="81">
        <f>'[1]DONNEES BGCT'!S179</f>
        <v>0</v>
      </c>
      <c r="AH171" s="81"/>
      <c r="AI171" s="81">
        <f>AG171-AH171</f>
        <v>0</v>
      </c>
      <c r="AJ171" s="81">
        <f t="shared" si="648"/>
        <v>0</v>
      </c>
      <c r="AK171" s="81">
        <f t="shared" si="648"/>
        <v>0</v>
      </c>
      <c r="AL171" s="81">
        <f t="shared" si="648"/>
        <v>0</v>
      </c>
      <c r="AM171" s="66">
        <f>AJ171/B171</f>
        <v>0</v>
      </c>
      <c r="AN171" s="83"/>
      <c r="AO171" s="81">
        <f>'[1]DONNEES BGCT'!V179</f>
        <v>0</v>
      </c>
      <c r="AP171" s="81"/>
      <c r="AQ171" s="81">
        <f>AO171-AP171</f>
        <v>0</v>
      </c>
      <c r="AR171" s="81">
        <f t="shared" si="649"/>
        <v>0</v>
      </c>
      <c r="AS171" s="81">
        <f t="shared" si="649"/>
        <v>0</v>
      </c>
      <c r="AT171" s="81">
        <f t="shared" si="649"/>
        <v>0</v>
      </c>
      <c r="AU171" s="83"/>
      <c r="AV171" s="81">
        <f>'[1]DONNEES BGCT'!Y179</f>
        <v>3.0861949999999999E-2</v>
      </c>
      <c r="AW171" s="81"/>
      <c r="AX171" s="81">
        <f>AV171-AW171</f>
        <v>3.0861949999999999E-2</v>
      </c>
      <c r="AY171" s="82"/>
      <c r="AZ171" s="84">
        <f>AF171+AN171+AU171</f>
        <v>0</v>
      </c>
      <c r="BA171" s="81">
        <f t="shared" si="650"/>
        <v>3.0861949999999999E-2</v>
      </c>
      <c r="BB171" s="81">
        <f t="shared" si="650"/>
        <v>0</v>
      </c>
      <c r="BC171" s="81">
        <f t="shared" si="650"/>
        <v>3.0861949999999999E-2</v>
      </c>
      <c r="BD171" s="82">
        <f t="shared" si="651"/>
        <v>0</v>
      </c>
      <c r="BE171" s="86">
        <f t="shared" si="651"/>
        <v>0</v>
      </c>
      <c r="BF171" s="85">
        <f t="shared" si="651"/>
        <v>3.0861949999999999E-2</v>
      </c>
      <c r="BG171" s="85">
        <f t="shared" si="651"/>
        <v>0</v>
      </c>
      <c r="BH171" s="85">
        <f t="shared" si="651"/>
        <v>3.0861949999999999E-2</v>
      </c>
      <c r="BI171" s="66">
        <f t="shared" si="641"/>
        <v>0.12344772099345855</v>
      </c>
      <c r="BJ171" s="66">
        <f>BF171/E171</f>
        <v>0.12344772099345855</v>
      </c>
      <c r="BK171" s="66" t="e">
        <f>BH171/BD171</f>
        <v>#DIV/0!</v>
      </c>
      <c r="BL171" s="83"/>
      <c r="BM171" s="81">
        <f>'[1]DONNEES BGCT'!AC179</f>
        <v>0</v>
      </c>
      <c r="BN171" s="81"/>
      <c r="BO171" s="81">
        <f>BM171-BN171</f>
        <v>0</v>
      </c>
      <c r="BP171" s="81">
        <f t="shared" si="652"/>
        <v>3.0861949999999999E-2</v>
      </c>
      <c r="BQ171" s="81">
        <f t="shared" si="652"/>
        <v>0</v>
      </c>
      <c r="BR171" s="81">
        <f t="shared" si="652"/>
        <v>3.0861949999999999E-2</v>
      </c>
      <c r="BS171" s="66">
        <f t="shared" si="642"/>
        <v>0.12344772099345855</v>
      </c>
      <c r="BT171" s="83"/>
      <c r="BU171" s="81">
        <f>'[1]DONNEES BGCT'!AF179</f>
        <v>0</v>
      </c>
      <c r="BV171" s="81"/>
      <c r="BW171" s="81">
        <f>BU171-BV171</f>
        <v>0</v>
      </c>
      <c r="BX171" s="81">
        <f t="shared" si="653"/>
        <v>3.0861949999999999E-2</v>
      </c>
      <c r="BY171" s="81">
        <f t="shared" si="653"/>
        <v>0</v>
      </c>
      <c r="BZ171" s="81">
        <f t="shared" si="653"/>
        <v>3.0861949999999999E-2</v>
      </c>
      <c r="CA171" s="66">
        <f>BX171/B171</f>
        <v>0.12344772099345855</v>
      </c>
      <c r="CB171" s="83"/>
      <c r="CC171" s="81">
        <f>'[1]DONNEES BGCT'!AI179</f>
        <v>0</v>
      </c>
      <c r="CD171" s="81"/>
      <c r="CE171" s="81">
        <f>CC171-CD171</f>
        <v>0</v>
      </c>
      <c r="CF171" s="82"/>
      <c r="CG171" s="84">
        <f>CB171+BT171+BL171</f>
        <v>0</v>
      </c>
      <c r="CH171" s="81">
        <f t="shared" si="654"/>
        <v>0</v>
      </c>
      <c r="CI171" s="81">
        <f t="shared" si="654"/>
        <v>0</v>
      </c>
      <c r="CJ171" s="81">
        <f t="shared" si="654"/>
        <v>0</v>
      </c>
      <c r="CK171" s="82">
        <f t="shared" si="655"/>
        <v>0</v>
      </c>
      <c r="CL171" s="86">
        <f t="shared" si="655"/>
        <v>0</v>
      </c>
      <c r="CM171" s="81">
        <f t="shared" si="656"/>
        <v>3.0861949999999999E-2</v>
      </c>
      <c r="CN171" s="81">
        <f t="shared" si="656"/>
        <v>0</v>
      </c>
      <c r="CO171" s="81">
        <f t="shared" si="656"/>
        <v>3.0861949999999999E-2</v>
      </c>
      <c r="CP171" s="67">
        <f t="shared" si="643"/>
        <v>0.12344772099345855</v>
      </c>
      <c r="CQ171" s="67">
        <f t="shared" si="644"/>
        <v>0.12344772099345855</v>
      </c>
      <c r="CR171" s="67" t="e">
        <f>CO171/CK171</f>
        <v>#DIV/0!</v>
      </c>
      <c r="CS171" s="83"/>
      <c r="CT171" s="81">
        <f>'[1]DONNEES BGCT'!AM179</f>
        <v>0</v>
      </c>
      <c r="CU171" s="81"/>
      <c r="CV171" s="81">
        <f>CT171-CU171</f>
        <v>0</v>
      </c>
      <c r="CW171" s="81">
        <f t="shared" si="657"/>
        <v>3.0861949999999999E-2</v>
      </c>
      <c r="CX171" s="81">
        <f t="shared" si="657"/>
        <v>0</v>
      </c>
      <c r="CY171" s="81">
        <f t="shared" si="657"/>
        <v>3.0861949999999999E-2</v>
      </c>
      <c r="CZ171" s="83"/>
      <c r="DA171" s="81">
        <f>'[1]DONNEES BGCT'!AP179</f>
        <v>0</v>
      </c>
      <c r="DB171" s="81"/>
      <c r="DC171" s="81">
        <f>DA171-DB171</f>
        <v>0</v>
      </c>
      <c r="DD171" s="81">
        <f t="shared" si="658"/>
        <v>3.0861949999999999E-2</v>
      </c>
      <c r="DE171" s="81">
        <f t="shared" si="658"/>
        <v>0</v>
      </c>
      <c r="DF171" s="81">
        <f t="shared" si="658"/>
        <v>3.0861949999999999E-2</v>
      </c>
      <c r="DG171" s="83"/>
      <c r="DH171" s="81">
        <f>'[1]DONNEES BGCT'!AS179</f>
        <v>0</v>
      </c>
      <c r="DI171" s="81"/>
      <c r="DJ171" s="81">
        <f>DH171-DI171</f>
        <v>0</v>
      </c>
      <c r="DK171" s="82"/>
      <c r="DL171" s="84">
        <f t="shared" si="659"/>
        <v>0</v>
      </c>
      <c r="DM171" s="81">
        <f t="shared" si="659"/>
        <v>0</v>
      </c>
      <c r="DN171" s="81">
        <f t="shared" si="659"/>
        <v>0</v>
      </c>
      <c r="DO171" s="81">
        <f t="shared" si="659"/>
        <v>0</v>
      </c>
      <c r="DP171" s="82">
        <f t="shared" si="660"/>
        <v>0</v>
      </c>
      <c r="DQ171" s="86">
        <f t="shared" si="660"/>
        <v>0</v>
      </c>
      <c r="DR171" s="87">
        <f t="shared" si="661"/>
        <v>3.0861949999999999E-2</v>
      </c>
      <c r="DS171" s="87">
        <f t="shared" si="661"/>
        <v>0</v>
      </c>
      <c r="DT171" s="87">
        <f t="shared" si="661"/>
        <v>3.0861949999999999E-2</v>
      </c>
      <c r="DU171" s="67">
        <f>DR171/B171</f>
        <v>0.12344772099345855</v>
      </c>
      <c r="DV171" s="67">
        <f>DR171/E171</f>
        <v>0.12344772099345855</v>
      </c>
      <c r="DW171" s="67">
        <f>DT171/H171</f>
        <v>0.12344772099345855</v>
      </c>
      <c r="DZ171" s="128"/>
    </row>
    <row r="172" spans="1:132" s="88" customFormat="1" ht="12.75" x14ac:dyDescent="0.2">
      <c r="A172" s="80" t="s">
        <v>96</v>
      </c>
      <c r="B172" s="81">
        <f>'[1]RECAP DETAILLE'!C643/1000000</f>
        <v>0.45</v>
      </c>
      <c r="C172" s="81"/>
      <c r="D172" s="81">
        <f>B172-C172</f>
        <v>0.45</v>
      </c>
      <c r="E172" s="81">
        <f>B172</f>
        <v>0.45</v>
      </c>
      <c r="F172" s="81"/>
      <c r="G172" s="81">
        <f>E172-F172</f>
        <v>0.45</v>
      </c>
      <c r="H172" s="106">
        <f>D172</f>
        <v>0.45</v>
      </c>
      <c r="I172" s="83"/>
      <c r="J172" s="81">
        <f>'[1]DONNEES BGCT'!I180</f>
        <v>0</v>
      </c>
      <c r="K172" s="81"/>
      <c r="L172" s="81">
        <f>J172-K172</f>
        <v>0</v>
      </c>
      <c r="M172" s="83"/>
      <c r="N172" s="81">
        <f>'[1]DONNEES BGCT'!L180</f>
        <v>0</v>
      </c>
      <c r="O172" s="81"/>
      <c r="P172" s="81">
        <f>N172-O172</f>
        <v>0</v>
      </c>
      <c r="Q172" s="81">
        <f t="shared" si="646"/>
        <v>0</v>
      </c>
      <c r="R172" s="81">
        <f t="shared" si="646"/>
        <v>0</v>
      </c>
      <c r="S172" s="81">
        <f t="shared" si="646"/>
        <v>0</v>
      </c>
      <c r="T172" s="83"/>
      <c r="U172" s="81">
        <f>'[1]DONNEES BGCT'!O180</f>
        <v>0</v>
      </c>
      <c r="V172" s="81"/>
      <c r="W172" s="81">
        <f>U172-V172</f>
        <v>0</v>
      </c>
      <c r="X172" s="82"/>
      <c r="Y172" s="84">
        <f>I172+M172+T172</f>
        <v>0</v>
      </c>
      <c r="Z172" s="85">
        <f t="shared" si="647"/>
        <v>0</v>
      </c>
      <c r="AA172" s="85">
        <f t="shared" si="647"/>
        <v>0</v>
      </c>
      <c r="AB172" s="85">
        <f t="shared" si="647"/>
        <v>0</v>
      </c>
      <c r="AC172" s="66">
        <f t="shared" si="639"/>
        <v>0</v>
      </c>
      <c r="AD172" s="66" t="e">
        <f t="shared" si="470"/>
        <v>#DIV/0!</v>
      </c>
      <c r="AE172" s="66">
        <f t="shared" si="471"/>
        <v>0</v>
      </c>
      <c r="AF172" s="83"/>
      <c r="AG172" s="81">
        <f>'[1]DONNEES BGCT'!S180</f>
        <v>0</v>
      </c>
      <c r="AH172" s="81"/>
      <c r="AI172" s="81">
        <f>AG172-AH172</f>
        <v>0</v>
      </c>
      <c r="AJ172" s="81">
        <f t="shared" si="648"/>
        <v>0</v>
      </c>
      <c r="AK172" s="81">
        <f t="shared" si="648"/>
        <v>0</v>
      </c>
      <c r="AL172" s="81">
        <f t="shared" si="648"/>
        <v>0</v>
      </c>
      <c r="AM172" s="66">
        <f>AJ172/B172</f>
        <v>0</v>
      </c>
      <c r="AN172" s="83"/>
      <c r="AO172" s="81">
        <f>'[1]DONNEES BGCT'!V180</f>
        <v>0</v>
      </c>
      <c r="AP172" s="81"/>
      <c r="AQ172" s="81">
        <f>AO172-AP172</f>
        <v>0</v>
      </c>
      <c r="AR172" s="81">
        <f t="shared" si="649"/>
        <v>0</v>
      </c>
      <c r="AS172" s="81">
        <f t="shared" si="649"/>
        <v>0</v>
      </c>
      <c r="AT172" s="81">
        <f t="shared" si="649"/>
        <v>0</v>
      </c>
      <c r="AU172" s="83"/>
      <c r="AV172" s="81">
        <f>'[1]DONNEES BGCT'!Y180</f>
        <v>0</v>
      </c>
      <c r="AW172" s="81"/>
      <c r="AX172" s="81">
        <f>AV172-AW172</f>
        <v>0</v>
      </c>
      <c r="AY172" s="82"/>
      <c r="AZ172" s="84">
        <f>AF172+AN172+AU172</f>
        <v>0</v>
      </c>
      <c r="BA172" s="81">
        <f t="shared" si="650"/>
        <v>0</v>
      </c>
      <c r="BB172" s="81">
        <f t="shared" si="650"/>
        <v>0</v>
      </c>
      <c r="BC172" s="81">
        <f t="shared" si="650"/>
        <v>0</v>
      </c>
      <c r="BD172" s="82">
        <f t="shared" si="651"/>
        <v>0</v>
      </c>
      <c r="BE172" s="86">
        <f t="shared" si="651"/>
        <v>0</v>
      </c>
      <c r="BF172" s="85">
        <f t="shared" si="651"/>
        <v>0</v>
      </c>
      <c r="BG172" s="85">
        <f t="shared" si="651"/>
        <v>0</v>
      </c>
      <c r="BH172" s="85">
        <f t="shared" si="651"/>
        <v>0</v>
      </c>
      <c r="BI172" s="66">
        <f t="shared" si="641"/>
        <v>0</v>
      </c>
      <c r="BJ172" s="66">
        <f>BF172/E172</f>
        <v>0</v>
      </c>
      <c r="BK172" s="66" t="e">
        <f>BH172/BD172</f>
        <v>#DIV/0!</v>
      </c>
      <c r="BL172" s="83"/>
      <c r="BM172" s="81">
        <f>'[1]DONNEES BGCT'!AC180</f>
        <v>0</v>
      </c>
      <c r="BN172" s="81"/>
      <c r="BO172" s="81">
        <f>BM172-BN172</f>
        <v>0</v>
      </c>
      <c r="BP172" s="81">
        <f t="shared" si="652"/>
        <v>0</v>
      </c>
      <c r="BQ172" s="81">
        <f t="shared" si="652"/>
        <v>0</v>
      </c>
      <c r="BR172" s="81">
        <f t="shared" si="652"/>
        <v>0</v>
      </c>
      <c r="BS172" s="66">
        <f t="shared" si="642"/>
        <v>0</v>
      </c>
      <c r="BT172" s="83"/>
      <c r="BU172" s="81">
        <f>'[1]DONNEES BGCT'!AF180</f>
        <v>0</v>
      </c>
      <c r="BV172" s="81"/>
      <c r="BW172" s="81">
        <f>BU172-BV172</f>
        <v>0</v>
      </c>
      <c r="BX172" s="81">
        <f t="shared" si="653"/>
        <v>0</v>
      </c>
      <c r="BY172" s="81">
        <f t="shared" si="653"/>
        <v>0</v>
      </c>
      <c r="BZ172" s="81">
        <f t="shared" si="653"/>
        <v>0</v>
      </c>
      <c r="CA172" s="66">
        <f>BX172/B172</f>
        <v>0</v>
      </c>
      <c r="CB172" s="83"/>
      <c r="CC172" s="81">
        <f>'[1]DONNEES BGCT'!AI180</f>
        <v>0</v>
      </c>
      <c r="CD172" s="81"/>
      <c r="CE172" s="81">
        <f>CC172-CD172</f>
        <v>0</v>
      </c>
      <c r="CF172" s="82"/>
      <c r="CG172" s="84">
        <f>CB172+BT172+BL172</f>
        <v>0</v>
      </c>
      <c r="CH172" s="81">
        <f t="shared" si="654"/>
        <v>0</v>
      </c>
      <c r="CI172" s="81">
        <f t="shared" si="654"/>
        <v>0</v>
      </c>
      <c r="CJ172" s="81">
        <f t="shared" si="654"/>
        <v>0</v>
      </c>
      <c r="CK172" s="82">
        <f t="shared" si="655"/>
        <v>0</v>
      </c>
      <c r="CL172" s="86">
        <f t="shared" si="655"/>
        <v>0</v>
      </c>
      <c r="CM172" s="81">
        <f t="shared" si="656"/>
        <v>0</v>
      </c>
      <c r="CN172" s="81">
        <f t="shared" si="656"/>
        <v>0</v>
      </c>
      <c r="CO172" s="81">
        <f t="shared" si="656"/>
        <v>0</v>
      </c>
      <c r="CP172" s="67">
        <f t="shared" si="643"/>
        <v>0</v>
      </c>
      <c r="CQ172" s="67">
        <f t="shared" si="644"/>
        <v>0</v>
      </c>
      <c r="CR172" s="67" t="e">
        <f>CO172/CK172</f>
        <v>#DIV/0!</v>
      </c>
      <c r="CS172" s="83"/>
      <c r="CT172" s="81">
        <f>'[1]DONNEES BGCT'!AM180</f>
        <v>0</v>
      </c>
      <c r="CU172" s="81"/>
      <c r="CV172" s="81">
        <f>CT172-CU172</f>
        <v>0</v>
      </c>
      <c r="CW172" s="81">
        <f t="shared" si="657"/>
        <v>0</v>
      </c>
      <c r="CX172" s="81">
        <f t="shared" si="657"/>
        <v>0</v>
      </c>
      <c r="CY172" s="81">
        <f t="shared" si="657"/>
        <v>0</v>
      </c>
      <c r="CZ172" s="83"/>
      <c r="DA172" s="81">
        <f>'[1]DONNEES BGCT'!AP180</f>
        <v>0</v>
      </c>
      <c r="DB172" s="81"/>
      <c r="DC172" s="81">
        <f>DA172-DB172</f>
        <v>0</v>
      </c>
      <c r="DD172" s="81">
        <f t="shared" si="658"/>
        <v>0</v>
      </c>
      <c r="DE172" s="81">
        <f t="shared" si="658"/>
        <v>0</v>
      </c>
      <c r="DF172" s="81">
        <f t="shared" si="658"/>
        <v>0</v>
      </c>
      <c r="DG172" s="83"/>
      <c r="DH172" s="81">
        <f>'[1]DONNEES BGCT'!AS180</f>
        <v>0</v>
      </c>
      <c r="DI172" s="81"/>
      <c r="DJ172" s="81">
        <f>DH172-DI172</f>
        <v>0</v>
      </c>
      <c r="DK172" s="82"/>
      <c r="DL172" s="84">
        <f t="shared" si="659"/>
        <v>0</v>
      </c>
      <c r="DM172" s="81">
        <f t="shared" si="659"/>
        <v>0</v>
      </c>
      <c r="DN172" s="81">
        <f t="shared" si="659"/>
        <v>0</v>
      </c>
      <c r="DO172" s="81">
        <f t="shared" si="659"/>
        <v>0</v>
      </c>
      <c r="DP172" s="82">
        <f t="shared" si="660"/>
        <v>0</v>
      </c>
      <c r="DQ172" s="86">
        <f t="shared" si="660"/>
        <v>0</v>
      </c>
      <c r="DR172" s="87">
        <f t="shared" si="661"/>
        <v>0</v>
      </c>
      <c r="DS172" s="87">
        <f t="shared" si="661"/>
        <v>0</v>
      </c>
      <c r="DT172" s="87">
        <f t="shared" si="661"/>
        <v>0</v>
      </c>
      <c r="DU172" s="67">
        <f>DR172/B172</f>
        <v>0</v>
      </c>
      <c r="DV172" s="67">
        <f>DR172/E172</f>
        <v>0</v>
      </c>
      <c r="DW172" s="67">
        <f>DT172/H172</f>
        <v>0</v>
      </c>
      <c r="DZ172" s="128"/>
      <c r="EA172" s="180"/>
      <c r="EB172" s="180"/>
    </row>
    <row r="173" spans="1:132" s="180" customFormat="1" x14ac:dyDescent="0.2">
      <c r="A173" s="181" t="s">
        <v>187</v>
      </c>
      <c r="B173" s="182"/>
      <c r="C173" s="182"/>
      <c r="D173" s="182">
        <f>B173-C173</f>
        <v>0</v>
      </c>
      <c r="E173" s="182"/>
      <c r="F173" s="182"/>
      <c r="G173" s="182">
        <f>E173-F173</f>
        <v>0</v>
      </c>
      <c r="H173" s="106">
        <f>D173</f>
        <v>0</v>
      </c>
      <c r="I173" s="110"/>
      <c r="J173" s="182">
        <f>'[1]DONNEES BGCT'!I176</f>
        <v>0</v>
      </c>
      <c r="K173" s="182"/>
      <c r="L173" s="182">
        <f>J173-K173</f>
        <v>0</v>
      </c>
      <c r="M173" s="110"/>
      <c r="N173" s="182">
        <f>'[1]DONNEES BGCT'!L176</f>
        <v>0</v>
      </c>
      <c r="O173" s="182"/>
      <c r="P173" s="182">
        <f>N173-O173</f>
        <v>0</v>
      </c>
      <c r="Q173" s="182">
        <f t="shared" si="646"/>
        <v>0</v>
      </c>
      <c r="R173" s="182">
        <f t="shared" si="646"/>
        <v>0</v>
      </c>
      <c r="S173" s="182">
        <f t="shared" si="646"/>
        <v>0</v>
      </c>
      <c r="T173" s="110"/>
      <c r="U173" s="182">
        <f>'[1]DONNEES BGCT'!O176</f>
        <v>0</v>
      </c>
      <c r="V173" s="182"/>
      <c r="W173" s="182">
        <f>U173-V173</f>
        <v>0</v>
      </c>
      <c r="X173" s="160"/>
      <c r="Y173" s="159">
        <f>I173+M173+T173</f>
        <v>0</v>
      </c>
      <c r="Z173" s="183">
        <f t="shared" si="647"/>
        <v>0</v>
      </c>
      <c r="AA173" s="183">
        <f t="shared" si="647"/>
        <v>0</v>
      </c>
      <c r="AB173" s="183">
        <f t="shared" si="647"/>
        <v>0</v>
      </c>
      <c r="AC173" s="66" t="e">
        <f t="shared" si="639"/>
        <v>#DIV/0!</v>
      </c>
      <c r="AD173" s="66" t="e">
        <f t="shared" si="470"/>
        <v>#DIV/0!</v>
      </c>
      <c r="AE173" s="66" t="e">
        <f t="shared" si="471"/>
        <v>#DIV/0!</v>
      </c>
      <c r="AF173" s="110"/>
      <c r="AG173" s="182">
        <f>'[1]DONNEES BGCT'!S176</f>
        <v>0</v>
      </c>
      <c r="AH173" s="182"/>
      <c r="AI173" s="182">
        <f>AG173-AH173</f>
        <v>0</v>
      </c>
      <c r="AJ173" s="182">
        <f t="shared" si="648"/>
        <v>0</v>
      </c>
      <c r="AK173" s="182">
        <f t="shared" si="648"/>
        <v>0</v>
      </c>
      <c r="AL173" s="182">
        <f t="shared" si="648"/>
        <v>0</v>
      </c>
      <c r="AM173" s="114" t="e">
        <f>AJ173/B173</f>
        <v>#DIV/0!</v>
      </c>
      <c r="AN173" s="110"/>
      <c r="AO173" s="182">
        <f>'[1]DONNEES BGCT'!V176</f>
        <v>0</v>
      </c>
      <c r="AP173" s="182"/>
      <c r="AQ173" s="182">
        <f>AO173-AP173</f>
        <v>0</v>
      </c>
      <c r="AR173" s="182">
        <f t="shared" si="649"/>
        <v>0</v>
      </c>
      <c r="AS173" s="182">
        <f t="shared" si="649"/>
        <v>0</v>
      </c>
      <c r="AT173" s="182">
        <f t="shared" si="649"/>
        <v>0</v>
      </c>
      <c r="AU173" s="110"/>
      <c r="AV173" s="182">
        <f>'[1]DONNEES BGCT'!Y176</f>
        <v>0</v>
      </c>
      <c r="AW173" s="182"/>
      <c r="AX173" s="182">
        <f>AV173-AW173</f>
        <v>0</v>
      </c>
      <c r="AY173" s="160"/>
      <c r="AZ173" s="112">
        <f>AF173+AN173+AU173</f>
        <v>0</v>
      </c>
      <c r="BA173" s="182">
        <f t="shared" si="650"/>
        <v>0</v>
      </c>
      <c r="BB173" s="182">
        <f t="shared" si="650"/>
        <v>0</v>
      </c>
      <c r="BC173" s="182">
        <f t="shared" si="650"/>
        <v>0</v>
      </c>
      <c r="BD173" s="111">
        <f t="shared" si="651"/>
        <v>0</v>
      </c>
      <c r="BE173" s="115">
        <f t="shared" si="651"/>
        <v>0</v>
      </c>
      <c r="BF173" s="183">
        <f t="shared" si="651"/>
        <v>0</v>
      </c>
      <c r="BG173" s="183">
        <f t="shared" si="651"/>
        <v>0</v>
      </c>
      <c r="BH173" s="183">
        <f t="shared" si="651"/>
        <v>0</v>
      </c>
      <c r="BI173" s="114"/>
      <c r="BJ173" s="114"/>
      <c r="BK173" s="114"/>
      <c r="BL173" s="110"/>
      <c r="BM173" s="182">
        <f>'[1]DONNEES BGCT'!AC176</f>
        <v>0</v>
      </c>
      <c r="BN173" s="182"/>
      <c r="BO173" s="182">
        <f>BM173-BN173</f>
        <v>0</v>
      </c>
      <c r="BP173" s="182">
        <f t="shared" si="652"/>
        <v>0</v>
      </c>
      <c r="BQ173" s="182">
        <f t="shared" si="652"/>
        <v>0</v>
      </c>
      <c r="BR173" s="182">
        <f t="shared" si="652"/>
        <v>0</v>
      </c>
      <c r="BS173" s="66" t="e">
        <f t="shared" si="642"/>
        <v>#DIV/0!</v>
      </c>
      <c r="BT173" s="110"/>
      <c r="BU173" s="182">
        <f>'[1]DONNEES BGCT'!AF176</f>
        <v>0</v>
      </c>
      <c r="BV173" s="182"/>
      <c r="BW173" s="182">
        <f>BU173-BV173</f>
        <v>0</v>
      </c>
      <c r="BX173" s="182">
        <f t="shared" si="653"/>
        <v>0</v>
      </c>
      <c r="BY173" s="182">
        <f t="shared" si="653"/>
        <v>0</v>
      </c>
      <c r="BZ173" s="182">
        <f t="shared" si="653"/>
        <v>0</v>
      </c>
      <c r="CA173" s="114" t="e">
        <f>BX173/B173</f>
        <v>#DIV/0!</v>
      </c>
      <c r="CB173" s="110"/>
      <c r="CC173" s="182">
        <f>'[1]DONNEES BGCT'!AI176</f>
        <v>0</v>
      </c>
      <c r="CD173" s="182"/>
      <c r="CE173" s="182">
        <f>CC173-CD173</f>
        <v>0</v>
      </c>
      <c r="CF173" s="160"/>
      <c r="CG173" s="112">
        <f>CB173+BT173+BL173</f>
        <v>0</v>
      </c>
      <c r="CH173" s="182">
        <f t="shared" si="654"/>
        <v>0</v>
      </c>
      <c r="CI173" s="182">
        <f t="shared" si="654"/>
        <v>0</v>
      </c>
      <c r="CJ173" s="182">
        <f t="shared" si="654"/>
        <v>0</v>
      </c>
      <c r="CK173" s="111">
        <f t="shared" si="655"/>
        <v>0</v>
      </c>
      <c r="CL173" s="115">
        <f t="shared" si="655"/>
        <v>0</v>
      </c>
      <c r="CM173" s="182">
        <f t="shared" si="656"/>
        <v>0</v>
      </c>
      <c r="CN173" s="182">
        <f t="shared" si="656"/>
        <v>0</v>
      </c>
      <c r="CO173" s="182">
        <f t="shared" si="656"/>
        <v>0</v>
      </c>
      <c r="CP173" s="67" t="e">
        <f t="shared" si="643"/>
        <v>#DIV/0!</v>
      </c>
      <c r="CQ173" s="67" t="e">
        <f t="shared" si="644"/>
        <v>#DIV/0!</v>
      </c>
      <c r="CR173" s="116" t="e">
        <f>CO173/CK173</f>
        <v>#DIV/0!</v>
      </c>
      <c r="CS173" s="110"/>
      <c r="CT173" s="182">
        <f>'[1]DONNEES BGCT'!AM176</f>
        <v>0</v>
      </c>
      <c r="CU173" s="182"/>
      <c r="CV173" s="182">
        <f>CT173-CU173</f>
        <v>0</v>
      </c>
      <c r="CW173" s="182">
        <f t="shared" si="657"/>
        <v>0</v>
      </c>
      <c r="CX173" s="182">
        <f t="shared" si="657"/>
        <v>0</v>
      </c>
      <c r="CY173" s="182">
        <f t="shared" si="657"/>
        <v>0</v>
      </c>
      <c r="CZ173" s="110"/>
      <c r="DA173" s="182">
        <f>'[1]DONNEES BGCT'!AP176</f>
        <v>0</v>
      </c>
      <c r="DB173" s="182"/>
      <c r="DC173" s="182">
        <f>DA173-DB173</f>
        <v>0</v>
      </c>
      <c r="DD173" s="182">
        <f t="shared" si="658"/>
        <v>0</v>
      </c>
      <c r="DE173" s="182">
        <f t="shared" si="658"/>
        <v>0</v>
      </c>
      <c r="DF173" s="182">
        <f t="shared" si="658"/>
        <v>0</v>
      </c>
      <c r="DG173" s="110"/>
      <c r="DH173" s="182">
        <f>'[1]DONNEES BGCT'!AS176</f>
        <v>0</v>
      </c>
      <c r="DI173" s="182"/>
      <c r="DJ173" s="182">
        <f>DH173-DI173</f>
        <v>0</v>
      </c>
      <c r="DK173" s="160"/>
      <c r="DL173" s="112">
        <f t="shared" si="659"/>
        <v>0</v>
      </c>
      <c r="DM173" s="182">
        <f t="shared" si="659"/>
        <v>0</v>
      </c>
      <c r="DN173" s="182">
        <f t="shared" si="659"/>
        <v>0</v>
      </c>
      <c r="DO173" s="182">
        <f t="shared" si="659"/>
        <v>0</v>
      </c>
      <c r="DP173" s="111">
        <f t="shared" si="660"/>
        <v>0</v>
      </c>
      <c r="DQ173" s="115">
        <f t="shared" si="660"/>
        <v>0</v>
      </c>
      <c r="DR173" s="184">
        <f t="shared" si="661"/>
        <v>0</v>
      </c>
      <c r="DS173" s="184">
        <f t="shared" si="661"/>
        <v>0</v>
      </c>
      <c r="DT173" s="184">
        <f t="shared" si="661"/>
        <v>0</v>
      </c>
      <c r="DU173" s="116" t="e">
        <f>DR173/B173</f>
        <v>#DIV/0!</v>
      </c>
      <c r="DV173" s="116"/>
      <c r="DW173" s="116"/>
      <c r="DY173" s="88"/>
      <c r="DZ173" s="128"/>
    </row>
    <row r="174" spans="1:132" s="180" customFormat="1" x14ac:dyDescent="0.2">
      <c r="A174" s="140"/>
      <c r="B174" s="140"/>
      <c r="C174" s="140"/>
      <c r="D174" s="140"/>
      <c r="E174" s="140"/>
      <c r="F174" s="140"/>
      <c r="G174" s="140"/>
      <c r="H174" s="140"/>
      <c r="I174" s="140"/>
      <c r="J174" s="140"/>
      <c r="K174" s="140"/>
      <c r="L174" s="140"/>
      <c r="M174" s="140"/>
      <c r="N174" s="140"/>
      <c r="O174" s="140"/>
      <c r="P174" s="140"/>
      <c r="Q174" s="140"/>
      <c r="R174" s="140"/>
      <c r="S174" s="140"/>
      <c r="T174" s="140"/>
      <c r="U174" s="140"/>
      <c r="V174" s="140"/>
      <c r="W174" s="140"/>
      <c r="X174" s="140"/>
      <c r="Y174" s="140"/>
      <c r="Z174" s="141"/>
      <c r="AA174" s="141"/>
      <c r="AB174" s="141"/>
      <c r="AC174" s="140"/>
      <c r="AD174" s="140"/>
      <c r="AE174" s="140"/>
      <c r="AF174" s="140"/>
      <c r="AG174" s="140"/>
      <c r="AH174" s="140"/>
      <c r="AI174" s="140"/>
      <c r="AJ174" s="140"/>
      <c r="AK174" s="140"/>
      <c r="AL174" s="140"/>
      <c r="AM174" s="140"/>
      <c r="AN174" s="140"/>
      <c r="AO174" s="140"/>
      <c r="AP174" s="140"/>
      <c r="AQ174" s="140"/>
      <c r="AR174" s="140"/>
      <c r="AS174" s="140"/>
      <c r="AT174" s="140"/>
      <c r="AU174" s="140"/>
      <c r="AV174" s="140"/>
      <c r="AW174" s="140"/>
      <c r="AX174" s="140"/>
      <c r="AY174" s="140"/>
      <c r="AZ174" s="140"/>
      <c r="BA174" s="140"/>
      <c r="BB174" s="140"/>
      <c r="BC174" s="140"/>
      <c r="BD174" s="140"/>
      <c r="BE174" s="140"/>
      <c r="BF174" s="141"/>
      <c r="BG174" s="141"/>
      <c r="BH174" s="141"/>
      <c r="BI174" s="140"/>
      <c r="BJ174" s="140"/>
      <c r="BK174" s="140"/>
      <c r="BL174" s="140"/>
      <c r="BM174" s="140"/>
      <c r="BN174" s="140"/>
      <c r="BO174" s="140"/>
      <c r="BP174" s="140"/>
      <c r="BQ174" s="140"/>
      <c r="BR174" s="140"/>
      <c r="BS174" s="140"/>
      <c r="BT174" s="140"/>
      <c r="BU174" s="140"/>
      <c r="BV174" s="140"/>
      <c r="BW174" s="140"/>
      <c r="BX174" s="140"/>
      <c r="BY174" s="140"/>
      <c r="BZ174" s="140"/>
      <c r="CA174" s="140"/>
      <c r="CB174" s="140"/>
      <c r="CC174" s="140"/>
      <c r="CD174" s="140"/>
      <c r="CE174" s="140"/>
      <c r="CF174" s="140"/>
      <c r="CG174" s="140"/>
      <c r="CH174" s="140"/>
      <c r="CI174" s="140"/>
      <c r="CJ174" s="140"/>
      <c r="CK174" s="140"/>
      <c r="CL174" s="140"/>
      <c r="CM174" s="140"/>
      <c r="CN174" s="140"/>
      <c r="CO174" s="140"/>
      <c r="CP174" s="140"/>
      <c r="CQ174" s="140"/>
      <c r="CR174" s="140"/>
      <c r="CS174" s="140"/>
      <c r="CT174" s="140"/>
      <c r="CU174" s="140"/>
      <c r="CV174" s="140"/>
      <c r="CW174" s="140"/>
      <c r="CX174" s="140"/>
      <c r="CY174" s="140"/>
      <c r="CZ174" s="140"/>
      <c r="DA174" s="140"/>
      <c r="DB174" s="140"/>
      <c r="DC174" s="140"/>
      <c r="DD174" s="140"/>
      <c r="DE174" s="140"/>
      <c r="DF174" s="140"/>
      <c r="DG174" s="140"/>
      <c r="DH174" s="140"/>
      <c r="DI174" s="140"/>
      <c r="DJ174" s="140"/>
      <c r="DK174" s="140"/>
      <c r="DL174" s="140"/>
      <c r="DM174" s="140"/>
      <c r="DN174" s="140"/>
      <c r="DO174" s="140"/>
      <c r="DP174" s="140"/>
      <c r="DQ174" s="140"/>
      <c r="DR174" s="140"/>
      <c r="DS174" s="140"/>
      <c r="DT174" s="140"/>
      <c r="DU174" s="140"/>
      <c r="DV174" s="140"/>
      <c r="DW174" s="140"/>
      <c r="DZ174" s="185"/>
      <c r="EA174" s="77"/>
      <c r="EB174" s="78"/>
    </row>
    <row r="175" spans="1:132" s="78" customFormat="1" ht="15" x14ac:dyDescent="0.25">
      <c r="A175" s="139" t="s">
        <v>188</v>
      </c>
      <c r="B175" s="72">
        <f t="shared" ref="B175:AB175" si="662">B168+B81</f>
        <v>690.52609582399998</v>
      </c>
      <c r="C175" s="72">
        <f t="shared" si="662"/>
        <v>67.300421</v>
      </c>
      <c r="D175" s="72">
        <f t="shared" si="662"/>
        <v>623.22567482400007</v>
      </c>
      <c r="E175" s="72">
        <f t="shared" si="662"/>
        <v>690.52609582399998</v>
      </c>
      <c r="F175" s="72">
        <f t="shared" si="662"/>
        <v>67.300421</v>
      </c>
      <c r="G175" s="72">
        <f t="shared" si="662"/>
        <v>623.22567482400007</v>
      </c>
      <c r="H175" s="72">
        <f t="shared" si="662"/>
        <v>83.648498910674292</v>
      </c>
      <c r="I175" s="72">
        <f t="shared" si="662"/>
        <v>0</v>
      </c>
      <c r="J175" s="72">
        <f t="shared" si="662"/>
        <v>26.385229404888889</v>
      </c>
      <c r="K175" s="72">
        <f t="shared" si="662"/>
        <v>8.100739978</v>
      </c>
      <c r="L175" s="72">
        <f t="shared" si="662"/>
        <v>18.284489426888889</v>
      </c>
      <c r="M175" s="72">
        <f t="shared" si="662"/>
        <v>0</v>
      </c>
      <c r="N175" s="72">
        <f t="shared" si="662"/>
        <v>83.209765679</v>
      </c>
      <c r="O175" s="72">
        <f t="shared" si="662"/>
        <v>8.1817692429999997</v>
      </c>
      <c r="P175" s="72">
        <f t="shared" si="662"/>
        <v>75.027996435999995</v>
      </c>
      <c r="Q175" s="72">
        <f t="shared" si="662"/>
        <v>109.59499508388889</v>
      </c>
      <c r="R175" s="72">
        <f t="shared" si="662"/>
        <v>16.282509221000002</v>
      </c>
      <c r="S175" s="72">
        <f t="shared" si="662"/>
        <v>93.312485862888892</v>
      </c>
      <c r="T175" s="72">
        <f t="shared" si="662"/>
        <v>0</v>
      </c>
      <c r="U175" s="72">
        <f t="shared" si="662"/>
        <v>73.706702559000007</v>
      </c>
      <c r="V175" s="72">
        <f t="shared" si="662"/>
        <v>8.3260397410000007</v>
      </c>
      <c r="W175" s="72">
        <f t="shared" si="662"/>
        <v>65.38066281799999</v>
      </c>
      <c r="X175" s="72">
        <f t="shared" si="662"/>
        <v>0</v>
      </c>
      <c r="Y175" s="72">
        <f t="shared" si="662"/>
        <v>0</v>
      </c>
      <c r="Z175" s="73">
        <f t="shared" si="662"/>
        <v>183.30169764288888</v>
      </c>
      <c r="AA175" s="73">
        <f t="shared" si="662"/>
        <v>24.608548962000004</v>
      </c>
      <c r="AB175" s="73">
        <f t="shared" si="662"/>
        <v>158.69314868088887</v>
      </c>
      <c r="AC175" s="66">
        <f>AB175/D175</f>
        <v>0.2546319176046527</v>
      </c>
      <c r="AD175" s="66" t="e">
        <f t="shared" si="470"/>
        <v>#DIV/0!</v>
      </c>
      <c r="AE175" s="66">
        <f t="shared" si="471"/>
        <v>1.8971428148442029</v>
      </c>
      <c r="AF175" s="72">
        <f t="shared" ref="AF175:AL175" si="663">AF168+AF81</f>
        <v>0</v>
      </c>
      <c r="AG175" s="72">
        <f t="shared" si="663"/>
        <v>63.971695492000002</v>
      </c>
      <c r="AH175" s="72">
        <f t="shared" si="663"/>
        <v>8.9491707970000007</v>
      </c>
      <c r="AI175" s="72">
        <f t="shared" si="663"/>
        <v>55.022524695000001</v>
      </c>
      <c r="AJ175" s="72">
        <f t="shared" si="663"/>
        <v>247.27339313488889</v>
      </c>
      <c r="AK175" s="72">
        <f t="shared" si="663"/>
        <v>33.557719759000001</v>
      </c>
      <c r="AL175" s="72">
        <f t="shared" si="663"/>
        <v>213.71567337588888</v>
      </c>
      <c r="AM175" s="66">
        <f>AJ175/B175</f>
        <v>0.35809420473793863</v>
      </c>
      <c r="AN175" s="72">
        <f t="shared" ref="AN175:BH175" si="664">AN168+AN81</f>
        <v>0</v>
      </c>
      <c r="AO175" s="72">
        <f t="shared" si="664"/>
        <v>50.073492954799988</v>
      </c>
      <c r="AP175" s="72">
        <f t="shared" si="664"/>
        <v>8.6483876629999994</v>
      </c>
      <c r="AQ175" s="72">
        <f t="shared" si="664"/>
        <v>41.425105291799994</v>
      </c>
      <c r="AR175" s="72">
        <f t="shared" si="664"/>
        <v>297.34688608968889</v>
      </c>
      <c r="AS175" s="72">
        <f t="shared" si="664"/>
        <v>42.206107422000002</v>
      </c>
      <c r="AT175" s="72">
        <f t="shared" si="664"/>
        <v>255.14077866768889</v>
      </c>
      <c r="AU175" s="72">
        <f t="shared" si="664"/>
        <v>0</v>
      </c>
      <c r="AV175" s="72">
        <f t="shared" si="664"/>
        <v>62.010642505200003</v>
      </c>
      <c r="AW175" s="72">
        <f t="shared" si="664"/>
        <v>13.058808698</v>
      </c>
      <c r="AX175" s="72">
        <f t="shared" si="664"/>
        <v>48.951833807200003</v>
      </c>
      <c r="AY175" s="72">
        <f t="shared" si="664"/>
        <v>0</v>
      </c>
      <c r="AZ175" s="72">
        <f t="shared" si="664"/>
        <v>0</v>
      </c>
      <c r="BA175" s="72">
        <f t="shared" si="664"/>
        <v>176.05583095199998</v>
      </c>
      <c r="BB175" s="72">
        <f t="shared" si="664"/>
        <v>30.656367158000002</v>
      </c>
      <c r="BC175" s="72">
        <f t="shared" si="664"/>
        <v>145.39946379399998</v>
      </c>
      <c r="BD175" s="72">
        <f t="shared" si="664"/>
        <v>0</v>
      </c>
      <c r="BE175" s="72">
        <f t="shared" si="664"/>
        <v>0</v>
      </c>
      <c r="BF175" s="73">
        <f t="shared" si="664"/>
        <v>359.35752859488895</v>
      </c>
      <c r="BG175" s="73">
        <f t="shared" si="664"/>
        <v>55.264916120000002</v>
      </c>
      <c r="BH175" s="73">
        <f t="shared" si="664"/>
        <v>304.09261247488894</v>
      </c>
      <c r="BI175" s="66">
        <f t="shared" ref="BI175" si="665">BH175/D175</f>
        <v>0.48793338393955799</v>
      </c>
      <c r="BJ175" s="66">
        <f>BF175/E175</f>
        <v>0.52041122090551861</v>
      </c>
      <c r="BK175" s="66" t="e">
        <f>BH175/BD175</f>
        <v>#DIV/0!</v>
      </c>
      <c r="BL175" s="72">
        <f t="shared" ref="BL175:BR175" si="666">BL168+BL81</f>
        <v>0</v>
      </c>
      <c r="BM175" s="72">
        <f t="shared" si="666"/>
        <v>57.912661560000018</v>
      </c>
      <c r="BN175" s="72">
        <f t="shared" si="666"/>
        <v>0</v>
      </c>
      <c r="BO175" s="72">
        <f t="shared" si="666"/>
        <v>57.912661560000018</v>
      </c>
      <c r="BP175" s="72">
        <f t="shared" si="666"/>
        <v>417.27019015488895</v>
      </c>
      <c r="BQ175" s="72">
        <f t="shared" si="666"/>
        <v>55.264916120000002</v>
      </c>
      <c r="BR175" s="72">
        <f t="shared" si="666"/>
        <v>362.00527403488894</v>
      </c>
      <c r="BS175" s="66">
        <f>BR175/B175</f>
        <v>0.52424560957817323</v>
      </c>
      <c r="BT175" s="72">
        <f t="shared" ref="BT175:BZ175" si="667">BT168+BT81</f>
        <v>0</v>
      </c>
      <c r="BU175" s="72">
        <f t="shared" si="667"/>
        <v>0</v>
      </c>
      <c r="BV175" s="72">
        <f t="shared" si="667"/>
        <v>0</v>
      </c>
      <c r="BW175" s="72">
        <f t="shared" si="667"/>
        <v>0</v>
      </c>
      <c r="BX175" s="72">
        <f t="shared" si="667"/>
        <v>417.27019015488895</v>
      </c>
      <c r="BY175" s="72">
        <f t="shared" si="667"/>
        <v>55.264916120000002</v>
      </c>
      <c r="BZ175" s="72">
        <f t="shared" si="667"/>
        <v>362.00527403488894</v>
      </c>
      <c r="CA175" s="66">
        <f>BX175/B175</f>
        <v>0.60427866908775307</v>
      </c>
      <c r="CB175" s="72">
        <f t="shared" ref="CB175:CO175" si="668">CB168+CB81</f>
        <v>0</v>
      </c>
      <c r="CC175" s="72">
        <f t="shared" si="668"/>
        <v>0</v>
      </c>
      <c r="CD175" s="72">
        <f t="shared" si="668"/>
        <v>0</v>
      </c>
      <c r="CE175" s="72">
        <f t="shared" si="668"/>
        <v>0</v>
      </c>
      <c r="CF175" s="72">
        <f t="shared" si="668"/>
        <v>0</v>
      </c>
      <c r="CG175" s="72">
        <f t="shared" si="668"/>
        <v>0</v>
      </c>
      <c r="CH175" s="72">
        <f t="shared" si="668"/>
        <v>57.912661560000018</v>
      </c>
      <c r="CI175" s="72">
        <f t="shared" si="668"/>
        <v>0</v>
      </c>
      <c r="CJ175" s="72">
        <f t="shared" si="668"/>
        <v>57.912661560000018</v>
      </c>
      <c r="CK175" s="72">
        <f t="shared" si="668"/>
        <v>0</v>
      </c>
      <c r="CL175" s="72">
        <f t="shared" si="668"/>
        <v>0</v>
      </c>
      <c r="CM175" s="72">
        <f t="shared" si="668"/>
        <v>417.27019015488895</v>
      </c>
      <c r="CN175" s="72">
        <f t="shared" si="668"/>
        <v>55.264916120000002</v>
      </c>
      <c r="CO175" s="72">
        <f t="shared" si="668"/>
        <v>362.00527403488894</v>
      </c>
      <c r="CP175" s="67">
        <f>CO175/D175</f>
        <v>0.58085744644124271</v>
      </c>
      <c r="CQ175" s="67">
        <f>CO175/G175</f>
        <v>0.58085744644124271</v>
      </c>
      <c r="CR175" s="67" t="e">
        <f>CO175/CK175</f>
        <v>#DIV/0!</v>
      </c>
      <c r="CS175" s="72">
        <f t="shared" ref="CS175:DT175" si="669">CS168+CS81</f>
        <v>0</v>
      </c>
      <c r="CT175" s="72">
        <f t="shared" si="669"/>
        <v>0</v>
      </c>
      <c r="CU175" s="72">
        <f t="shared" si="669"/>
        <v>0</v>
      </c>
      <c r="CV175" s="72">
        <f t="shared" si="669"/>
        <v>0</v>
      </c>
      <c r="CW175" s="72">
        <f t="shared" si="669"/>
        <v>417.27019015488895</v>
      </c>
      <c r="CX175" s="72">
        <f t="shared" si="669"/>
        <v>55.264916120000002</v>
      </c>
      <c r="CY175" s="72">
        <f t="shared" si="669"/>
        <v>362.00527403488894</v>
      </c>
      <c r="CZ175" s="72">
        <f t="shared" si="669"/>
        <v>0</v>
      </c>
      <c r="DA175" s="72">
        <f t="shared" si="669"/>
        <v>0</v>
      </c>
      <c r="DB175" s="72">
        <f t="shared" si="669"/>
        <v>0</v>
      </c>
      <c r="DC175" s="72">
        <f t="shared" si="669"/>
        <v>0</v>
      </c>
      <c r="DD175" s="72">
        <f t="shared" si="669"/>
        <v>417.27019015488895</v>
      </c>
      <c r="DE175" s="72">
        <f t="shared" si="669"/>
        <v>55.264916120000002</v>
      </c>
      <c r="DF175" s="72">
        <f t="shared" si="669"/>
        <v>362.00527403488894</v>
      </c>
      <c r="DG175" s="72">
        <f t="shared" si="669"/>
        <v>0</v>
      </c>
      <c r="DH175" s="72">
        <f t="shared" si="669"/>
        <v>0</v>
      </c>
      <c r="DI175" s="72">
        <f t="shared" si="669"/>
        <v>0</v>
      </c>
      <c r="DJ175" s="72">
        <f t="shared" si="669"/>
        <v>0</v>
      </c>
      <c r="DK175" s="72">
        <f t="shared" si="669"/>
        <v>0</v>
      </c>
      <c r="DL175" s="72">
        <f t="shared" si="669"/>
        <v>0</v>
      </c>
      <c r="DM175" s="72">
        <f t="shared" si="669"/>
        <v>0</v>
      </c>
      <c r="DN175" s="72">
        <f t="shared" si="669"/>
        <v>0</v>
      </c>
      <c r="DO175" s="72">
        <f t="shared" si="669"/>
        <v>0</v>
      </c>
      <c r="DP175" s="72">
        <f t="shared" si="669"/>
        <v>0</v>
      </c>
      <c r="DQ175" s="72">
        <f t="shared" si="669"/>
        <v>0</v>
      </c>
      <c r="DR175" s="72">
        <f t="shared" si="669"/>
        <v>417.27019015488895</v>
      </c>
      <c r="DS175" s="72">
        <f t="shared" si="669"/>
        <v>55.264916120000002</v>
      </c>
      <c r="DT175" s="72">
        <f t="shared" si="669"/>
        <v>362.00527403488894</v>
      </c>
      <c r="DU175" s="67">
        <f>DR175/B175</f>
        <v>0.60427866908775307</v>
      </c>
      <c r="DV175" s="67">
        <f>DR175/E175</f>
        <v>0.60427866908775307</v>
      </c>
      <c r="DW175" s="67">
        <f>DT175/H175</f>
        <v>4.3276959987227439</v>
      </c>
      <c r="DX175" s="7"/>
      <c r="DY175" s="88"/>
      <c r="DZ175" s="128"/>
      <c r="EA175" s="23"/>
      <c r="EB175" s="23"/>
    </row>
    <row r="176" spans="1:132" ht="12.75" x14ac:dyDescent="0.2">
      <c r="A176" s="135"/>
      <c r="B176" s="121"/>
      <c r="C176" s="121"/>
      <c r="D176" s="121"/>
      <c r="E176" s="121"/>
      <c r="F176" s="121"/>
      <c r="G176" s="121"/>
      <c r="H176" s="121"/>
      <c r="I176" s="2"/>
      <c r="J176" s="121"/>
      <c r="K176" s="121"/>
      <c r="L176" s="121"/>
      <c r="M176" s="2"/>
      <c r="N176" s="121"/>
      <c r="O176" s="121"/>
      <c r="P176" s="121"/>
      <c r="Q176" s="121"/>
      <c r="R176" s="121"/>
      <c r="S176" s="121"/>
      <c r="T176" s="2"/>
      <c r="U176" s="121"/>
      <c r="V176" s="121"/>
      <c r="W176" s="121"/>
      <c r="X176" s="77"/>
      <c r="Y176" s="77"/>
      <c r="Z176" s="85"/>
      <c r="AA176" s="85"/>
      <c r="AB176" s="85"/>
      <c r="AC176" s="121"/>
      <c r="AD176" s="121"/>
      <c r="AE176" s="121"/>
      <c r="AF176" s="2"/>
      <c r="AG176" s="121"/>
      <c r="AH176" s="121"/>
      <c r="AI176" s="121"/>
      <c r="AJ176" s="121"/>
      <c r="AK176" s="121"/>
      <c r="AL176" s="121"/>
      <c r="AM176" s="105"/>
      <c r="AN176" s="2"/>
      <c r="AO176" s="121"/>
      <c r="AP176" s="121"/>
      <c r="AQ176" s="121"/>
      <c r="AR176" s="121"/>
      <c r="AS176" s="121"/>
      <c r="AT176" s="121"/>
      <c r="AU176" s="2"/>
      <c r="AV176" s="121"/>
      <c r="AW176" s="121"/>
      <c r="AX176" s="121"/>
      <c r="AY176" s="77"/>
      <c r="AZ176" s="77"/>
      <c r="BA176" s="121"/>
      <c r="BB176" s="121"/>
      <c r="BC176" s="121"/>
      <c r="BD176" s="77"/>
      <c r="BE176" s="77"/>
      <c r="BF176" s="85"/>
      <c r="BG176" s="85"/>
      <c r="BH176" s="85"/>
      <c r="BI176" s="105"/>
      <c r="BJ176" s="105"/>
      <c r="BK176" s="105"/>
      <c r="BL176" s="2"/>
      <c r="BM176" s="121"/>
      <c r="BN176" s="121"/>
      <c r="BO176" s="121"/>
      <c r="BP176" s="121"/>
      <c r="BQ176" s="121"/>
      <c r="BR176" s="121"/>
      <c r="BS176" s="105"/>
      <c r="BT176" s="2"/>
      <c r="BU176" s="121"/>
      <c r="BV176" s="121"/>
      <c r="BW176" s="121"/>
      <c r="BX176" s="121"/>
      <c r="BY176" s="121"/>
      <c r="BZ176" s="121"/>
      <c r="CA176" s="105"/>
      <c r="CB176" s="2"/>
      <c r="CC176" s="121"/>
      <c r="CD176" s="121"/>
      <c r="CE176" s="121"/>
      <c r="CF176" s="77"/>
      <c r="CG176" s="77"/>
      <c r="CH176" s="121"/>
      <c r="CI176" s="121"/>
      <c r="CJ176" s="121"/>
      <c r="CK176" s="77"/>
      <c r="CL176" s="77"/>
      <c r="CM176" s="121"/>
      <c r="CN176" s="121"/>
      <c r="CO176" s="121"/>
      <c r="CP176" s="105"/>
      <c r="CQ176" s="105"/>
      <c r="CR176" s="105"/>
      <c r="CS176" s="2"/>
      <c r="CT176" s="121"/>
      <c r="CU176" s="121"/>
      <c r="CV176" s="121"/>
      <c r="CW176" s="121"/>
      <c r="CX176" s="121"/>
      <c r="CY176" s="121"/>
      <c r="CZ176" s="2"/>
      <c r="DA176" s="121"/>
      <c r="DB176" s="121"/>
      <c r="DC176" s="121"/>
      <c r="DD176" s="121"/>
      <c r="DE176" s="121"/>
      <c r="DF176" s="121"/>
      <c r="DG176" s="2"/>
      <c r="DH176" s="121"/>
      <c r="DI176" s="121"/>
      <c r="DJ176" s="121"/>
      <c r="DK176" s="77"/>
      <c r="DL176" s="77"/>
      <c r="DM176" s="121"/>
      <c r="DN176" s="121"/>
      <c r="DO176" s="121"/>
      <c r="DP176" s="77"/>
      <c r="DQ176" s="77"/>
      <c r="DR176" s="121"/>
      <c r="DS176" s="121"/>
      <c r="DT176" s="121"/>
      <c r="DU176" s="105"/>
      <c r="DV176" s="105"/>
      <c r="DW176" s="105"/>
      <c r="DY176" s="7"/>
      <c r="DZ176" s="128"/>
    </row>
    <row r="177" spans="1:132" ht="15" x14ac:dyDescent="0.25">
      <c r="A177" s="186" t="s">
        <v>189</v>
      </c>
      <c r="B177" s="187"/>
      <c r="C177" s="121"/>
      <c r="D177" s="121"/>
      <c r="E177" s="121"/>
      <c r="F177" s="188"/>
      <c r="G177" s="121"/>
      <c r="H177" s="121"/>
      <c r="I177" s="137"/>
      <c r="J177" s="121"/>
      <c r="K177" s="121"/>
      <c r="L177" s="121"/>
      <c r="M177" s="137"/>
      <c r="N177" s="121"/>
      <c r="O177" s="121"/>
      <c r="P177" s="121"/>
      <c r="Q177" s="121"/>
      <c r="R177" s="121"/>
      <c r="S177" s="121"/>
      <c r="T177" s="137"/>
      <c r="U177" s="121"/>
      <c r="V177" s="121"/>
      <c r="W177" s="121"/>
      <c r="X177" s="77"/>
      <c r="Y177" s="77"/>
      <c r="Z177" s="85"/>
      <c r="AA177" s="85"/>
      <c r="AB177" s="85"/>
      <c r="AC177" s="121"/>
      <c r="AD177" s="121"/>
      <c r="AE177" s="121"/>
      <c r="AF177" s="137"/>
      <c r="AG177" s="121"/>
      <c r="AH177" s="121"/>
      <c r="AI177" s="121"/>
      <c r="AJ177" s="121"/>
      <c r="AK177" s="121"/>
      <c r="AL177" s="121"/>
      <c r="AM177" s="105"/>
      <c r="AN177" s="137"/>
      <c r="AO177" s="121"/>
      <c r="AP177" s="121"/>
      <c r="AQ177" s="121"/>
      <c r="AR177" s="121"/>
      <c r="AS177" s="121"/>
      <c r="AT177" s="121"/>
      <c r="AU177" s="137"/>
      <c r="AV177" s="121"/>
      <c r="AW177" s="121"/>
      <c r="AX177" s="121"/>
      <c r="AY177" s="77"/>
      <c r="AZ177" s="77"/>
      <c r="BA177" s="121"/>
      <c r="BB177" s="121"/>
      <c r="BC177" s="121"/>
      <c r="BD177" s="77"/>
      <c r="BE177" s="77"/>
      <c r="BF177" s="85"/>
      <c r="BG177" s="85"/>
      <c r="BH177" s="85"/>
      <c r="BI177" s="105"/>
      <c r="BJ177" s="105"/>
      <c r="BK177" s="105"/>
      <c r="BL177" s="137"/>
      <c r="BM177" s="121"/>
      <c r="BN177" s="121"/>
      <c r="BO177" s="121"/>
      <c r="BP177" s="121"/>
      <c r="BQ177" s="121"/>
      <c r="BR177" s="121"/>
      <c r="BS177" s="105"/>
      <c r="BT177" s="137"/>
      <c r="BU177" s="121"/>
      <c r="BV177" s="121"/>
      <c r="BW177" s="121"/>
      <c r="BX177" s="121"/>
      <c r="BY177" s="121"/>
      <c r="BZ177" s="121"/>
      <c r="CA177" s="105"/>
      <c r="CB177" s="137"/>
      <c r="CC177" s="121"/>
      <c r="CD177" s="121"/>
      <c r="CE177" s="121"/>
      <c r="CF177" s="77"/>
      <c r="CG177" s="77"/>
      <c r="CH177" s="121"/>
      <c r="CI177" s="121"/>
      <c r="CJ177" s="121"/>
      <c r="CK177" s="77"/>
      <c r="CL177" s="77"/>
      <c r="CM177" s="121"/>
      <c r="CN177" s="121"/>
      <c r="CO177" s="121"/>
      <c r="CP177" s="105"/>
      <c r="CQ177" s="105"/>
      <c r="CR177" s="105"/>
      <c r="CS177" s="137"/>
      <c r="CT177" s="121"/>
      <c r="CU177" s="121"/>
      <c r="CV177" s="121"/>
      <c r="CW177" s="121"/>
      <c r="CX177" s="121"/>
      <c r="CY177" s="121"/>
      <c r="CZ177" s="137"/>
      <c r="DA177" s="121"/>
      <c r="DB177" s="121"/>
      <c r="DC177" s="121"/>
      <c r="DD177" s="121"/>
      <c r="DE177" s="121"/>
      <c r="DF177" s="121"/>
      <c r="DG177" s="137"/>
      <c r="DH177" s="121"/>
      <c r="DI177" s="121"/>
      <c r="DJ177" s="121"/>
      <c r="DK177" s="77"/>
      <c r="DL177" s="77"/>
      <c r="DM177" s="121"/>
      <c r="DN177" s="121"/>
      <c r="DO177" s="121"/>
      <c r="DP177" s="77"/>
      <c r="DQ177" s="77"/>
      <c r="DR177" s="121"/>
      <c r="DS177" s="121"/>
      <c r="DT177" s="121"/>
      <c r="DU177" s="105"/>
      <c r="DV177" s="105"/>
      <c r="DW177" s="105"/>
      <c r="DZ177" s="128"/>
    </row>
    <row r="178" spans="1:132" ht="12.75" x14ac:dyDescent="0.2">
      <c r="B178" s="136"/>
      <c r="C178" s="136"/>
      <c r="D178" s="136"/>
      <c r="E178" s="136"/>
      <c r="F178" s="136"/>
      <c r="G178" s="136"/>
      <c r="H178" s="121"/>
      <c r="I178" s="137"/>
      <c r="J178" s="136"/>
      <c r="K178" s="136"/>
      <c r="L178" s="136"/>
      <c r="M178" s="137"/>
      <c r="N178" s="136"/>
      <c r="O178" s="136"/>
      <c r="P178" s="136"/>
      <c r="Q178" s="136"/>
      <c r="R178" s="136"/>
      <c r="S178" s="136"/>
      <c r="T178" s="137"/>
      <c r="U178" s="136"/>
      <c r="V178" s="136"/>
      <c r="W178" s="136"/>
      <c r="X178" s="77"/>
      <c r="Y178" s="77"/>
      <c r="Z178" s="138"/>
      <c r="AA178" s="138"/>
      <c r="AB178" s="138"/>
      <c r="AC178" s="136"/>
      <c r="AD178" s="136"/>
      <c r="AE178" s="136"/>
      <c r="AF178" s="137"/>
      <c r="AG178" s="136"/>
      <c r="AH178" s="136"/>
      <c r="AI178" s="136"/>
      <c r="AJ178" s="136"/>
      <c r="AK178" s="136"/>
      <c r="AL178" s="136"/>
      <c r="AM178" s="105"/>
      <c r="AN178" s="137"/>
      <c r="AO178" s="136"/>
      <c r="AP178" s="136"/>
      <c r="AQ178" s="136"/>
      <c r="AR178" s="136"/>
      <c r="AS178" s="136"/>
      <c r="AT178" s="136"/>
      <c r="AU178" s="137"/>
      <c r="AV178" s="136"/>
      <c r="AW178" s="136"/>
      <c r="AX178" s="136"/>
      <c r="AY178" s="77"/>
      <c r="AZ178" s="77"/>
      <c r="BA178" s="136"/>
      <c r="BB178" s="136"/>
      <c r="BC178" s="136"/>
      <c r="BD178" s="77"/>
      <c r="BE178" s="77"/>
      <c r="BF178" s="138"/>
      <c r="BG178" s="138"/>
      <c r="BH178" s="138"/>
      <c r="BI178" s="105"/>
      <c r="BJ178" s="105"/>
      <c r="BK178" s="105"/>
      <c r="BL178" s="137"/>
      <c r="BM178" s="136"/>
      <c r="BN178" s="136"/>
      <c r="BO178" s="136"/>
      <c r="BP178" s="136"/>
      <c r="BQ178" s="136"/>
      <c r="BR178" s="136"/>
      <c r="BS178" s="105"/>
      <c r="BT178" s="137"/>
      <c r="BU178" s="136"/>
      <c r="BV178" s="136"/>
      <c r="BW178" s="136"/>
      <c r="BX178" s="136"/>
      <c r="BY178" s="136"/>
      <c r="BZ178" s="136"/>
      <c r="CA178" s="105"/>
      <c r="CB178" s="137"/>
      <c r="CC178" s="136"/>
      <c r="CD178" s="136"/>
      <c r="CE178" s="136"/>
      <c r="CF178" s="77"/>
      <c r="CG178" s="77"/>
      <c r="CH178" s="136"/>
      <c r="CI178" s="136"/>
      <c r="CJ178" s="136"/>
      <c r="CK178" s="77"/>
      <c r="CL178" s="77"/>
      <c r="CM178" s="136"/>
      <c r="CN178" s="136"/>
      <c r="CO178" s="136"/>
      <c r="CP178" s="105"/>
      <c r="CQ178" s="105"/>
      <c r="CR178" s="105"/>
      <c r="CS178" s="137"/>
      <c r="CT178" s="136"/>
      <c r="CU178" s="136"/>
      <c r="CV178" s="136"/>
      <c r="CW178" s="136"/>
      <c r="CX178" s="136"/>
      <c r="CY178" s="136"/>
      <c r="CZ178" s="137"/>
      <c r="DA178" s="136"/>
      <c r="DB178" s="136"/>
      <c r="DC178" s="136"/>
      <c r="DD178" s="136"/>
      <c r="DE178" s="136"/>
      <c r="DF178" s="136"/>
      <c r="DG178" s="137"/>
      <c r="DH178" s="136"/>
      <c r="DI178" s="136"/>
      <c r="DJ178" s="136"/>
      <c r="DK178" s="77"/>
      <c r="DL178" s="77"/>
      <c r="DM178" s="136"/>
      <c r="DN178" s="136"/>
      <c r="DO178" s="136"/>
      <c r="DP178" s="77"/>
      <c r="DQ178" s="77"/>
      <c r="DR178" s="136"/>
      <c r="DS178" s="136"/>
      <c r="DT178" s="136"/>
      <c r="DU178" s="105"/>
      <c r="DV178" s="105"/>
      <c r="DW178" s="105"/>
      <c r="DZ178" s="128"/>
      <c r="EA178" s="78"/>
      <c r="EB178" s="78"/>
    </row>
    <row r="179" spans="1:132" s="78" customFormat="1" ht="12.75" x14ac:dyDescent="0.2">
      <c r="A179" s="76" t="s">
        <v>190</v>
      </c>
      <c r="B179" s="72">
        <f>B202+B205</f>
        <v>431.50650999999993</v>
      </c>
      <c r="C179" s="72">
        <f t="shared" ref="C179:BN179" si="670">SUM(C181:C200)</f>
        <v>0</v>
      </c>
      <c r="D179" s="72">
        <f>D202+D205</f>
        <v>431.50650999999993</v>
      </c>
      <c r="E179" s="72">
        <f t="shared" si="670"/>
        <v>431.50651000000005</v>
      </c>
      <c r="F179" s="72">
        <f t="shared" si="670"/>
        <v>0</v>
      </c>
      <c r="G179" s="72">
        <f t="shared" si="670"/>
        <v>431.50651000000005</v>
      </c>
      <c r="H179" s="72">
        <f t="shared" si="670"/>
        <v>0</v>
      </c>
      <c r="I179" s="72">
        <f t="shared" si="670"/>
        <v>0</v>
      </c>
      <c r="J179" s="72">
        <f>J202+J205</f>
        <v>2.1718269769999998</v>
      </c>
      <c r="K179" s="72">
        <f t="shared" si="670"/>
        <v>0</v>
      </c>
      <c r="L179" s="72">
        <f>L202+L205</f>
        <v>2.1718269769999998</v>
      </c>
      <c r="M179" s="72">
        <f t="shared" si="670"/>
        <v>0</v>
      </c>
      <c r="N179" s="72">
        <f>N202+N205</f>
        <v>3.8019565539999998</v>
      </c>
      <c r="O179" s="72">
        <f t="shared" si="670"/>
        <v>0</v>
      </c>
      <c r="P179" s="72">
        <f>P202+P205</f>
        <v>3.8019565539999998</v>
      </c>
      <c r="Q179" s="72">
        <f t="shared" si="670"/>
        <v>0.86185271000000008</v>
      </c>
      <c r="R179" s="72">
        <f t="shared" si="670"/>
        <v>0</v>
      </c>
      <c r="S179" s="72">
        <f t="shared" si="670"/>
        <v>0.86185271000000008</v>
      </c>
      <c r="T179" s="72">
        <f t="shared" si="670"/>
        <v>0</v>
      </c>
      <c r="U179" s="72">
        <f>U202+U205</f>
        <v>6.0687082100000005</v>
      </c>
      <c r="V179" s="72">
        <f t="shared" si="670"/>
        <v>0</v>
      </c>
      <c r="W179" s="72">
        <f>W202+W205</f>
        <v>6.0687082100000005</v>
      </c>
      <c r="X179" s="72">
        <f t="shared" si="670"/>
        <v>0</v>
      </c>
      <c r="Y179" s="72">
        <f t="shared" si="670"/>
        <v>0</v>
      </c>
      <c r="Z179" s="73">
        <f>Z202+Z205</f>
        <v>12.042491740999999</v>
      </c>
      <c r="AA179" s="73">
        <f t="shared" si="670"/>
        <v>0</v>
      </c>
      <c r="AB179" s="73">
        <f>AB202+AB205</f>
        <v>12.042491740999999</v>
      </c>
      <c r="AC179" s="66">
        <f t="shared" ref="AC179:AC200" si="671">AB179/D179</f>
        <v>2.7908018678559451E-2</v>
      </c>
      <c r="AD179" s="72" t="e">
        <f t="shared" si="670"/>
        <v>#DIV/0!</v>
      </c>
      <c r="AE179" s="72" t="e">
        <f t="shared" si="670"/>
        <v>#DIV/0!</v>
      </c>
      <c r="AF179" s="72">
        <f t="shared" si="670"/>
        <v>0</v>
      </c>
      <c r="AG179" s="72">
        <f>AG202+AG205</f>
        <v>17.162597136000002</v>
      </c>
      <c r="AH179" s="72">
        <f t="shared" si="670"/>
        <v>0</v>
      </c>
      <c r="AI179" s="72">
        <f>AI202+AI205</f>
        <v>17.162597136000002</v>
      </c>
      <c r="AJ179" s="72">
        <f>AJ202+AJ205</f>
        <v>29.205088877000001</v>
      </c>
      <c r="AK179" s="72">
        <f t="shared" si="670"/>
        <v>0</v>
      </c>
      <c r="AL179" s="72">
        <f>AL202+AL205</f>
        <v>29.205088877000001</v>
      </c>
      <c r="AM179" s="72" t="e">
        <f t="shared" si="670"/>
        <v>#DIV/0!</v>
      </c>
      <c r="AN179" s="72">
        <f t="shared" si="670"/>
        <v>0</v>
      </c>
      <c r="AO179" s="72">
        <f>AO202+AO205</f>
        <v>10.3292080648</v>
      </c>
      <c r="AP179" s="72">
        <f t="shared" si="670"/>
        <v>0</v>
      </c>
      <c r="AQ179" s="72">
        <f>AQ202+AQ205</f>
        <v>10.3292080648</v>
      </c>
      <c r="AR179" s="72">
        <f>AR202+AR205</f>
        <v>39.534296941800001</v>
      </c>
      <c r="AS179" s="72">
        <f t="shared" si="670"/>
        <v>0</v>
      </c>
      <c r="AT179" s="72">
        <f>AT202+AT205</f>
        <v>39.534296941800001</v>
      </c>
      <c r="AU179" s="72">
        <f t="shared" si="670"/>
        <v>0</v>
      </c>
      <c r="AV179" s="72">
        <f>AV202+AV205</f>
        <v>19.729780815200002</v>
      </c>
      <c r="AW179" s="72">
        <f t="shared" si="670"/>
        <v>0</v>
      </c>
      <c r="AX179" s="72">
        <f>AX202+AX205</f>
        <v>19.729780815200002</v>
      </c>
      <c r="AY179" s="72">
        <f t="shared" si="670"/>
        <v>0</v>
      </c>
      <c r="AZ179" s="72">
        <f t="shared" si="670"/>
        <v>0</v>
      </c>
      <c r="BA179" s="72">
        <f>BA202+BA205</f>
        <v>47.221586016000003</v>
      </c>
      <c r="BB179" s="72">
        <f t="shared" si="670"/>
        <v>0</v>
      </c>
      <c r="BC179" s="72">
        <f>BC202+BC205</f>
        <v>47.221586016000003</v>
      </c>
      <c r="BD179" s="72">
        <f t="shared" si="670"/>
        <v>0</v>
      </c>
      <c r="BE179" s="72">
        <f t="shared" si="670"/>
        <v>0</v>
      </c>
      <c r="BF179" s="73">
        <f>BF202+BF205</f>
        <v>59.264077756999995</v>
      </c>
      <c r="BG179" s="73">
        <f t="shared" si="670"/>
        <v>0</v>
      </c>
      <c r="BH179" s="73">
        <f>BH202+BH205</f>
        <v>59.264077756999995</v>
      </c>
      <c r="BI179" s="66">
        <f t="shared" ref="BI179" si="672">BH179/D179</f>
        <v>0.13734225645170453</v>
      </c>
      <c r="BJ179" s="72" t="e">
        <f t="shared" si="670"/>
        <v>#DIV/0!</v>
      </c>
      <c r="BK179" s="72" t="e">
        <f t="shared" si="670"/>
        <v>#DIV/0!</v>
      </c>
      <c r="BL179" s="72">
        <f t="shared" si="670"/>
        <v>0</v>
      </c>
      <c r="BM179" s="72">
        <f>BM202+BM205</f>
        <v>9.1831727740000026</v>
      </c>
      <c r="BN179" s="72">
        <f t="shared" si="670"/>
        <v>0</v>
      </c>
      <c r="BO179" s="72">
        <f>BO202+BO205</f>
        <v>9.1831727740000026</v>
      </c>
      <c r="BP179" s="72">
        <f>BP202+BP205</f>
        <v>68.447250531000009</v>
      </c>
      <c r="BQ179" s="72">
        <f t="shared" ref="BQ179:DW179" si="673">SUM(BQ181:BQ200)</f>
        <v>0</v>
      </c>
      <c r="BR179" s="72">
        <f>BR202+BR205</f>
        <v>68.447250531000009</v>
      </c>
      <c r="BS179" s="72" t="e">
        <f t="shared" si="673"/>
        <v>#DIV/0!</v>
      </c>
      <c r="BT179" s="72">
        <f t="shared" si="673"/>
        <v>0</v>
      </c>
      <c r="BU179" s="72">
        <f>BU202+BU205</f>
        <v>0</v>
      </c>
      <c r="BV179" s="72">
        <f t="shared" si="673"/>
        <v>0</v>
      </c>
      <c r="BW179" s="72">
        <f>BW202+BW205</f>
        <v>0</v>
      </c>
      <c r="BX179" s="72">
        <f>BX202+BX205</f>
        <v>68.447250531000009</v>
      </c>
      <c r="BY179" s="72">
        <f t="shared" si="673"/>
        <v>0</v>
      </c>
      <c r="BZ179" s="72">
        <f>BZ202+BZ205</f>
        <v>68.447250531000009</v>
      </c>
      <c r="CA179" s="72" t="e">
        <f t="shared" si="673"/>
        <v>#DIV/0!</v>
      </c>
      <c r="CB179" s="72">
        <f t="shared" si="673"/>
        <v>0</v>
      </c>
      <c r="CC179" s="72">
        <f>CC202+CC205</f>
        <v>0</v>
      </c>
      <c r="CD179" s="72">
        <f t="shared" si="673"/>
        <v>0</v>
      </c>
      <c r="CE179" s="72">
        <f>CE202+CE205</f>
        <v>0</v>
      </c>
      <c r="CF179" s="72">
        <f t="shared" si="673"/>
        <v>0</v>
      </c>
      <c r="CG179" s="72">
        <f t="shared" si="673"/>
        <v>0</v>
      </c>
      <c r="CH179" s="72">
        <f>CH202+CH205</f>
        <v>9.1831727740000026</v>
      </c>
      <c r="CI179" s="72">
        <f t="shared" si="673"/>
        <v>0</v>
      </c>
      <c r="CJ179" s="72">
        <f>CJ202+CJ205</f>
        <v>9.1831727740000026</v>
      </c>
      <c r="CK179" s="72">
        <f t="shared" si="673"/>
        <v>0</v>
      </c>
      <c r="CL179" s="72">
        <f t="shared" si="673"/>
        <v>0</v>
      </c>
      <c r="CM179" s="72">
        <f>CM202+CM205</f>
        <v>68.447250531000009</v>
      </c>
      <c r="CN179" s="72">
        <f t="shared" si="673"/>
        <v>0</v>
      </c>
      <c r="CO179" s="72">
        <f>CO202+CO205</f>
        <v>68.447250531000009</v>
      </c>
      <c r="CP179" s="72" t="e">
        <f t="shared" si="673"/>
        <v>#DIV/0!</v>
      </c>
      <c r="CQ179" s="72" t="e">
        <f t="shared" si="673"/>
        <v>#DIV/0!</v>
      </c>
      <c r="CR179" s="72" t="e">
        <f t="shared" si="673"/>
        <v>#DIV/0!</v>
      </c>
      <c r="CS179" s="72">
        <f t="shared" si="673"/>
        <v>0</v>
      </c>
      <c r="CT179" s="72">
        <f>CT202+CT205</f>
        <v>0</v>
      </c>
      <c r="CU179" s="72">
        <f t="shared" si="673"/>
        <v>0</v>
      </c>
      <c r="CV179" s="72">
        <f>CV202+CV205</f>
        <v>0</v>
      </c>
      <c r="CW179" s="72">
        <f>CW202+CW205</f>
        <v>68.447250531000009</v>
      </c>
      <c r="CX179" s="72">
        <f t="shared" si="673"/>
        <v>0</v>
      </c>
      <c r="CY179" s="72">
        <f>CY202+CY205</f>
        <v>68.447250531000009</v>
      </c>
      <c r="CZ179" s="72">
        <f t="shared" si="673"/>
        <v>0</v>
      </c>
      <c r="DA179" s="72">
        <f>DA202+DA205</f>
        <v>0</v>
      </c>
      <c r="DB179" s="72">
        <f t="shared" si="673"/>
        <v>0</v>
      </c>
      <c r="DC179" s="72">
        <f>DC202+DC205</f>
        <v>0</v>
      </c>
      <c r="DD179" s="72">
        <f>DD202+DD205</f>
        <v>68.447250531000009</v>
      </c>
      <c r="DE179" s="72">
        <f t="shared" si="673"/>
        <v>0</v>
      </c>
      <c r="DF179" s="72">
        <f>DF202+DF205</f>
        <v>68.447250531000009</v>
      </c>
      <c r="DG179" s="72">
        <f t="shared" si="673"/>
        <v>0</v>
      </c>
      <c r="DH179" s="72">
        <f>DH202+DH205</f>
        <v>0</v>
      </c>
      <c r="DI179" s="72">
        <f t="shared" si="673"/>
        <v>0</v>
      </c>
      <c r="DJ179" s="72">
        <f>DJ202+DJ205</f>
        <v>0</v>
      </c>
      <c r="DK179" s="72">
        <f t="shared" si="673"/>
        <v>0</v>
      </c>
      <c r="DL179" s="72">
        <f t="shared" si="673"/>
        <v>0</v>
      </c>
      <c r="DM179" s="72">
        <f>DM202+DM205</f>
        <v>0</v>
      </c>
      <c r="DN179" s="72">
        <f t="shared" si="673"/>
        <v>0</v>
      </c>
      <c r="DO179" s="72">
        <f>DO202+DO205</f>
        <v>0</v>
      </c>
      <c r="DP179" s="72">
        <f t="shared" si="673"/>
        <v>0</v>
      </c>
      <c r="DQ179" s="72">
        <f t="shared" si="673"/>
        <v>0</v>
      </c>
      <c r="DR179" s="72">
        <f>DR202+DR205</f>
        <v>68.447250531000009</v>
      </c>
      <c r="DS179" s="72">
        <f t="shared" si="673"/>
        <v>0</v>
      </c>
      <c r="DT179" s="72">
        <f>DT202+DT205</f>
        <v>68.447250531000009</v>
      </c>
      <c r="DU179" s="72" t="e">
        <f t="shared" si="673"/>
        <v>#DIV/0!</v>
      </c>
      <c r="DV179" s="72" t="e">
        <f t="shared" si="673"/>
        <v>#DIV/0!</v>
      </c>
      <c r="DW179" s="72" t="e">
        <f t="shared" si="673"/>
        <v>#DIV/0!</v>
      </c>
      <c r="DY179" s="23"/>
      <c r="DZ179" s="69"/>
    </row>
    <row r="180" spans="1:132" s="88" customFormat="1" ht="12.75" x14ac:dyDescent="0.2">
      <c r="A180" s="189" t="s">
        <v>191</v>
      </c>
      <c r="B180" s="190"/>
      <c r="C180" s="190"/>
      <c r="D180" s="190"/>
      <c r="E180" s="190"/>
      <c r="F180" s="190"/>
      <c r="G180" s="190"/>
      <c r="H180" s="190"/>
      <c r="I180" s="190"/>
      <c r="J180" s="190"/>
      <c r="K180" s="190"/>
      <c r="L180" s="190"/>
      <c r="M180" s="190"/>
      <c r="N180" s="190"/>
      <c r="O180" s="190"/>
      <c r="P180" s="190"/>
      <c r="Q180" s="190"/>
      <c r="R180" s="190"/>
      <c r="S180" s="190"/>
      <c r="T180" s="190"/>
      <c r="U180" s="190"/>
      <c r="V180" s="190"/>
      <c r="W180" s="190"/>
      <c r="X180" s="190"/>
      <c r="Y180" s="190"/>
      <c r="Z180" s="190"/>
      <c r="AA180" s="190"/>
      <c r="AB180" s="190"/>
      <c r="AC180" s="190"/>
      <c r="AD180" s="190"/>
      <c r="AE180" s="190"/>
      <c r="AF180" s="190"/>
      <c r="AG180" s="190"/>
      <c r="AH180" s="190"/>
      <c r="AI180" s="190"/>
      <c r="AJ180" s="190"/>
      <c r="AK180" s="190"/>
      <c r="AL180" s="190"/>
      <c r="AM180" s="190"/>
      <c r="AN180" s="190"/>
      <c r="AO180" s="190"/>
      <c r="AP180" s="190"/>
      <c r="AQ180" s="190"/>
      <c r="AR180" s="190"/>
      <c r="AS180" s="190"/>
      <c r="AT180" s="190"/>
      <c r="AU180" s="190"/>
      <c r="AV180" s="190"/>
      <c r="AW180" s="190"/>
      <c r="AX180" s="190"/>
      <c r="AY180" s="190"/>
      <c r="AZ180" s="190"/>
      <c r="BA180" s="190"/>
      <c r="BB180" s="190"/>
      <c r="BC180" s="190"/>
      <c r="BD180" s="190"/>
      <c r="BE180" s="190"/>
      <c r="BF180" s="73"/>
      <c r="BG180" s="73"/>
      <c r="BH180" s="73"/>
      <c r="BI180" s="190"/>
      <c r="BJ180" s="190"/>
      <c r="BK180" s="190"/>
      <c r="BL180" s="190"/>
      <c r="BM180" s="190"/>
      <c r="BN180" s="190"/>
      <c r="BO180" s="190"/>
      <c r="BP180" s="190"/>
      <c r="BQ180" s="190"/>
      <c r="BR180" s="190"/>
      <c r="BS180" s="190"/>
      <c r="BT180" s="190"/>
      <c r="BU180" s="190"/>
      <c r="BV180" s="190"/>
      <c r="BW180" s="190"/>
      <c r="BX180" s="190"/>
      <c r="BY180" s="190"/>
      <c r="BZ180" s="190"/>
      <c r="CA180" s="190"/>
      <c r="CB180" s="190"/>
      <c r="CC180" s="190"/>
      <c r="CD180" s="190"/>
      <c r="CE180" s="190"/>
      <c r="CF180" s="190"/>
      <c r="CG180" s="190"/>
      <c r="CH180" s="190"/>
      <c r="CI180" s="190"/>
      <c r="CJ180" s="190"/>
      <c r="CK180" s="190"/>
      <c r="CL180" s="190"/>
      <c r="CM180" s="190"/>
      <c r="CN180" s="190"/>
      <c r="CO180" s="190"/>
      <c r="CP180" s="190"/>
      <c r="CQ180" s="190"/>
      <c r="CR180" s="190"/>
      <c r="CS180" s="190"/>
      <c r="CT180" s="190"/>
      <c r="CU180" s="190"/>
      <c r="CV180" s="190"/>
      <c r="CW180" s="190"/>
      <c r="CX180" s="190"/>
      <c r="CY180" s="190"/>
      <c r="CZ180" s="190"/>
      <c r="DA180" s="190"/>
      <c r="DB180" s="190"/>
      <c r="DC180" s="190"/>
      <c r="DD180" s="190"/>
      <c r="DE180" s="190"/>
      <c r="DF180" s="190"/>
      <c r="DG180" s="190"/>
      <c r="DH180" s="190"/>
      <c r="DI180" s="190"/>
      <c r="DJ180" s="190"/>
      <c r="DK180" s="190"/>
      <c r="DL180" s="190"/>
      <c r="DM180" s="190"/>
      <c r="DN180" s="190"/>
      <c r="DO180" s="190"/>
      <c r="DP180" s="190"/>
      <c r="DQ180" s="190"/>
      <c r="DR180" s="190"/>
      <c r="DS180" s="190"/>
      <c r="DT180" s="190"/>
      <c r="DU180" s="190"/>
      <c r="DV180" s="190"/>
      <c r="DW180" s="190"/>
      <c r="DZ180" s="128"/>
    </row>
    <row r="181" spans="1:132" s="88" customFormat="1" ht="12.75" x14ac:dyDescent="0.2">
      <c r="A181" s="80" t="s">
        <v>192</v>
      </c>
      <c r="B181" s="81">
        <f>[1]DEPENSES_TOFE!C55</f>
        <v>87.512488999999988</v>
      </c>
      <c r="C181" s="81"/>
      <c r="D181" s="81">
        <f>B181-C181</f>
        <v>87.512488999999988</v>
      </c>
      <c r="E181" s="81">
        <f>[1]DEPENSES_TOFE!D55</f>
        <v>87.512488999999988</v>
      </c>
      <c r="F181" s="81"/>
      <c r="G181" s="81">
        <f>E181-F181</f>
        <v>87.512488999999988</v>
      </c>
      <c r="H181" s="106"/>
      <c r="I181" s="83"/>
      <c r="J181" s="81">
        <f>[1]DEPENSES_TOFE!E55</f>
        <v>0</v>
      </c>
      <c r="K181" s="81"/>
      <c r="L181" s="81">
        <f>J181-K181</f>
        <v>0</v>
      </c>
      <c r="M181" s="83"/>
      <c r="N181" s="81">
        <f>[1]DEPENSES_TOFE!G55</f>
        <v>0</v>
      </c>
      <c r="O181" s="81"/>
      <c r="P181" s="81">
        <f>N181-O181</f>
        <v>0</v>
      </c>
      <c r="Q181" s="122">
        <f t="shared" ref="Q181:S200" si="674">J181+N181</f>
        <v>0</v>
      </c>
      <c r="R181" s="122">
        <f t="shared" si="674"/>
        <v>0</v>
      </c>
      <c r="S181" s="122">
        <f t="shared" si="674"/>
        <v>0</v>
      </c>
      <c r="T181" s="97"/>
      <c r="U181" s="81">
        <f>[1]DEPENSES_TOFE!I55</f>
        <v>4.6800000000000001E-3</v>
      </c>
      <c r="V181" s="81"/>
      <c r="W181" s="81">
        <f>U181-V181</f>
        <v>4.6800000000000001E-3</v>
      </c>
      <c r="X181" s="96"/>
      <c r="Y181" s="84">
        <f t="shared" ref="Y181:Y200" si="675">I181+M181+T181</f>
        <v>0</v>
      </c>
      <c r="Z181" s="127">
        <f t="shared" ref="Z181:AB200" si="676">Q181+U181</f>
        <v>4.6800000000000001E-3</v>
      </c>
      <c r="AA181" s="127">
        <f t="shared" si="676"/>
        <v>0</v>
      </c>
      <c r="AB181" s="127">
        <f t="shared" si="676"/>
        <v>4.6800000000000001E-3</v>
      </c>
      <c r="AC181" s="66">
        <f t="shared" si="671"/>
        <v>5.3478081282775546E-5</v>
      </c>
      <c r="AD181" s="66" t="e">
        <f t="shared" ref="AD181:AD200" si="677">Z181/Y181</f>
        <v>#DIV/0!</v>
      </c>
      <c r="AE181" s="66" t="e">
        <f t="shared" ref="AE181:AE200" si="678">AB181/H181</f>
        <v>#DIV/0!</v>
      </c>
      <c r="AF181" s="97"/>
      <c r="AG181" s="81">
        <f>[1]DEPENSES_TOFE!M55</f>
        <v>0.242198108</v>
      </c>
      <c r="AH181" s="81"/>
      <c r="AI181" s="81">
        <f>AG181-AH181</f>
        <v>0.242198108</v>
      </c>
      <c r="AJ181" s="122">
        <f t="shared" ref="AJ181:AL200" si="679">+Z181+AG181</f>
        <v>0.24687810799999999</v>
      </c>
      <c r="AK181" s="122">
        <f t="shared" si="679"/>
        <v>0</v>
      </c>
      <c r="AL181" s="122">
        <f t="shared" si="679"/>
        <v>0.24687810799999999</v>
      </c>
      <c r="AM181" s="66">
        <f t="shared" ref="AM181:AM200" si="680">AJ181/B181</f>
        <v>2.8210614372995383E-3</v>
      </c>
      <c r="AN181" s="97"/>
      <c r="AO181" s="81">
        <f>[1]DEPENSES_TOFE!O55</f>
        <v>0.62640076700000002</v>
      </c>
      <c r="AP181" s="81"/>
      <c r="AQ181" s="81">
        <f>AO181-AP181</f>
        <v>0.62640076700000002</v>
      </c>
      <c r="AR181" s="122">
        <f t="shared" ref="AR181:AT200" si="681">AJ181+AO181</f>
        <v>0.87327887500000001</v>
      </c>
      <c r="AS181" s="122">
        <f t="shared" si="681"/>
        <v>0</v>
      </c>
      <c r="AT181" s="122">
        <f t="shared" si="681"/>
        <v>0.87327887500000001</v>
      </c>
      <c r="AU181" s="97"/>
      <c r="AV181" s="81">
        <f>[1]DEPENSES_TOFE!Q55</f>
        <v>0.55949766199999995</v>
      </c>
      <c r="AW181" s="81"/>
      <c r="AX181" s="81">
        <f>AV181-AW181</f>
        <v>0.55949766199999995</v>
      </c>
      <c r="AY181" s="96"/>
      <c r="AZ181" s="84">
        <f t="shared" ref="AZ181:AZ200" si="682">AF181+AN181+AU181</f>
        <v>0</v>
      </c>
      <c r="BA181" s="122">
        <f t="shared" ref="BA181:BC200" si="683">AV181+AO181+AG181</f>
        <v>1.4280965369999998</v>
      </c>
      <c r="BB181" s="122">
        <f t="shared" si="683"/>
        <v>0</v>
      </c>
      <c r="BC181" s="122">
        <f t="shared" si="683"/>
        <v>1.4280965369999998</v>
      </c>
      <c r="BD181" s="82"/>
      <c r="BE181" s="86">
        <f t="shared" ref="BE181:BH200" si="684">AZ181+Y181</f>
        <v>0</v>
      </c>
      <c r="BF181" s="127">
        <f t="shared" si="684"/>
        <v>1.4327765369999999</v>
      </c>
      <c r="BG181" s="127">
        <f t="shared" si="684"/>
        <v>0</v>
      </c>
      <c r="BH181" s="127">
        <f t="shared" si="684"/>
        <v>1.4327765369999999</v>
      </c>
      <c r="BI181" s="66">
        <f t="shared" ref="BI181:BI200" si="685">BH181/D181</f>
        <v>1.6372252159346078E-2</v>
      </c>
      <c r="BJ181" s="66">
        <f t="shared" ref="BJ181:BJ200" si="686">BF181/E181</f>
        <v>1.6372252159346078E-2</v>
      </c>
      <c r="BK181" s="66" t="e">
        <f t="shared" ref="BK181:BK200" si="687">BH181/BD181</f>
        <v>#DIV/0!</v>
      </c>
      <c r="BL181" s="97"/>
      <c r="BM181" s="81">
        <f>[1]DEPENSES_TOFE!W55</f>
        <v>7.8702806999999986E-2</v>
      </c>
      <c r="BN181" s="81"/>
      <c r="BO181" s="81">
        <f>BM181-BN181</f>
        <v>7.8702806999999986E-2</v>
      </c>
      <c r="BP181" s="122">
        <f t="shared" ref="BP181:BR200" si="688">BF181+BM181</f>
        <v>1.5114793439999998</v>
      </c>
      <c r="BQ181" s="122">
        <f t="shared" si="688"/>
        <v>0</v>
      </c>
      <c r="BR181" s="122">
        <f t="shared" si="688"/>
        <v>1.5114793439999998</v>
      </c>
      <c r="BS181" s="66">
        <f t="shared" ref="BS181:BS200" si="689">BR181/B181</f>
        <v>1.7271584447792362E-2</v>
      </c>
      <c r="BT181" s="97"/>
      <c r="BU181" s="81">
        <f>[1]DEPENSES_TOFE!Y55</f>
        <v>0</v>
      </c>
      <c r="BV181" s="81"/>
      <c r="BW181" s="81">
        <f>BU181-BV181</f>
        <v>0</v>
      </c>
      <c r="BX181" s="122">
        <f t="shared" ref="BX181:BZ200" si="690">BP181+BU181</f>
        <v>1.5114793439999998</v>
      </c>
      <c r="BY181" s="122">
        <f t="shared" si="690"/>
        <v>0</v>
      </c>
      <c r="BZ181" s="122">
        <f t="shared" si="690"/>
        <v>1.5114793439999998</v>
      </c>
      <c r="CA181" s="66">
        <f t="shared" ref="CA181:CA200" si="691">BX181/B181</f>
        <v>1.7271584447792362E-2</v>
      </c>
      <c r="CB181" s="97"/>
      <c r="CC181" s="81">
        <f>[1]DEPENSES_TOFE!AA55</f>
        <v>0</v>
      </c>
      <c r="CD181" s="81"/>
      <c r="CE181" s="81">
        <f>CC181-CD181</f>
        <v>0</v>
      </c>
      <c r="CF181" s="96"/>
      <c r="CG181" s="84">
        <f t="shared" ref="CG181:CG200" si="692">CB181+BT181+BL181</f>
        <v>0</v>
      </c>
      <c r="CH181" s="122">
        <f t="shared" ref="CH181:CJ200" si="693">BM181+BU181+CC181</f>
        <v>7.8702806999999986E-2</v>
      </c>
      <c r="CI181" s="122">
        <f t="shared" si="693"/>
        <v>0</v>
      </c>
      <c r="CJ181" s="122">
        <f t="shared" si="693"/>
        <v>7.8702806999999986E-2</v>
      </c>
      <c r="CK181" s="82"/>
      <c r="CL181" s="86">
        <f t="shared" ref="CL181:CL200" si="694">CG181+BE181</f>
        <v>0</v>
      </c>
      <c r="CM181" s="122">
        <f t="shared" ref="CM181:CO200" si="695">BX181+CC181</f>
        <v>1.5114793439999998</v>
      </c>
      <c r="CN181" s="122">
        <f t="shared" si="695"/>
        <v>0</v>
      </c>
      <c r="CO181" s="122">
        <f t="shared" si="695"/>
        <v>1.5114793439999998</v>
      </c>
      <c r="CP181" s="67">
        <f t="shared" ref="CP181:CP200" si="696">CO181/D181</f>
        <v>1.7271584447792362E-2</v>
      </c>
      <c r="CQ181" s="67">
        <f t="shared" ref="CQ181:CQ200" si="697">CO181/G181</f>
        <v>1.7271584447792362E-2</v>
      </c>
      <c r="CR181" s="67" t="e">
        <f t="shared" ref="CR181:CR200" si="698">CO181/CK181</f>
        <v>#DIV/0!</v>
      </c>
      <c r="CS181" s="97"/>
      <c r="CT181" s="81">
        <f>[1]DEPENSES_TOFE!AG55</f>
        <v>0</v>
      </c>
      <c r="CU181" s="81"/>
      <c r="CV181" s="81">
        <f>CT181-CU181</f>
        <v>0</v>
      </c>
      <c r="CW181" s="122">
        <f t="shared" ref="CW181:CY200" si="699">CM181+CT181</f>
        <v>1.5114793439999998</v>
      </c>
      <c r="CX181" s="122">
        <f t="shared" si="699"/>
        <v>0</v>
      </c>
      <c r="CY181" s="122">
        <f t="shared" si="699"/>
        <v>1.5114793439999998</v>
      </c>
      <c r="CZ181" s="97"/>
      <c r="DA181" s="81">
        <f>[1]DEPENSES_TOFE!AI55</f>
        <v>0</v>
      </c>
      <c r="DB181" s="81"/>
      <c r="DC181" s="81">
        <f>DA181-DB181</f>
        <v>0</v>
      </c>
      <c r="DD181" s="122">
        <f t="shared" ref="DD181:DF200" si="700">CW181+DA181</f>
        <v>1.5114793439999998</v>
      </c>
      <c r="DE181" s="122">
        <f t="shared" si="700"/>
        <v>0</v>
      </c>
      <c r="DF181" s="122">
        <f t="shared" si="700"/>
        <v>1.5114793439999998</v>
      </c>
      <c r="DG181" s="97"/>
      <c r="DH181" s="81">
        <f>[1]DEPENSES_TOFE!AK55</f>
        <v>0</v>
      </c>
      <c r="DI181" s="81"/>
      <c r="DJ181" s="81">
        <f>DH181-DI181</f>
        <v>0</v>
      </c>
      <c r="DK181" s="96"/>
      <c r="DL181" s="84">
        <f t="shared" ref="DL181:DO200" si="701">DG181+CZ181+CS181</f>
        <v>0</v>
      </c>
      <c r="DM181" s="122">
        <f t="shared" si="701"/>
        <v>0</v>
      </c>
      <c r="DN181" s="122">
        <f t="shared" si="701"/>
        <v>0</v>
      </c>
      <c r="DO181" s="122">
        <f t="shared" si="701"/>
        <v>0</v>
      </c>
      <c r="DP181" s="82"/>
      <c r="DQ181" s="86">
        <f t="shared" ref="DQ181:DQ200" si="702">DL181+CL181</f>
        <v>0</v>
      </c>
      <c r="DR181" s="123">
        <f t="shared" ref="DR181:DT200" si="703">DD181+DH181</f>
        <v>1.5114793439999998</v>
      </c>
      <c r="DS181" s="123">
        <f t="shared" si="703"/>
        <v>0</v>
      </c>
      <c r="DT181" s="123">
        <f t="shared" si="703"/>
        <v>1.5114793439999998</v>
      </c>
      <c r="DU181" s="67">
        <f t="shared" ref="DU181:DU200" si="704">DR181/B181</f>
        <v>1.7271584447792362E-2</v>
      </c>
      <c r="DV181" s="67">
        <f t="shared" ref="DV181:DV200" si="705">DR181/E181</f>
        <v>1.7271584447792362E-2</v>
      </c>
      <c r="DW181" s="67" t="e">
        <f t="shared" ref="DW181:DW200" si="706">DT181/H181</f>
        <v>#DIV/0!</v>
      </c>
      <c r="DZ181" s="128"/>
    </row>
    <row r="182" spans="1:132" s="88" customFormat="1" ht="12.75" x14ac:dyDescent="0.2">
      <c r="A182" s="80" t="s">
        <v>193</v>
      </c>
      <c r="B182" s="81">
        <f>[1]DEPENSES_TOFE!C56</f>
        <v>9.0880000000000002E-2</v>
      </c>
      <c r="C182" s="81"/>
      <c r="D182" s="81">
        <f t="shared" ref="D182:D200" si="707">B182-C182</f>
        <v>9.0880000000000002E-2</v>
      </c>
      <c r="E182" s="81">
        <f>[1]DEPENSES_TOFE!D56</f>
        <v>9.0880000000000002E-2</v>
      </c>
      <c r="F182" s="81"/>
      <c r="G182" s="81">
        <f t="shared" ref="G182:G200" si="708">E182-F182</f>
        <v>9.0880000000000002E-2</v>
      </c>
      <c r="H182" s="106"/>
      <c r="I182" s="83"/>
      <c r="J182" s="81">
        <f>[1]DEPENSES_TOFE!E56</f>
        <v>0</v>
      </c>
      <c r="K182" s="81"/>
      <c r="L182" s="81">
        <f t="shared" ref="L182:L200" si="709">J182-K182</f>
        <v>0</v>
      </c>
      <c r="M182" s="83"/>
      <c r="N182" s="81">
        <f>[1]DEPENSES_TOFE!G56</f>
        <v>0</v>
      </c>
      <c r="O182" s="81"/>
      <c r="P182" s="81">
        <f t="shared" ref="P182:P200" si="710">N182-O182</f>
        <v>0</v>
      </c>
      <c r="Q182" s="122">
        <f t="shared" si="674"/>
        <v>0</v>
      </c>
      <c r="R182" s="122">
        <f t="shared" si="674"/>
        <v>0</v>
      </c>
      <c r="S182" s="122">
        <f t="shared" si="674"/>
        <v>0</v>
      </c>
      <c r="T182" s="97"/>
      <c r="U182" s="81">
        <f>[1]DEPENSES_TOFE!I56</f>
        <v>5.4999999999999997E-3</v>
      </c>
      <c r="V182" s="81"/>
      <c r="W182" s="81">
        <f t="shared" ref="W182:W200" si="711">U182-V182</f>
        <v>5.4999999999999997E-3</v>
      </c>
      <c r="X182" s="96"/>
      <c r="Y182" s="84">
        <f t="shared" si="675"/>
        <v>0</v>
      </c>
      <c r="Z182" s="127">
        <f t="shared" si="676"/>
        <v>5.4999999999999997E-3</v>
      </c>
      <c r="AA182" s="127">
        <f t="shared" si="676"/>
        <v>0</v>
      </c>
      <c r="AB182" s="127">
        <f t="shared" si="676"/>
        <v>5.4999999999999997E-3</v>
      </c>
      <c r="AC182" s="66">
        <f t="shared" si="671"/>
        <v>6.0519366197183094E-2</v>
      </c>
      <c r="AD182" s="66" t="e">
        <f t="shared" si="677"/>
        <v>#DIV/0!</v>
      </c>
      <c r="AE182" s="66" t="e">
        <f t="shared" si="678"/>
        <v>#DIV/0!</v>
      </c>
      <c r="AF182" s="97"/>
      <c r="AG182" s="81">
        <f>[1]DEPENSES_TOFE!M56</f>
        <v>5.4999999999999997E-3</v>
      </c>
      <c r="AH182" s="81"/>
      <c r="AI182" s="81">
        <f t="shared" ref="AI182:AI200" si="712">AG182-AH182</f>
        <v>5.4999999999999997E-3</v>
      </c>
      <c r="AJ182" s="122">
        <f t="shared" si="679"/>
        <v>1.0999999999999999E-2</v>
      </c>
      <c r="AK182" s="122">
        <f t="shared" si="679"/>
        <v>0</v>
      </c>
      <c r="AL182" s="122">
        <f t="shared" si="679"/>
        <v>1.0999999999999999E-2</v>
      </c>
      <c r="AM182" s="66">
        <f t="shared" si="680"/>
        <v>0.12103873239436619</v>
      </c>
      <c r="AN182" s="97"/>
      <c r="AO182" s="81">
        <f>[1]DEPENSES_TOFE!O56</f>
        <v>0</v>
      </c>
      <c r="AP182" s="81"/>
      <c r="AQ182" s="81">
        <f t="shared" ref="AQ182:AQ200" si="713">AO182-AP182</f>
        <v>0</v>
      </c>
      <c r="AR182" s="122">
        <f t="shared" si="681"/>
        <v>1.0999999999999999E-2</v>
      </c>
      <c r="AS182" s="122">
        <f t="shared" si="681"/>
        <v>0</v>
      </c>
      <c r="AT182" s="122">
        <f t="shared" si="681"/>
        <v>1.0999999999999999E-2</v>
      </c>
      <c r="AU182" s="97"/>
      <c r="AV182" s="81">
        <f>[1]DEPENSES_TOFE!Q56</f>
        <v>4.9999899999999999E-4</v>
      </c>
      <c r="AW182" s="81"/>
      <c r="AX182" s="81">
        <f t="shared" ref="AX182:AX200" si="714">AV182-AW182</f>
        <v>4.9999899999999999E-4</v>
      </c>
      <c r="AY182" s="96"/>
      <c r="AZ182" s="84">
        <f t="shared" si="682"/>
        <v>0</v>
      </c>
      <c r="BA182" s="122">
        <f t="shared" si="683"/>
        <v>5.9999989999999998E-3</v>
      </c>
      <c r="BB182" s="122">
        <f t="shared" si="683"/>
        <v>0</v>
      </c>
      <c r="BC182" s="122">
        <f t="shared" si="683"/>
        <v>5.9999989999999998E-3</v>
      </c>
      <c r="BD182" s="82"/>
      <c r="BE182" s="86">
        <f t="shared" si="684"/>
        <v>0</v>
      </c>
      <c r="BF182" s="127">
        <f t="shared" si="684"/>
        <v>1.1499999E-2</v>
      </c>
      <c r="BG182" s="127">
        <f t="shared" si="684"/>
        <v>0</v>
      </c>
      <c r="BH182" s="127">
        <f t="shared" si="684"/>
        <v>1.1499999E-2</v>
      </c>
      <c r="BI182" s="66">
        <f t="shared" si="685"/>
        <v>0.12654048195422535</v>
      </c>
      <c r="BJ182" s="66">
        <f t="shared" si="686"/>
        <v>0.12654048195422535</v>
      </c>
      <c r="BK182" s="66" t="e">
        <f t="shared" si="687"/>
        <v>#DIV/0!</v>
      </c>
      <c r="BL182" s="97"/>
      <c r="BM182" s="81">
        <f>[1]DEPENSES_TOFE!W56</f>
        <v>0</v>
      </c>
      <c r="BN182" s="81"/>
      <c r="BO182" s="81">
        <f t="shared" ref="BO182:BO200" si="715">BM182-BN182</f>
        <v>0</v>
      </c>
      <c r="BP182" s="122">
        <f t="shared" si="688"/>
        <v>1.1499999E-2</v>
      </c>
      <c r="BQ182" s="122">
        <f t="shared" si="688"/>
        <v>0</v>
      </c>
      <c r="BR182" s="122">
        <f t="shared" si="688"/>
        <v>1.1499999E-2</v>
      </c>
      <c r="BS182" s="66">
        <f t="shared" si="689"/>
        <v>0.12654048195422535</v>
      </c>
      <c r="BT182" s="97"/>
      <c r="BU182" s="81">
        <f>[1]DEPENSES_TOFE!Y56</f>
        <v>0</v>
      </c>
      <c r="BV182" s="81"/>
      <c r="BW182" s="81">
        <f t="shared" ref="BW182:BW200" si="716">BU182-BV182</f>
        <v>0</v>
      </c>
      <c r="BX182" s="122">
        <f t="shared" si="690"/>
        <v>1.1499999E-2</v>
      </c>
      <c r="BY182" s="122">
        <f t="shared" si="690"/>
        <v>0</v>
      </c>
      <c r="BZ182" s="122">
        <f t="shared" si="690"/>
        <v>1.1499999E-2</v>
      </c>
      <c r="CA182" s="66">
        <f t="shared" si="691"/>
        <v>0.12654048195422535</v>
      </c>
      <c r="CB182" s="97"/>
      <c r="CC182" s="81">
        <f>[1]DEPENSES_TOFE!AA56</f>
        <v>0</v>
      </c>
      <c r="CD182" s="81"/>
      <c r="CE182" s="81">
        <f t="shared" ref="CE182:CE200" si="717">CC182-CD182</f>
        <v>0</v>
      </c>
      <c r="CF182" s="96"/>
      <c r="CG182" s="84">
        <f t="shared" si="692"/>
        <v>0</v>
      </c>
      <c r="CH182" s="122">
        <f t="shared" si="693"/>
        <v>0</v>
      </c>
      <c r="CI182" s="122">
        <f t="shared" si="693"/>
        <v>0</v>
      </c>
      <c r="CJ182" s="122">
        <f t="shared" si="693"/>
        <v>0</v>
      </c>
      <c r="CK182" s="82"/>
      <c r="CL182" s="86">
        <f t="shared" si="694"/>
        <v>0</v>
      </c>
      <c r="CM182" s="122">
        <f t="shared" si="695"/>
        <v>1.1499999E-2</v>
      </c>
      <c r="CN182" s="122">
        <f t="shared" si="695"/>
        <v>0</v>
      </c>
      <c r="CO182" s="122">
        <f t="shared" si="695"/>
        <v>1.1499999E-2</v>
      </c>
      <c r="CP182" s="67">
        <f t="shared" si="696"/>
        <v>0.12654048195422535</v>
      </c>
      <c r="CQ182" s="67">
        <f t="shared" si="697"/>
        <v>0.12654048195422535</v>
      </c>
      <c r="CR182" s="67" t="e">
        <f t="shared" si="698"/>
        <v>#DIV/0!</v>
      </c>
      <c r="CS182" s="97"/>
      <c r="CT182" s="81">
        <f>[1]DEPENSES_TOFE!AG56</f>
        <v>0</v>
      </c>
      <c r="CU182" s="81"/>
      <c r="CV182" s="81">
        <f t="shared" ref="CV182:CV200" si="718">CT182-CU182</f>
        <v>0</v>
      </c>
      <c r="CW182" s="122">
        <f t="shared" si="699"/>
        <v>1.1499999E-2</v>
      </c>
      <c r="CX182" s="122">
        <f t="shared" si="699"/>
        <v>0</v>
      </c>
      <c r="CY182" s="122">
        <f t="shared" si="699"/>
        <v>1.1499999E-2</v>
      </c>
      <c r="CZ182" s="97"/>
      <c r="DA182" s="81">
        <f>[1]DEPENSES_TOFE!AI56</f>
        <v>0</v>
      </c>
      <c r="DB182" s="81"/>
      <c r="DC182" s="81">
        <f t="shared" ref="DC182:DC200" si="719">DA182-DB182</f>
        <v>0</v>
      </c>
      <c r="DD182" s="122">
        <f t="shared" si="700"/>
        <v>1.1499999E-2</v>
      </c>
      <c r="DE182" s="122">
        <f t="shared" si="700"/>
        <v>0</v>
      </c>
      <c r="DF182" s="122">
        <f t="shared" si="700"/>
        <v>1.1499999E-2</v>
      </c>
      <c r="DG182" s="97"/>
      <c r="DH182" s="81">
        <f>[1]DEPENSES_TOFE!AK56</f>
        <v>0</v>
      </c>
      <c r="DI182" s="81"/>
      <c r="DJ182" s="81">
        <f t="shared" ref="DJ182:DJ200" si="720">DH182-DI182</f>
        <v>0</v>
      </c>
      <c r="DK182" s="96"/>
      <c r="DL182" s="84">
        <f t="shared" si="701"/>
        <v>0</v>
      </c>
      <c r="DM182" s="122">
        <f t="shared" si="701"/>
        <v>0</v>
      </c>
      <c r="DN182" s="122">
        <f t="shared" si="701"/>
        <v>0</v>
      </c>
      <c r="DO182" s="122">
        <f t="shared" si="701"/>
        <v>0</v>
      </c>
      <c r="DP182" s="82"/>
      <c r="DQ182" s="86">
        <f t="shared" si="702"/>
        <v>0</v>
      </c>
      <c r="DR182" s="123">
        <f t="shared" si="703"/>
        <v>1.1499999E-2</v>
      </c>
      <c r="DS182" s="123">
        <f t="shared" si="703"/>
        <v>0</v>
      </c>
      <c r="DT182" s="123">
        <f t="shared" si="703"/>
        <v>1.1499999E-2</v>
      </c>
      <c r="DU182" s="67">
        <f t="shared" si="704"/>
        <v>0.12654048195422535</v>
      </c>
      <c r="DV182" s="67">
        <f t="shared" si="705"/>
        <v>0.12654048195422535</v>
      </c>
      <c r="DW182" s="67" t="e">
        <f t="shared" si="706"/>
        <v>#DIV/0!</v>
      </c>
      <c r="DZ182" s="128"/>
    </row>
    <row r="183" spans="1:132" s="88" customFormat="1" ht="12.75" x14ac:dyDescent="0.2">
      <c r="A183" s="80" t="s">
        <v>194</v>
      </c>
      <c r="B183" s="81">
        <f>[1]DEPENSES_TOFE!C57</f>
        <v>0.19015300000000002</v>
      </c>
      <c r="C183" s="81"/>
      <c r="D183" s="81">
        <f t="shared" si="707"/>
        <v>0.19015300000000002</v>
      </c>
      <c r="E183" s="81">
        <f>[1]DEPENSES_TOFE!D57</f>
        <v>0.19015300000000002</v>
      </c>
      <c r="F183" s="81"/>
      <c r="G183" s="81">
        <f t="shared" si="708"/>
        <v>0.19015300000000002</v>
      </c>
      <c r="H183" s="106"/>
      <c r="I183" s="83"/>
      <c r="J183" s="81">
        <f>[1]DEPENSES_TOFE!E57</f>
        <v>0</v>
      </c>
      <c r="K183" s="81"/>
      <c r="L183" s="81">
        <f t="shared" si="709"/>
        <v>0</v>
      </c>
      <c r="M183" s="83"/>
      <c r="N183" s="81">
        <f>[1]DEPENSES_TOFE!G57</f>
        <v>0</v>
      </c>
      <c r="O183" s="81"/>
      <c r="P183" s="81">
        <f t="shared" si="710"/>
        <v>0</v>
      </c>
      <c r="Q183" s="122">
        <f t="shared" si="674"/>
        <v>0</v>
      </c>
      <c r="R183" s="122">
        <f t="shared" si="674"/>
        <v>0</v>
      </c>
      <c r="S183" s="122">
        <f t="shared" si="674"/>
        <v>0</v>
      </c>
      <c r="T183" s="97"/>
      <c r="U183" s="81">
        <f>[1]DEPENSES_TOFE!I57</f>
        <v>0</v>
      </c>
      <c r="V183" s="81"/>
      <c r="W183" s="81">
        <f t="shared" si="711"/>
        <v>0</v>
      </c>
      <c r="X183" s="96"/>
      <c r="Y183" s="84">
        <f t="shared" si="675"/>
        <v>0</v>
      </c>
      <c r="Z183" s="127">
        <f t="shared" si="676"/>
        <v>0</v>
      </c>
      <c r="AA183" s="127">
        <f t="shared" si="676"/>
        <v>0</v>
      </c>
      <c r="AB183" s="127">
        <f t="shared" si="676"/>
        <v>0</v>
      </c>
      <c r="AC183" s="66">
        <f t="shared" si="671"/>
        <v>0</v>
      </c>
      <c r="AD183" s="66" t="e">
        <f t="shared" si="677"/>
        <v>#DIV/0!</v>
      </c>
      <c r="AE183" s="66" t="e">
        <f t="shared" si="678"/>
        <v>#DIV/0!</v>
      </c>
      <c r="AF183" s="97"/>
      <c r="AG183" s="81">
        <f>[1]DEPENSES_TOFE!M57</f>
        <v>9.4809200000000003E-3</v>
      </c>
      <c r="AH183" s="81"/>
      <c r="AI183" s="81">
        <f t="shared" si="712"/>
        <v>9.4809200000000003E-3</v>
      </c>
      <c r="AJ183" s="122">
        <f t="shared" si="679"/>
        <v>9.4809200000000003E-3</v>
      </c>
      <c r="AK183" s="122">
        <f t="shared" si="679"/>
        <v>0</v>
      </c>
      <c r="AL183" s="122">
        <f t="shared" si="679"/>
        <v>9.4809200000000003E-3</v>
      </c>
      <c r="AM183" s="66">
        <f t="shared" si="680"/>
        <v>4.9859428986132215E-2</v>
      </c>
      <c r="AN183" s="97"/>
      <c r="AO183" s="81">
        <f>[1]DEPENSES_TOFE!O57</f>
        <v>8.6869689999999992E-3</v>
      </c>
      <c r="AP183" s="81"/>
      <c r="AQ183" s="81">
        <f t="shared" si="713"/>
        <v>8.6869689999999992E-3</v>
      </c>
      <c r="AR183" s="122">
        <f t="shared" si="681"/>
        <v>1.8167889E-2</v>
      </c>
      <c r="AS183" s="122">
        <f t="shared" si="681"/>
        <v>0</v>
      </c>
      <c r="AT183" s="122">
        <f t="shared" si="681"/>
        <v>1.8167889E-2</v>
      </c>
      <c r="AU183" s="97"/>
      <c r="AV183" s="81">
        <f>[1]DEPENSES_TOFE!Q57</f>
        <v>7.5536759999999996E-3</v>
      </c>
      <c r="AW183" s="81"/>
      <c r="AX183" s="81">
        <f t="shared" si="714"/>
        <v>7.5536759999999996E-3</v>
      </c>
      <c r="AY183" s="96"/>
      <c r="AZ183" s="84">
        <f t="shared" si="682"/>
        <v>0</v>
      </c>
      <c r="BA183" s="122">
        <f t="shared" si="683"/>
        <v>2.5721564999999998E-2</v>
      </c>
      <c r="BB183" s="122">
        <f t="shared" si="683"/>
        <v>0</v>
      </c>
      <c r="BC183" s="122">
        <f t="shared" si="683"/>
        <v>2.5721564999999998E-2</v>
      </c>
      <c r="BD183" s="82"/>
      <c r="BE183" s="86">
        <f t="shared" si="684"/>
        <v>0</v>
      </c>
      <c r="BF183" s="127">
        <f t="shared" si="684"/>
        <v>2.5721564999999998E-2</v>
      </c>
      <c r="BG183" s="127">
        <f t="shared" si="684"/>
        <v>0</v>
      </c>
      <c r="BH183" s="127">
        <f t="shared" si="684"/>
        <v>2.5721564999999998E-2</v>
      </c>
      <c r="BI183" s="66">
        <f t="shared" si="685"/>
        <v>0.13526773177388732</v>
      </c>
      <c r="BJ183" s="66">
        <f t="shared" si="686"/>
        <v>0.13526773177388732</v>
      </c>
      <c r="BK183" s="66" t="e">
        <f t="shared" si="687"/>
        <v>#DIV/0!</v>
      </c>
      <c r="BL183" s="97"/>
      <c r="BM183" s="81">
        <f>[1]DEPENSES_TOFE!W57</f>
        <v>1.2370719999999998E-2</v>
      </c>
      <c r="BN183" s="81"/>
      <c r="BO183" s="81">
        <f t="shared" si="715"/>
        <v>1.2370719999999998E-2</v>
      </c>
      <c r="BP183" s="122">
        <f t="shared" si="688"/>
        <v>3.8092284999999997E-2</v>
      </c>
      <c r="BQ183" s="122">
        <f t="shared" si="688"/>
        <v>0</v>
      </c>
      <c r="BR183" s="122">
        <f t="shared" si="688"/>
        <v>3.8092284999999997E-2</v>
      </c>
      <c r="BS183" s="66">
        <f t="shared" si="689"/>
        <v>0.20032439667004986</v>
      </c>
      <c r="BT183" s="97"/>
      <c r="BU183" s="81">
        <f>[1]DEPENSES_TOFE!Y57</f>
        <v>0</v>
      </c>
      <c r="BV183" s="81"/>
      <c r="BW183" s="81">
        <f t="shared" si="716"/>
        <v>0</v>
      </c>
      <c r="BX183" s="122">
        <f t="shared" si="690"/>
        <v>3.8092284999999997E-2</v>
      </c>
      <c r="BY183" s="122">
        <f t="shared" si="690"/>
        <v>0</v>
      </c>
      <c r="BZ183" s="122">
        <f t="shared" si="690"/>
        <v>3.8092284999999997E-2</v>
      </c>
      <c r="CA183" s="66">
        <f t="shared" si="691"/>
        <v>0.20032439667004986</v>
      </c>
      <c r="CB183" s="97"/>
      <c r="CC183" s="81">
        <f>[1]DEPENSES_TOFE!AA57</f>
        <v>0</v>
      </c>
      <c r="CD183" s="81"/>
      <c r="CE183" s="81">
        <f t="shared" si="717"/>
        <v>0</v>
      </c>
      <c r="CF183" s="96"/>
      <c r="CG183" s="84">
        <f t="shared" si="692"/>
        <v>0</v>
      </c>
      <c r="CH183" s="122">
        <f t="shared" si="693"/>
        <v>1.2370719999999998E-2</v>
      </c>
      <c r="CI183" s="122">
        <f t="shared" si="693"/>
        <v>0</v>
      </c>
      <c r="CJ183" s="122">
        <f t="shared" si="693"/>
        <v>1.2370719999999998E-2</v>
      </c>
      <c r="CK183" s="82"/>
      <c r="CL183" s="86">
        <f t="shared" si="694"/>
        <v>0</v>
      </c>
      <c r="CM183" s="122">
        <f t="shared" si="695"/>
        <v>3.8092284999999997E-2</v>
      </c>
      <c r="CN183" s="122">
        <f t="shared" si="695"/>
        <v>0</v>
      </c>
      <c r="CO183" s="122">
        <f t="shared" si="695"/>
        <v>3.8092284999999997E-2</v>
      </c>
      <c r="CP183" s="67">
        <f t="shared" si="696"/>
        <v>0.20032439667004986</v>
      </c>
      <c r="CQ183" s="67">
        <f t="shared" si="697"/>
        <v>0.20032439667004986</v>
      </c>
      <c r="CR183" s="67" t="e">
        <f t="shared" si="698"/>
        <v>#DIV/0!</v>
      </c>
      <c r="CS183" s="97"/>
      <c r="CT183" s="81">
        <f>[1]DEPENSES_TOFE!AG57</f>
        <v>0</v>
      </c>
      <c r="CU183" s="81"/>
      <c r="CV183" s="81">
        <f t="shared" si="718"/>
        <v>0</v>
      </c>
      <c r="CW183" s="122">
        <f t="shared" si="699"/>
        <v>3.8092284999999997E-2</v>
      </c>
      <c r="CX183" s="122">
        <f t="shared" si="699"/>
        <v>0</v>
      </c>
      <c r="CY183" s="122">
        <f t="shared" si="699"/>
        <v>3.8092284999999997E-2</v>
      </c>
      <c r="CZ183" s="97"/>
      <c r="DA183" s="81">
        <f>[1]DEPENSES_TOFE!AI57</f>
        <v>0</v>
      </c>
      <c r="DB183" s="81"/>
      <c r="DC183" s="81">
        <f t="shared" si="719"/>
        <v>0</v>
      </c>
      <c r="DD183" s="122">
        <f t="shared" si="700"/>
        <v>3.8092284999999997E-2</v>
      </c>
      <c r="DE183" s="122">
        <f t="shared" si="700"/>
        <v>0</v>
      </c>
      <c r="DF183" s="122">
        <f t="shared" si="700"/>
        <v>3.8092284999999997E-2</v>
      </c>
      <c r="DG183" s="97"/>
      <c r="DH183" s="81">
        <f>[1]DEPENSES_TOFE!AK57</f>
        <v>0</v>
      </c>
      <c r="DI183" s="81"/>
      <c r="DJ183" s="81">
        <f t="shared" si="720"/>
        <v>0</v>
      </c>
      <c r="DK183" s="96"/>
      <c r="DL183" s="84">
        <f t="shared" si="701"/>
        <v>0</v>
      </c>
      <c r="DM183" s="122">
        <f t="shared" si="701"/>
        <v>0</v>
      </c>
      <c r="DN183" s="122">
        <f t="shared" si="701"/>
        <v>0</v>
      </c>
      <c r="DO183" s="122">
        <f t="shared" si="701"/>
        <v>0</v>
      </c>
      <c r="DP183" s="82"/>
      <c r="DQ183" s="86">
        <f t="shared" si="702"/>
        <v>0</v>
      </c>
      <c r="DR183" s="123">
        <f t="shared" si="703"/>
        <v>3.8092284999999997E-2</v>
      </c>
      <c r="DS183" s="123">
        <f t="shared" si="703"/>
        <v>0</v>
      </c>
      <c r="DT183" s="123">
        <f t="shared" si="703"/>
        <v>3.8092284999999997E-2</v>
      </c>
      <c r="DU183" s="67">
        <f t="shared" si="704"/>
        <v>0.20032439667004986</v>
      </c>
      <c r="DV183" s="67">
        <f t="shared" si="705"/>
        <v>0.20032439667004986</v>
      </c>
      <c r="DW183" s="67" t="e">
        <f t="shared" si="706"/>
        <v>#DIV/0!</v>
      </c>
      <c r="DZ183" s="128"/>
    </row>
    <row r="184" spans="1:132" s="88" customFormat="1" ht="12.75" x14ac:dyDescent="0.2">
      <c r="A184" s="80" t="s">
        <v>195</v>
      </c>
      <c r="B184" s="81">
        <f>[1]DEPENSES_TOFE!C58</f>
        <v>41.352759999999996</v>
      </c>
      <c r="C184" s="81"/>
      <c r="D184" s="81">
        <f t="shared" si="707"/>
        <v>41.352759999999996</v>
      </c>
      <c r="E184" s="81">
        <f>[1]DEPENSES_TOFE!D58</f>
        <v>41.352759999999996</v>
      </c>
      <c r="F184" s="81"/>
      <c r="G184" s="81">
        <f t="shared" si="708"/>
        <v>41.352759999999996</v>
      </c>
      <c r="H184" s="106"/>
      <c r="I184" s="83"/>
      <c r="J184" s="81">
        <f>[1]DEPENSES_TOFE!E58</f>
        <v>0</v>
      </c>
      <c r="K184" s="81"/>
      <c r="L184" s="81">
        <f t="shared" si="709"/>
        <v>0</v>
      </c>
      <c r="M184" s="83"/>
      <c r="N184" s="81">
        <f>[1]DEPENSES_TOFE!G58</f>
        <v>3.1833500000000002E-3</v>
      </c>
      <c r="O184" s="81"/>
      <c r="P184" s="81">
        <f t="shared" si="710"/>
        <v>3.1833500000000002E-3</v>
      </c>
      <c r="Q184" s="122">
        <f t="shared" si="674"/>
        <v>3.1833500000000002E-3</v>
      </c>
      <c r="R184" s="122">
        <f t="shared" si="674"/>
        <v>0</v>
      </c>
      <c r="S184" s="122">
        <f t="shared" si="674"/>
        <v>3.1833500000000002E-3</v>
      </c>
      <c r="T184" s="97"/>
      <c r="U184" s="81">
        <f>[1]DEPENSES_TOFE!I58</f>
        <v>3.2400000000000003E-3</v>
      </c>
      <c r="V184" s="81"/>
      <c r="W184" s="81">
        <f t="shared" si="711"/>
        <v>3.2400000000000003E-3</v>
      </c>
      <c r="X184" s="96"/>
      <c r="Y184" s="84">
        <f t="shared" si="675"/>
        <v>0</v>
      </c>
      <c r="Z184" s="127">
        <f t="shared" si="676"/>
        <v>6.4233500000000004E-3</v>
      </c>
      <c r="AA184" s="127">
        <f t="shared" si="676"/>
        <v>0</v>
      </c>
      <c r="AB184" s="127">
        <f t="shared" si="676"/>
        <v>6.4233500000000004E-3</v>
      </c>
      <c r="AC184" s="66">
        <f t="shared" si="671"/>
        <v>1.5533062363914769E-4</v>
      </c>
      <c r="AD184" s="66" t="e">
        <f t="shared" si="677"/>
        <v>#DIV/0!</v>
      </c>
      <c r="AE184" s="66" t="e">
        <f t="shared" si="678"/>
        <v>#DIV/0!</v>
      </c>
      <c r="AF184" s="97"/>
      <c r="AG184" s="81">
        <f>[1]DEPENSES_TOFE!M58</f>
        <v>0.7536321749999999</v>
      </c>
      <c r="AH184" s="81"/>
      <c r="AI184" s="81">
        <f t="shared" si="712"/>
        <v>0.7536321749999999</v>
      </c>
      <c r="AJ184" s="122">
        <f t="shared" si="679"/>
        <v>0.76005552499999995</v>
      </c>
      <c r="AK184" s="122">
        <f t="shared" si="679"/>
        <v>0</v>
      </c>
      <c r="AL184" s="122">
        <f t="shared" si="679"/>
        <v>0.76005552499999995</v>
      </c>
      <c r="AM184" s="66">
        <f t="shared" si="680"/>
        <v>1.8379801614209063E-2</v>
      </c>
      <c r="AN184" s="97"/>
      <c r="AO184" s="81">
        <f>[1]DEPENSES_TOFE!O58</f>
        <v>5.9346650000000001E-2</v>
      </c>
      <c r="AP184" s="81"/>
      <c r="AQ184" s="81">
        <f t="shared" si="713"/>
        <v>5.9346650000000001E-2</v>
      </c>
      <c r="AR184" s="122">
        <f t="shared" si="681"/>
        <v>0.81940217500000001</v>
      </c>
      <c r="AS184" s="122">
        <f t="shared" si="681"/>
        <v>0</v>
      </c>
      <c r="AT184" s="122">
        <f t="shared" si="681"/>
        <v>0.81940217500000001</v>
      </c>
      <c r="AU184" s="97"/>
      <c r="AV184" s="81">
        <f>[1]DEPENSES_TOFE!Q58</f>
        <v>1.1621664730000001</v>
      </c>
      <c r="AW184" s="81"/>
      <c r="AX184" s="81">
        <f t="shared" si="714"/>
        <v>1.1621664730000001</v>
      </c>
      <c r="AY184" s="96"/>
      <c r="AZ184" s="84">
        <f t="shared" si="682"/>
        <v>0</v>
      </c>
      <c r="BA184" s="122">
        <f t="shared" si="683"/>
        <v>1.9751452979999999</v>
      </c>
      <c r="BB184" s="122">
        <f t="shared" si="683"/>
        <v>0</v>
      </c>
      <c r="BC184" s="122">
        <f t="shared" si="683"/>
        <v>1.9751452979999999</v>
      </c>
      <c r="BD184" s="82"/>
      <c r="BE184" s="86">
        <f t="shared" si="684"/>
        <v>0</v>
      </c>
      <c r="BF184" s="127">
        <f t="shared" si="684"/>
        <v>1.9815686479999999</v>
      </c>
      <c r="BG184" s="127">
        <f t="shared" si="684"/>
        <v>0</v>
      </c>
      <c r="BH184" s="127">
        <f t="shared" si="684"/>
        <v>1.9815686479999999</v>
      </c>
      <c r="BI184" s="66">
        <f t="shared" si="685"/>
        <v>4.791865519979803E-2</v>
      </c>
      <c r="BJ184" s="66">
        <f t="shared" si="686"/>
        <v>4.791865519979803E-2</v>
      </c>
      <c r="BK184" s="66" t="e">
        <f t="shared" si="687"/>
        <v>#DIV/0!</v>
      </c>
      <c r="BL184" s="97"/>
      <c r="BM184" s="81">
        <f>[1]DEPENSES_TOFE!W58</f>
        <v>1.6531129999999283E-3</v>
      </c>
      <c r="BN184" s="81"/>
      <c r="BO184" s="81">
        <f t="shared" si="715"/>
        <v>1.6531129999999283E-3</v>
      </c>
      <c r="BP184" s="122">
        <f t="shared" si="688"/>
        <v>1.9832217609999998</v>
      </c>
      <c r="BQ184" s="122">
        <f t="shared" si="688"/>
        <v>0</v>
      </c>
      <c r="BR184" s="122">
        <f t="shared" si="688"/>
        <v>1.9832217609999998</v>
      </c>
      <c r="BS184" s="66">
        <f t="shared" si="689"/>
        <v>4.7958631080488943E-2</v>
      </c>
      <c r="BT184" s="97"/>
      <c r="BU184" s="81">
        <f>[1]DEPENSES_TOFE!Y58</f>
        <v>0</v>
      </c>
      <c r="BV184" s="81"/>
      <c r="BW184" s="81">
        <f t="shared" si="716"/>
        <v>0</v>
      </c>
      <c r="BX184" s="122">
        <f t="shared" si="690"/>
        <v>1.9832217609999998</v>
      </c>
      <c r="BY184" s="122">
        <f t="shared" si="690"/>
        <v>0</v>
      </c>
      <c r="BZ184" s="122">
        <f t="shared" si="690"/>
        <v>1.9832217609999998</v>
      </c>
      <c r="CA184" s="66">
        <f t="shared" si="691"/>
        <v>4.7958631080488943E-2</v>
      </c>
      <c r="CB184" s="97"/>
      <c r="CC184" s="81">
        <f>[1]DEPENSES_TOFE!AA58</f>
        <v>0</v>
      </c>
      <c r="CD184" s="81"/>
      <c r="CE184" s="81">
        <f t="shared" si="717"/>
        <v>0</v>
      </c>
      <c r="CF184" s="96"/>
      <c r="CG184" s="84">
        <f t="shared" si="692"/>
        <v>0</v>
      </c>
      <c r="CH184" s="122">
        <f t="shared" si="693"/>
        <v>1.6531129999999283E-3</v>
      </c>
      <c r="CI184" s="122">
        <f t="shared" si="693"/>
        <v>0</v>
      </c>
      <c r="CJ184" s="122">
        <f t="shared" si="693"/>
        <v>1.6531129999999283E-3</v>
      </c>
      <c r="CK184" s="82"/>
      <c r="CL184" s="86">
        <f t="shared" si="694"/>
        <v>0</v>
      </c>
      <c r="CM184" s="122">
        <f t="shared" si="695"/>
        <v>1.9832217609999998</v>
      </c>
      <c r="CN184" s="122">
        <f t="shared" si="695"/>
        <v>0</v>
      </c>
      <c r="CO184" s="122">
        <f t="shared" si="695"/>
        <v>1.9832217609999998</v>
      </c>
      <c r="CP184" s="67">
        <f t="shared" si="696"/>
        <v>4.7958631080488943E-2</v>
      </c>
      <c r="CQ184" s="67">
        <f t="shared" si="697"/>
        <v>4.7958631080488943E-2</v>
      </c>
      <c r="CR184" s="67" t="e">
        <f t="shared" si="698"/>
        <v>#DIV/0!</v>
      </c>
      <c r="CS184" s="97"/>
      <c r="CT184" s="81">
        <f>[1]DEPENSES_TOFE!AG58</f>
        <v>0</v>
      </c>
      <c r="CU184" s="81"/>
      <c r="CV184" s="81">
        <f t="shared" si="718"/>
        <v>0</v>
      </c>
      <c r="CW184" s="122">
        <f t="shared" si="699"/>
        <v>1.9832217609999998</v>
      </c>
      <c r="CX184" s="122">
        <f t="shared" si="699"/>
        <v>0</v>
      </c>
      <c r="CY184" s="122">
        <f t="shared" si="699"/>
        <v>1.9832217609999998</v>
      </c>
      <c r="CZ184" s="97"/>
      <c r="DA184" s="81">
        <f>[1]DEPENSES_TOFE!AI58</f>
        <v>0</v>
      </c>
      <c r="DB184" s="81"/>
      <c r="DC184" s="81">
        <f t="shared" si="719"/>
        <v>0</v>
      </c>
      <c r="DD184" s="122">
        <f t="shared" si="700"/>
        <v>1.9832217609999998</v>
      </c>
      <c r="DE184" s="122">
        <f t="shared" si="700"/>
        <v>0</v>
      </c>
      <c r="DF184" s="122">
        <f t="shared" si="700"/>
        <v>1.9832217609999998</v>
      </c>
      <c r="DG184" s="97"/>
      <c r="DH184" s="81">
        <f>[1]DEPENSES_TOFE!AK58</f>
        <v>0</v>
      </c>
      <c r="DI184" s="81"/>
      <c r="DJ184" s="81">
        <f t="shared" si="720"/>
        <v>0</v>
      </c>
      <c r="DK184" s="96"/>
      <c r="DL184" s="84">
        <f t="shared" si="701"/>
        <v>0</v>
      </c>
      <c r="DM184" s="122">
        <f t="shared" si="701"/>
        <v>0</v>
      </c>
      <c r="DN184" s="122">
        <f t="shared" si="701"/>
        <v>0</v>
      </c>
      <c r="DO184" s="122">
        <f t="shared" si="701"/>
        <v>0</v>
      </c>
      <c r="DP184" s="82"/>
      <c r="DQ184" s="86">
        <f t="shared" si="702"/>
        <v>0</v>
      </c>
      <c r="DR184" s="123">
        <f t="shared" si="703"/>
        <v>1.9832217609999998</v>
      </c>
      <c r="DS184" s="123">
        <f t="shared" si="703"/>
        <v>0</v>
      </c>
      <c r="DT184" s="123">
        <f t="shared" si="703"/>
        <v>1.9832217609999998</v>
      </c>
      <c r="DU184" s="67">
        <f t="shared" si="704"/>
        <v>4.7958631080488943E-2</v>
      </c>
      <c r="DV184" s="67">
        <f t="shared" si="705"/>
        <v>4.7958631080488943E-2</v>
      </c>
      <c r="DW184" s="67" t="e">
        <f t="shared" si="706"/>
        <v>#DIV/0!</v>
      </c>
      <c r="DZ184" s="128"/>
    </row>
    <row r="185" spans="1:132" s="88" customFormat="1" ht="12.75" x14ac:dyDescent="0.2">
      <c r="A185" s="80" t="s">
        <v>196</v>
      </c>
      <c r="B185" s="81">
        <f>[1]DEPENSES_TOFE!C59</f>
        <v>3.7014149999999999</v>
      </c>
      <c r="C185" s="81"/>
      <c r="D185" s="81">
        <f t="shared" si="707"/>
        <v>3.7014149999999999</v>
      </c>
      <c r="E185" s="81">
        <f>[1]DEPENSES_TOFE!D59</f>
        <v>3.7014149999999999</v>
      </c>
      <c r="F185" s="81"/>
      <c r="G185" s="81">
        <f t="shared" si="708"/>
        <v>3.7014149999999999</v>
      </c>
      <c r="H185" s="106"/>
      <c r="I185" s="83"/>
      <c r="J185" s="81">
        <f>[1]DEPENSES_TOFE!E59</f>
        <v>0</v>
      </c>
      <c r="K185" s="81"/>
      <c r="L185" s="81">
        <f t="shared" si="709"/>
        <v>0</v>
      </c>
      <c r="M185" s="83"/>
      <c r="N185" s="81">
        <f>[1]DEPENSES_TOFE!G59</f>
        <v>0</v>
      </c>
      <c r="O185" s="81"/>
      <c r="P185" s="81">
        <f t="shared" si="710"/>
        <v>0</v>
      </c>
      <c r="Q185" s="122">
        <f t="shared" si="674"/>
        <v>0</v>
      </c>
      <c r="R185" s="122">
        <f t="shared" si="674"/>
        <v>0</v>
      </c>
      <c r="S185" s="122">
        <f t="shared" si="674"/>
        <v>0</v>
      </c>
      <c r="T185" s="97"/>
      <c r="U185" s="81">
        <f>[1]DEPENSES_TOFE!I59</f>
        <v>0.15</v>
      </c>
      <c r="V185" s="81"/>
      <c r="W185" s="81">
        <f t="shared" si="711"/>
        <v>0.15</v>
      </c>
      <c r="X185" s="96"/>
      <c r="Y185" s="84">
        <f t="shared" si="675"/>
        <v>0</v>
      </c>
      <c r="Z185" s="127">
        <f t="shared" si="676"/>
        <v>0.15</v>
      </c>
      <c r="AA185" s="127">
        <f t="shared" si="676"/>
        <v>0</v>
      </c>
      <c r="AB185" s="127">
        <f t="shared" si="676"/>
        <v>0.15</v>
      </c>
      <c r="AC185" s="66">
        <f t="shared" si="671"/>
        <v>4.0525042449981966E-2</v>
      </c>
      <c r="AD185" s="66" t="e">
        <f t="shared" si="677"/>
        <v>#DIV/0!</v>
      </c>
      <c r="AE185" s="66" t="e">
        <f t="shared" si="678"/>
        <v>#DIV/0!</v>
      </c>
      <c r="AF185" s="97"/>
      <c r="AG185" s="81">
        <f>[1]DEPENSES_TOFE!M59</f>
        <v>0</v>
      </c>
      <c r="AH185" s="81"/>
      <c r="AI185" s="81">
        <f t="shared" si="712"/>
        <v>0</v>
      </c>
      <c r="AJ185" s="122">
        <f t="shared" si="679"/>
        <v>0.15</v>
      </c>
      <c r="AK185" s="122">
        <f t="shared" si="679"/>
        <v>0</v>
      </c>
      <c r="AL185" s="122">
        <f t="shared" si="679"/>
        <v>0.15</v>
      </c>
      <c r="AM185" s="66">
        <f t="shared" si="680"/>
        <v>4.0525042449981966E-2</v>
      </c>
      <c r="AN185" s="97"/>
      <c r="AO185" s="81">
        <f>[1]DEPENSES_TOFE!O59</f>
        <v>0</v>
      </c>
      <c r="AP185" s="81"/>
      <c r="AQ185" s="81">
        <f t="shared" si="713"/>
        <v>0</v>
      </c>
      <c r="AR185" s="122">
        <f t="shared" si="681"/>
        <v>0.15</v>
      </c>
      <c r="AS185" s="122">
        <f t="shared" si="681"/>
        <v>0</v>
      </c>
      <c r="AT185" s="122">
        <f t="shared" si="681"/>
        <v>0.15</v>
      </c>
      <c r="AU185" s="97"/>
      <c r="AV185" s="81">
        <f>[1]DEPENSES_TOFE!Q59</f>
        <v>2.4E-2</v>
      </c>
      <c r="AW185" s="81"/>
      <c r="AX185" s="81">
        <f t="shared" si="714"/>
        <v>2.4E-2</v>
      </c>
      <c r="AY185" s="96"/>
      <c r="AZ185" s="84">
        <f t="shared" si="682"/>
        <v>0</v>
      </c>
      <c r="BA185" s="122">
        <f t="shared" si="683"/>
        <v>2.4E-2</v>
      </c>
      <c r="BB185" s="122">
        <f t="shared" si="683"/>
        <v>0</v>
      </c>
      <c r="BC185" s="122">
        <f t="shared" si="683"/>
        <v>2.4E-2</v>
      </c>
      <c r="BD185" s="82"/>
      <c r="BE185" s="86">
        <f t="shared" si="684"/>
        <v>0</v>
      </c>
      <c r="BF185" s="127">
        <f t="shared" si="684"/>
        <v>0.17399999999999999</v>
      </c>
      <c r="BG185" s="127">
        <f t="shared" si="684"/>
        <v>0</v>
      </c>
      <c r="BH185" s="127">
        <f t="shared" si="684"/>
        <v>0.17399999999999999</v>
      </c>
      <c r="BI185" s="66">
        <f t="shared" si="685"/>
        <v>4.700904924197908E-2</v>
      </c>
      <c r="BJ185" s="66">
        <f t="shared" si="686"/>
        <v>4.700904924197908E-2</v>
      </c>
      <c r="BK185" s="66" t="e">
        <f t="shared" si="687"/>
        <v>#DIV/0!</v>
      </c>
      <c r="BL185" s="97"/>
      <c r="BM185" s="81">
        <f>[1]DEPENSES_TOFE!W59</f>
        <v>0</v>
      </c>
      <c r="BN185" s="81"/>
      <c r="BO185" s="81">
        <f t="shared" si="715"/>
        <v>0</v>
      </c>
      <c r="BP185" s="122">
        <f t="shared" si="688"/>
        <v>0.17399999999999999</v>
      </c>
      <c r="BQ185" s="122">
        <f t="shared" si="688"/>
        <v>0</v>
      </c>
      <c r="BR185" s="122">
        <f t="shared" si="688"/>
        <v>0.17399999999999999</v>
      </c>
      <c r="BS185" s="66">
        <f t="shared" si="689"/>
        <v>4.700904924197908E-2</v>
      </c>
      <c r="BT185" s="97"/>
      <c r="BU185" s="81">
        <f>[1]DEPENSES_TOFE!Y59</f>
        <v>0</v>
      </c>
      <c r="BV185" s="81"/>
      <c r="BW185" s="81">
        <f t="shared" si="716"/>
        <v>0</v>
      </c>
      <c r="BX185" s="122">
        <f t="shared" si="690"/>
        <v>0.17399999999999999</v>
      </c>
      <c r="BY185" s="122">
        <f t="shared" si="690"/>
        <v>0</v>
      </c>
      <c r="BZ185" s="122">
        <f t="shared" si="690"/>
        <v>0.17399999999999999</v>
      </c>
      <c r="CA185" s="66">
        <f t="shared" si="691"/>
        <v>4.700904924197908E-2</v>
      </c>
      <c r="CB185" s="97"/>
      <c r="CC185" s="81">
        <f>[1]DEPENSES_TOFE!AA59</f>
        <v>0</v>
      </c>
      <c r="CD185" s="81"/>
      <c r="CE185" s="81">
        <f t="shared" si="717"/>
        <v>0</v>
      </c>
      <c r="CF185" s="96"/>
      <c r="CG185" s="84">
        <f t="shared" si="692"/>
        <v>0</v>
      </c>
      <c r="CH185" s="122">
        <f t="shared" si="693"/>
        <v>0</v>
      </c>
      <c r="CI185" s="122">
        <f t="shared" si="693"/>
        <v>0</v>
      </c>
      <c r="CJ185" s="122">
        <f t="shared" si="693"/>
        <v>0</v>
      </c>
      <c r="CK185" s="82"/>
      <c r="CL185" s="86">
        <f t="shared" si="694"/>
        <v>0</v>
      </c>
      <c r="CM185" s="122">
        <f t="shared" si="695"/>
        <v>0.17399999999999999</v>
      </c>
      <c r="CN185" s="122">
        <f t="shared" si="695"/>
        <v>0</v>
      </c>
      <c r="CO185" s="122">
        <f t="shared" si="695"/>
        <v>0.17399999999999999</v>
      </c>
      <c r="CP185" s="67">
        <f t="shared" si="696"/>
        <v>4.700904924197908E-2</v>
      </c>
      <c r="CQ185" s="67">
        <f t="shared" si="697"/>
        <v>4.700904924197908E-2</v>
      </c>
      <c r="CR185" s="67" t="e">
        <f t="shared" si="698"/>
        <v>#DIV/0!</v>
      </c>
      <c r="CS185" s="97"/>
      <c r="CT185" s="81">
        <f>[1]DEPENSES_TOFE!AG59</f>
        <v>0</v>
      </c>
      <c r="CU185" s="81"/>
      <c r="CV185" s="81">
        <f t="shared" si="718"/>
        <v>0</v>
      </c>
      <c r="CW185" s="122">
        <f t="shared" si="699"/>
        <v>0.17399999999999999</v>
      </c>
      <c r="CX185" s="122">
        <f t="shared" si="699"/>
        <v>0</v>
      </c>
      <c r="CY185" s="122">
        <f t="shared" si="699"/>
        <v>0.17399999999999999</v>
      </c>
      <c r="CZ185" s="97"/>
      <c r="DA185" s="81">
        <f>[1]DEPENSES_TOFE!AI59</f>
        <v>0</v>
      </c>
      <c r="DB185" s="81"/>
      <c r="DC185" s="81">
        <f t="shared" si="719"/>
        <v>0</v>
      </c>
      <c r="DD185" s="122">
        <f t="shared" si="700"/>
        <v>0.17399999999999999</v>
      </c>
      <c r="DE185" s="122">
        <f t="shared" si="700"/>
        <v>0</v>
      </c>
      <c r="DF185" s="122">
        <f t="shared" si="700"/>
        <v>0.17399999999999999</v>
      </c>
      <c r="DG185" s="97"/>
      <c r="DH185" s="81">
        <f>[1]DEPENSES_TOFE!AK59</f>
        <v>0</v>
      </c>
      <c r="DI185" s="81"/>
      <c r="DJ185" s="81">
        <f t="shared" si="720"/>
        <v>0</v>
      </c>
      <c r="DK185" s="96"/>
      <c r="DL185" s="84">
        <f t="shared" si="701"/>
        <v>0</v>
      </c>
      <c r="DM185" s="122">
        <f t="shared" si="701"/>
        <v>0</v>
      </c>
      <c r="DN185" s="122">
        <f t="shared" si="701"/>
        <v>0</v>
      </c>
      <c r="DO185" s="122">
        <f t="shared" si="701"/>
        <v>0</v>
      </c>
      <c r="DP185" s="82"/>
      <c r="DQ185" s="86">
        <f t="shared" si="702"/>
        <v>0</v>
      </c>
      <c r="DR185" s="123">
        <f t="shared" si="703"/>
        <v>0.17399999999999999</v>
      </c>
      <c r="DS185" s="123">
        <f t="shared" si="703"/>
        <v>0</v>
      </c>
      <c r="DT185" s="123">
        <f t="shared" si="703"/>
        <v>0.17399999999999999</v>
      </c>
      <c r="DU185" s="67">
        <f t="shared" si="704"/>
        <v>4.700904924197908E-2</v>
      </c>
      <c r="DV185" s="67">
        <f t="shared" si="705"/>
        <v>4.700904924197908E-2</v>
      </c>
      <c r="DW185" s="67" t="e">
        <f t="shared" si="706"/>
        <v>#DIV/0!</v>
      </c>
      <c r="DZ185" s="128"/>
    </row>
    <row r="186" spans="1:132" s="88" customFormat="1" ht="12.75" x14ac:dyDescent="0.2">
      <c r="A186" s="80" t="s">
        <v>197</v>
      </c>
      <c r="B186" s="81">
        <f>[1]DEPENSES_TOFE!C60</f>
        <v>24.865838</v>
      </c>
      <c r="C186" s="81"/>
      <c r="D186" s="81">
        <f t="shared" si="707"/>
        <v>24.865838</v>
      </c>
      <c r="E186" s="81">
        <f>[1]DEPENSES_TOFE!D60</f>
        <v>24.865838</v>
      </c>
      <c r="F186" s="81"/>
      <c r="G186" s="81">
        <f t="shared" si="708"/>
        <v>24.865838</v>
      </c>
      <c r="H186" s="106"/>
      <c r="I186" s="83"/>
      <c r="J186" s="81">
        <f>[1]DEPENSES_TOFE!E60</f>
        <v>0</v>
      </c>
      <c r="K186" s="81"/>
      <c r="L186" s="81">
        <f t="shared" si="709"/>
        <v>0</v>
      </c>
      <c r="M186" s="83"/>
      <c r="N186" s="81">
        <f>[1]DEPENSES_TOFE!G60</f>
        <v>0</v>
      </c>
      <c r="O186" s="81"/>
      <c r="P186" s="81">
        <f t="shared" si="710"/>
        <v>0</v>
      </c>
      <c r="Q186" s="122">
        <f t="shared" si="674"/>
        <v>0</v>
      </c>
      <c r="R186" s="122">
        <f t="shared" si="674"/>
        <v>0</v>
      </c>
      <c r="S186" s="122">
        <f t="shared" si="674"/>
        <v>0</v>
      </c>
      <c r="T186" s="97"/>
      <c r="U186" s="81">
        <f>[1]DEPENSES_TOFE!I60</f>
        <v>0</v>
      </c>
      <c r="V186" s="81"/>
      <c r="W186" s="81">
        <f t="shared" si="711"/>
        <v>0</v>
      </c>
      <c r="X186" s="96"/>
      <c r="Y186" s="84">
        <f t="shared" si="675"/>
        <v>0</v>
      </c>
      <c r="Z186" s="127">
        <f t="shared" si="676"/>
        <v>0</v>
      </c>
      <c r="AA186" s="127">
        <f t="shared" si="676"/>
        <v>0</v>
      </c>
      <c r="AB186" s="127">
        <f t="shared" si="676"/>
        <v>0</v>
      </c>
      <c r="AC186" s="66">
        <f t="shared" si="671"/>
        <v>0</v>
      </c>
      <c r="AD186" s="66" t="e">
        <f t="shared" si="677"/>
        <v>#DIV/0!</v>
      </c>
      <c r="AE186" s="66" t="e">
        <f t="shared" si="678"/>
        <v>#DIV/0!</v>
      </c>
      <c r="AF186" s="97"/>
      <c r="AG186" s="81">
        <f>[1]DEPENSES_TOFE!M60</f>
        <v>0</v>
      </c>
      <c r="AH186" s="81"/>
      <c r="AI186" s="81">
        <f t="shared" si="712"/>
        <v>0</v>
      </c>
      <c r="AJ186" s="122">
        <f t="shared" si="679"/>
        <v>0</v>
      </c>
      <c r="AK186" s="122">
        <f t="shared" si="679"/>
        <v>0</v>
      </c>
      <c r="AL186" s="122">
        <f t="shared" si="679"/>
        <v>0</v>
      </c>
      <c r="AM186" s="66">
        <f t="shared" si="680"/>
        <v>0</v>
      </c>
      <c r="AN186" s="97"/>
      <c r="AO186" s="81">
        <f>[1]DEPENSES_TOFE!O60</f>
        <v>1.9199999999999998E-2</v>
      </c>
      <c r="AP186" s="81"/>
      <c r="AQ186" s="81">
        <f t="shared" si="713"/>
        <v>1.9199999999999998E-2</v>
      </c>
      <c r="AR186" s="122">
        <f t="shared" si="681"/>
        <v>1.9199999999999998E-2</v>
      </c>
      <c r="AS186" s="122">
        <f t="shared" si="681"/>
        <v>0</v>
      </c>
      <c r="AT186" s="122">
        <f t="shared" si="681"/>
        <v>1.9199999999999998E-2</v>
      </c>
      <c r="AU186" s="97"/>
      <c r="AV186" s="81">
        <f>[1]DEPENSES_TOFE!Q60</f>
        <v>5.4787127999999997E-2</v>
      </c>
      <c r="AW186" s="81"/>
      <c r="AX186" s="81">
        <f t="shared" si="714"/>
        <v>5.4787127999999997E-2</v>
      </c>
      <c r="AY186" s="96"/>
      <c r="AZ186" s="84">
        <f t="shared" si="682"/>
        <v>0</v>
      </c>
      <c r="BA186" s="122">
        <f t="shared" si="683"/>
        <v>7.3987127999999999E-2</v>
      </c>
      <c r="BB186" s="122">
        <f t="shared" si="683"/>
        <v>0</v>
      </c>
      <c r="BC186" s="122">
        <f t="shared" si="683"/>
        <v>7.3987127999999999E-2</v>
      </c>
      <c r="BD186" s="82"/>
      <c r="BE186" s="86">
        <f t="shared" si="684"/>
        <v>0</v>
      </c>
      <c r="BF186" s="127">
        <f t="shared" si="684"/>
        <v>7.3987127999999999E-2</v>
      </c>
      <c r="BG186" s="127">
        <f t="shared" si="684"/>
        <v>0</v>
      </c>
      <c r="BH186" s="127">
        <f t="shared" si="684"/>
        <v>7.3987127999999999E-2</v>
      </c>
      <c r="BI186" s="66">
        <f t="shared" si="685"/>
        <v>2.9754528280929041E-3</v>
      </c>
      <c r="BJ186" s="66">
        <f t="shared" si="686"/>
        <v>2.9754528280929041E-3</v>
      </c>
      <c r="BK186" s="66" t="e">
        <f t="shared" si="687"/>
        <v>#DIV/0!</v>
      </c>
      <c r="BL186" s="97"/>
      <c r="BM186" s="81">
        <f>[1]DEPENSES_TOFE!W60</f>
        <v>4.1131199999999993E-2</v>
      </c>
      <c r="BN186" s="81"/>
      <c r="BO186" s="81">
        <f t="shared" si="715"/>
        <v>4.1131199999999993E-2</v>
      </c>
      <c r="BP186" s="122">
        <f t="shared" si="688"/>
        <v>0.11511832799999999</v>
      </c>
      <c r="BQ186" s="122">
        <f t="shared" si="688"/>
        <v>0</v>
      </c>
      <c r="BR186" s="122">
        <f t="shared" si="688"/>
        <v>0.11511832799999999</v>
      </c>
      <c r="BS186" s="66">
        <f t="shared" si="689"/>
        <v>4.6295776558988276E-3</v>
      </c>
      <c r="BT186" s="97"/>
      <c r="BU186" s="81">
        <f>[1]DEPENSES_TOFE!Y60</f>
        <v>0</v>
      </c>
      <c r="BV186" s="81"/>
      <c r="BW186" s="81">
        <f t="shared" si="716"/>
        <v>0</v>
      </c>
      <c r="BX186" s="122">
        <f t="shared" si="690"/>
        <v>0.11511832799999999</v>
      </c>
      <c r="BY186" s="122">
        <f t="shared" si="690"/>
        <v>0</v>
      </c>
      <c r="BZ186" s="122">
        <f t="shared" si="690"/>
        <v>0.11511832799999999</v>
      </c>
      <c r="CA186" s="66">
        <f t="shared" si="691"/>
        <v>4.6295776558988276E-3</v>
      </c>
      <c r="CB186" s="97"/>
      <c r="CC186" s="81">
        <f>[1]DEPENSES_TOFE!AA60</f>
        <v>0</v>
      </c>
      <c r="CD186" s="81"/>
      <c r="CE186" s="81">
        <f t="shared" si="717"/>
        <v>0</v>
      </c>
      <c r="CF186" s="96"/>
      <c r="CG186" s="84">
        <f t="shared" si="692"/>
        <v>0</v>
      </c>
      <c r="CH186" s="122">
        <f t="shared" si="693"/>
        <v>4.1131199999999993E-2</v>
      </c>
      <c r="CI186" s="122">
        <f t="shared" si="693"/>
        <v>0</v>
      </c>
      <c r="CJ186" s="122">
        <f t="shared" si="693"/>
        <v>4.1131199999999993E-2</v>
      </c>
      <c r="CK186" s="82"/>
      <c r="CL186" s="86">
        <f t="shared" si="694"/>
        <v>0</v>
      </c>
      <c r="CM186" s="122">
        <f t="shared" si="695"/>
        <v>0.11511832799999999</v>
      </c>
      <c r="CN186" s="122">
        <f t="shared" si="695"/>
        <v>0</v>
      </c>
      <c r="CO186" s="122">
        <f t="shared" si="695"/>
        <v>0.11511832799999999</v>
      </c>
      <c r="CP186" s="67">
        <f t="shared" si="696"/>
        <v>4.6295776558988276E-3</v>
      </c>
      <c r="CQ186" s="67">
        <f t="shared" si="697"/>
        <v>4.6295776558988276E-3</v>
      </c>
      <c r="CR186" s="67" t="e">
        <f t="shared" si="698"/>
        <v>#DIV/0!</v>
      </c>
      <c r="CS186" s="97"/>
      <c r="CT186" s="81">
        <f>[1]DEPENSES_TOFE!AG60</f>
        <v>0</v>
      </c>
      <c r="CU186" s="81"/>
      <c r="CV186" s="81">
        <f t="shared" si="718"/>
        <v>0</v>
      </c>
      <c r="CW186" s="122">
        <f t="shared" si="699"/>
        <v>0.11511832799999999</v>
      </c>
      <c r="CX186" s="122">
        <f t="shared" si="699"/>
        <v>0</v>
      </c>
      <c r="CY186" s="122">
        <f t="shared" si="699"/>
        <v>0.11511832799999999</v>
      </c>
      <c r="CZ186" s="97"/>
      <c r="DA186" s="81">
        <f>[1]DEPENSES_TOFE!AI60</f>
        <v>0</v>
      </c>
      <c r="DB186" s="81"/>
      <c r="DC186" s="81">
        <f t="shared" si="719"/>
        <v>0</v>
      </c>
      <c r="DD186" s="122">
        <f t="shared" si="700"/>
        <v>0.11511832799999999</v>
      </c>
      <c r="DE186" s="122">
        <f t="shared" si="700"/>
        <v>0</v>
      </c>
      <c r="DF186" s="122">
        <f t="shared" si="700"/>
        <v>0.11511832799999999</v>
      </c>
      <c r="DG186" s="97"/>
      <c r="DH186" s="81">
        <f>[1]DEPENSES_TOFE!AK60</f>
        <v>0</v>
      </c>
      <c r="DI186" s="81"/>
      <c r="DJ186" s="81">
        <f t="shared" si="720"/>
        <v>0</v>
      </c>
      <c r="DK186" s="96"/>
      <c r="DL186" s="84">
        <f t="shared" si="701"/>
        <v>0</v>
      </c>
      <c r="DM186" s="122">
        <f t="shared" si="701"/>
        <v>0</v>
      </c>
      <c r="DN186" s="122">
        <f t="shared" si="701"/>
        <v>0</v>
      </c>
      <c r="DO186" s="122">
        <f t="shared" si="701"/>
        <v>0</v>
      </c>
      <c r="DP186" s="82"/>
      <c r="DQ186" s="86">
        <f t="shared" si="702"/>
        <v>0</v>
      </c>
      <c r="DR186" s="123">
        <f t="shared" si="703"/>
        <v>0.11511832799999999</v>
      </c>
      <c r="DS186" s="123">
        <f t="shared" si="703"/>
        <v>0</v>
      </c>
      <c r="DT186" s="123">
        <f t="shared" si="703"/>
        <v>0.11511832799999999</v>
      </c>
      <c r="DU186" s="67">
        <f t="shared" si="704"/>
        <v>4.6295776558988276E-3</v>
      </c>
      <c r="DV186" s="67">
        <f t="shared" si="705"/>
        <v>4.6295776558988276E-3</v>
      </c>
      <c r="DW186" s="67" t="e">
        <f t="shared" si="706"/>
        <v>#DIV/0!</v>
      </c>
      <c r="DZ186" s="128"/>
    </row>
    <row r="187" spans="1:132" s="88" customFormat="1" ht="12.75" x14ac:dyDescent="0.2">
      <c r="A187" s="80" t="s">
        <v>198</v>
      </c>
      <c r="B187" s="81">
        <f>[1]DEPENSES_TOFE!C61</f>
        <v>11.211594</v>
      </c>
      <c r="C187" s="81"/>
      <c r="D187" s="81">
        <f t="shared" si="707"/>
        <v>11.211594</v>
      </c>
      <c r="E187" s="81">
        <f>[1]DEPENSES_TOFE!D61</f>
        <v>11.211594</v>
      </c>
      <c r="F187" s="81"/>
      <c r="G187" s="81">
        <f t="shared" si="708"/>
        <v>11.211594</v>
      </c>
      <c r="H187" s="106"/>
      <c r="I187" s="83"/>
      <c r="J187" s="81">
        <f>[1]DEPENSES_TOFE!E61</f>
        <v>0</v>
      </c>
      <c r="K187" s="81"/>
      <c r="L187" s="81">
        <f t="shared" si="709"/>
        <v>0</v>
      </c>
      <c r="M187" s="83"/>
      <c r="N187" s="81">
        <f>[1]DEPENSES_TOFE!G61</f>
        <v>0</v>
      </c>
      <c r="O187" s="81"/>
      <c r="P187" s="81">
        <f t="shared" si="710"/>
        <v>0</v>
      </c>
      <c r="Q187" s="122">
        <f t="shared" si="674"/>
        <v>0</v>
      </c>
      <c r="R187" s="122">
        <f t="shared" si="674"/>
        <v>0</v>
      </c>
      <c r="S187" s="122">
        <f t="shared" si="674"/>
        <v>0</v>
      </c>
      <c r="T187" s="97"/>
      <c r="U187" s="81">
        <f>[1]DEPENSES_TOFE!I61</f>
        <v>6.5639826999999998E-2</v>
      </c>
      <c r="V187" s="81"/>
      <c r="W187" s="81">
        <f t="shared" si="711"/>
        <v>6.5639826999999998E-2</v>
      </c>
      <c r="X187" s="96"/>
      <c r="Y187" s="84">
        <f t="shared" si="675"/>
        <v>0</v>
      </c>
      <c r="Z187" s="127">
        <f t="shared" si="676"/>
        <v>6.5639826999999998E-2</v>
      </c>
      <c r="AA187" s="127">
        <f t="shared" si="676"/>
        <v>0</v>
      </c>
      <c r="AB187" s="127">
        <f t="shared" si="676"/>
        <v>6.5639826999999998E-2</v>
      </c>
      <c r="AC187" s="66">
        <f t="shared" si="671"/>
        <v>5.8546382432328537E-3</v>
      </c>
      <c r="AD187" s="66" t="e">
        <f t="shared" si="677"/>
        <v>#DIV/0!</v>
      </c>
      <c r="AE187" s="66" t="e">
        <f t="shared" si="678"/>
        <v>#DIV/0!</v>
      </c>
      <c r="AF187" s="97"/>
      <c r="AG187" s="81">
        <f>[1]DEPENSES_TOFE!M61</f>
        <v>0.36406364500000005</v>
      </c>
      <c r="AH187" s="81"/>
      <c r="AI187" s="81">
        <f t="shared" si="712"/>
        <v>0.36406364500000005</v>
      </c>
      <c r="AJ187" s="122">
        <f t="shared" si="679"/>
        <v>0.42970347200000003</v>
      </c>
      <c r="AK187" s="122">
        <f t="shared" si="679"/>
        <v>0</v>
      </c>
      <c r="AL187" s="122">
        <f t="shared" si="679"/>
        <v>0.42970347200000003</v>
      </c>
      <c r="AM187" s="66">
        <f t="shared" si="680"/>
        <v>3.8326706443347847E-2</v>
      </c>
      <c r="AN187" s="97"/>
      <c r="AO187" s="81">
        <f>[1]DEPENSES_TOFE!O61</f>
        <v>0.32838959600000001</v>
      </c>
      <c r="AP187" s="81"/>
      <c r="AQ187" s="81">
        <f t="shared" si="713"/>
        <v>0.32838959600000001</v>
      </c>
      <c r="AR187" s="122">
        <f t="shared" si="681"/>
        <v>0.75809306799999998</v>
      </c>
      <c r="AS187" s="122">
        <f t="shared" si="681"/>
        <v>0</v>
      </c>
      <c r="AT187" s="122">
        <f t="shared" si="681"/>
        <v>0.75809306799999998</v>
      </c>
      <c r="AU187" s="97"/>
      <c r="AV187" s="81">
        <f>[1]DEPENSES_TOFE!Q61</f>
        <v>7.7284340000000007E-2</v>
      </c>
      <c r="AW187" s="81"/>
      <c r="AX187" s="81">
        <f t="shared" si="714"/>
        <v>7.7284340000000007E-2</v>
      </c>
      <c r="AY187" s="96"/>
      <c r="AZ187" s="84">
        <f t="shared" si="682"/>
        <v>0</v>
      </c>
      <c r="BA187" s="122">
        <f t="shared" si="683"/>
        <v>0.769737581</v>
      </c>
      <c r="BB187" s="122">
        <f t="shared" si="683"/>
        <v>0</v>
      </c>
      <c r="BC187" s="122">
        <f t="shared" si="683"/>
        <v>0.769737581</v>
      </c>
      <c r="BD187" s="82"/>
      <c r="BE187" s="86">
        <f t="shared" si="684"/>
        <v>0</v>
      </c>
      <c r="BF187" s="127">
        <f t="shared" si="684"/>
        <v>0.83537740800000004</v>
      </c>
      <c r="BG187" s="127">
        <f t="shared" si="684"/>
        <v>0</v>
      </c>
      <c r="BH187" s="127">
        <f t="shared" si="684"/>
        <v>0.83537740800000004</v>
      </c>
      <c r="BI187" s="66">
        <f t="shared" si="685"/>
        <v>7.4510137273968366E-2</v>
      </c>
      <c r="BJ187" s="66">
        <f t="shared" si="686"/>
        <v>7.4510137273968366E-2</v>
      </c>
      <c r="BK187" s="66" t="e">
        <f t="shared" si="687"/>
        <v>#DIV/0!</v>
      </c>
      <c r="BL187" s="97"/>
      <c r="BM187" s="81">
        <f>[1]DEPENSES_TOFE!W61</f>
        <v>7.9214741000000033E-2</v>
      </c>
      <c r="BN187" s="81"/>
      <c r="BO187" s="81">
        <f t="shared" si="715"/>
        <v>7.9214741000000033E-2</v>
      </c>
      <c r="BP187" s="122">
        <f t="shared" si="688"/>
        <v>0.91459214900000008</v>
      </c>
      <c r="BQ187" s="122">
        <f t="shared" si="688"/>
        <v>0</v>
      </c>
      <c r="BR187" s="122">
        <f t="shared" si="688"/>
        <v>0.91459214900000008</v>
      </c>
      <c r="BS187" s="66">
        <f t="shared" si="689"/>
        <v>8.1575568023601289E-2</v>
      </c>
      <c r="BT187" s="97"/>
      <c r="BU187" s="81">
        <f>[1]DEPENSES_TOFE!Y61</f>
        <v>0</v>
      </c>
      <c r="BV187" s="81"/>
      <c r="BW187" s="81">
        <f t="shared" si="716"/>
        <v>0</v>
      </c>
      <c r="BX187" s="122">
        <f t="shared" si="690"/>
        <v>0.91459214900000008</v>
      </c>
      <c r="BY187" s="122">
        <f t="shared" si="690"/>
        <v>0</v>
      </c>
      <c r="BZ187" s="122">
        <f t="shared" si="690"/>
        <v>0.91459214900000008</v>
      </c>
      <c r="CA187" s="66">
        <f t="shared" si="691"/>
        <v>8.1575568023601289E-2</v>
      </c>
      <c r="CB187" s="97"/>
      <c r="CC187" s="81">
        <f>[1]DEPENSES_TOFE!AA61</f>
        <v>0</v>
      </c>
      <c r="CD187" s="81"/>
      <c r="CE187" s="81">
        <f t="shared" si="717"/>
        <v>0</v>
      </c>
      <c r="CF187" s="96"/>
      <c r="CG187" s="84">
        <f t="shared" si="692"/>
        <v>0</v>
      </c>
      <c r="CH187" s="122">
        <f t="shared" si="693"/>
        <v>7.9214741000000033E-2</v>
      </c>
      <c r="CI187" s="122">
        <f t="shared" si="693"/>
        <v>0</v>
      </c>
      <c r="CJ187" s="122">
        <f t="shared" si="693"/>
        <v>7.9214741000000033E-2</v>
      </c>
      <c r="CK187" s="82"/>
      <c r="CL187" s="86">
        <f t="shared" si="694"/>
        <v>0</v>
      </c>
      <c r="CM187" s="122">
        <f t="shared" si="695"/>
        <v>0.91459214900000008</v>
      </c>
      <c r="CN187" s="122">
        <f t="shared" si="695"/>
        <v>0</v>
      </c>
      <c r="CO187" s="122">
        <f t="shared" si="695"/>
        <v>0.91459214900000008</v>
      </c>
      <c r="CP187" s="67">
        <f t="shared" si="696"/>
        <v>8.1575568023601289E-2</v>
      </c>
      <c r="CQ187" s="67">
        <f t="shared" si="697"/>
        <v>8.1575568023601289E-2</v>
      </c>
      <c r="CR187" s="67" t="e">
        <f t="shared" si="698"/>
        <v>#DIV/0!</v>
      </c>
      <c r="CS187" s="97"/>
      <c r="CT187" s="81">
        <f>[1]DEPENSES_TOFE!AG61</f>
        <v>0</v>
      </c>
      <c r="CU187" s="81"/>
      <c r="CV187" s="81">
        <f t="shared" si="718"/>
        <v>0</v>
      </c>
      <c r="CW187" s="122">
        <f t="shared" si="699"/>
        <v>0.91459214900000008</v>
      </c>
      <c r="CX187" s="122">
        <f t="shared" si="699"/>
        <v>0</v>
      </c>
      <c r="CY187" s="122">
        <f t="shared" si="699"/>
        <v>0.91459214900000008</v>
      </c>
      <c r="CZ187" s="97"/>
      <c r="DA187" s="81">
        <f>[1]DEPENSES_TOFE!AI61</f>
        <v>0</v>
      </c>
      <c r="DB187" s="81"/>
      <c r="DC187" s="81">
        <f t="shared" si="719"/>
        <v>0</v>
      </c>
      <c r="DD187" s="122">
        <f t="shared" si="700"/>
        <v>0.91459214900000008</v>
      </c>
      <c r="DE187" s="122">
        <f t="shared" si="700"/>
        <v>0</v>
      </c>
      <c r="DF187" s="122">
        <f t="shared" si="700"/>
        <v>0.91459214900000008</v>
      </c>
      <c r="DG187" s="97"/>
      <c r="DH187" s="81">
        <f>[1]DEPENSES_TOFE!AK61</f>
        <v>0</v>
      </c>
      <c r="DI187" s="81"/>
      <c r="DJ187" s="81">
        <f t="shared" si="720"/>
        <v>0</v>
      </c>
      <c r="DK187" s="96"/>
      <c r="DL187" s="84">
        <f t="shared" si="701"/>
        <v>0</v>
      </c>
      <c r="DM187" s="122">
        <f t="shared" si="701"/>
        <v>0</v>
      </c>
      <c r="DN187" s="122">
        <f t="shared" si="701"/>
        <v>0</v>
      </c>
      <c r="DO187" s="122">
        <f t="shared" si="701"/>
        <v>0</v>
      </c>
      <c r="DP187" s="82"/>
      <c r="DQ187" s="86">
        <f t="shared" si="702"/>
        <v>0</v>
      </c>
      <c r="DR187" s="123">
        <f t="shared" si="703"/>
        <v>0.91459214900000008</v>
      </c>
      <c r="DS187" s="123">
        <f t="shared" si="703"/>
        <v>0</v>
      </c>
      <c r="DT187" s="123">
        <f t="shared" si="703"/>
        <v>0.91459214900000008</v>
      </c>
      <c r="DU187" s="67">
        <f t="shared" si="704"/>
        <v>8.1575568023601289E-2</v>
      </c>
      <c r="DV187" s="67">
        <f t="shared" si="705"/>
        <v>8.1575568023601289E-2</v>
      </c>
      <c r="DW187" s="67" t="e">
        <f t="shared" si="706"/>
        <v>#DIV/0!</v>
      </c>
      <c r="DZ187" s="128"/>
    </row>
    <row r="188" spans="1:132" s="88" customFormat="1" ht="12.75" x14ac:dyDescent="0.2">
      <c r="A188" s="80" t="s">
        <v>199</v>
      </c>
      <c r="B188" s="81">
        <f>[1]DEPENSES_TOFE!C62</f>
        <v>27.248913000000002</v>
      </c>
      <c r="C188" s="81"/>
      <c r="D188" s="81">
        <f t="shared" si="707"/>
        <v>27.248913000000002</v>
      </c>
      <c r="E188" s="81">
        <f>[1]DEPENSES_TOFE!D62</f>
        <v>27.248913000000002</v>
      </c>
      <c r="F188" s="81"/>
      <c r="G188" s="81">
        <f t="shared" si="708"/>
        <v>27.248913000000002</v>
      </c>
      <c r="H188" s="106"/>
      <c r="I188" s="83"/>
      <c r="J188" s="81">
        <f>[1]DEPENSES_TOFE!E62</f>
        <v>0</v>
      </c>
      <c r="K188" s="81"/>
      <c r="L188" s="81">
        <f t="shared" si="709"/>
        <v>0</v>
      </c>
      <c r="M188" s="83"/>
      <c r="N188" s="81">
        <f>[1]DEPENSES_TOFE!G62</f>
        <v>0</v>
      </c>
      <c r="O188" s="81"/>
      <c r="P188" s="81">
        <f t="shared" si="710"/>
        <v>0</v>
      </c>
      <c r="Q188" s="122">
        <f t="shared" si="674"/>
        <v>0</v>
      </c>
      <c r="R188" s="122">
        <f t="shared" si="674"/>
        <v>0</v>
      </c>
      <c r="S188" s="122">
        <f t="shared" si="674"/>
        <v>0</v>
      </c>
      <c r="T188" s="97"/>
      <c r="U188" s="81">
        <f>[1]DEPENSES_TOFE!I62</f>
        <v>1.3227E-3</v>
      </c>
      <c r="V188" s="81"/>
      <c r="W188" s="81">
        <f t="shared" si="711"/>
        <v>1.3227E-3</v>
      </c>
      <c r="X188" s="96"/>
      <c r="Y188" s="84">
        <f t="shared" si="675"/>
        <v>0</v>
      </c>
      <c r="Z188" s="127">
        <f t="shared" si="676"/>
        <v>1.3227E-3</v>
      </c>
      <c r="AA188" s="127">
        <f t="shared" si="676"/>
        <v>0</v>
      </c>
      <c r="AB188" s="127">
        <f t="shared" si="676"/>
        <v>1.3227E-3</v>
      </c>
      <c r="AC188" s="66">
        <f t="shared" si="671"/>
        <v>4.8541385852712725E-5</v>
      </c>
      <c r="AD188" s="66" t="e">
        <f t="shared" si="677"/>
        <v>#DIV/0!</v>
      </c>
      <c r="AE188" s="66" t="e">
        <f t="shared" si="678"/>
        <v>#DIV/0!</v>
      </c>
      <c r="AF188" s="97"/>
      <c r="AG188" s="81">
        <f>[1]DEPENSES_TOFE!M62</f>
        <v>0.26637923699999999</v>
      </c>
      <c r="AH188" s="81"/>
      <c r="AI188" s="81">
        <f t="shared" si="712"/>
        <v>0.26637923699999999</v>
      </c>
      <c r="AJ188" s="122">
        <f t="shared" si="679"/>
        <v>0.267701937</v>
      </c>
      <c r="AK188" s="122">
        <f t="shared" si="679"/>
        <v>0</v>
      </c>
      <c r="AL188" s="122">
        <f t="shared" si="679"/>
        <v>0.267701937</v>
      </c>
      <c r="AM188" s="66">
        <f t="shared" si="680"/>
        <v>9.8243161846492729E-3</v>
      </c>
      <c r="AN188" s="97"/>
      <c r="AO188" s="81">
        <f>[1]DEPENSES_TOFE!O62</f>
        <v>0.94085557500000006</v>
      </c>
      <c r="AP188" s="81"/>
      <c r="AQ188" s="81">
        <f t="shared" si="713"/>
        <v>0.94085557500000006</v>
      </c>
      <c r="AR188" s="122">
        <f t="shared" si="681"/>
        <v>1.2085575120000001</v>
      </c>
      <c r="AS188" s="122">
        <f t="shared" si="681"/>
        <v>0</v>
      </c>
      <c r="AT188" s="122">
        <f t="shared" si="681"/>
        <v>1.2085575120000001</v>
      </c>
      <c r="AU188" s="97"/>
      <c r="AV188" s="81">
        <f>[1]DEPENSES_TOFE!Q62</f>
        <v>0.53590782000000003</v>
      </c>
      <c r="AW188" s="81"/>
      <c r="AX188" s="81">
        <f t="shared" si="714"/>
        <v>0.53590782000000003</v>
      </c>
      <c r="AY188" s="96"/>
      <c r="AZ188" s="84">
        <f t="shared" si="682"/>
        <v>0</v>
      </c>
      <c r="BA188" s="122">
        <f t="shared" si="683"/>
        <v>1.7431426320000001</v>
      </c>
      <c r="BB188" s="122">
        <f t="shared" si="683"/>
        <v>0</v>
      </c>
      <c r="BC188" s="122">
        <f t="shared" si="683"/>
        <v>1.7431426320000001</v>
      </c>
      <c r="BD188" s="82"/>
      <c r="BE188" s="86">
        <f t="shared" si="684"/>
        <v>0</v>
      </c>
      <c r="BF188" s="127">
        <f t="shared" si="684"/>
        <v>1.7444653320000001</v>
      </c>
      <c r="BG188" s="127">
        <f t="shared" si="684"/>
        <v>0</v>
      </c>
      <c r="BH188" s="127">
        <f t="shared" si="684"/>
        <v>1.7444653320000001</v>
      </c>
      <c r="BI188" s="66">
        <f t="shared" si="685"/>
        <v>6.4019630140842679E-2</v>
      </c>
      <c r="BJ188" s="66">
        <f t="shared" si="686"/>
        <v>6.4019630140842679E-2</v>
      </c>
      <c r="BK188" s="66" t="e">
        <f t="shared" si="687"/>
        <v>#DIV/0!</v>
      </c>
      <c r="BL188" s="97"/>
      <c r="BM188" s="81">
        <f>[1]DEPENSES_TOFE!W62</f>
        <v>0.19439098400000021</v>
      </c>
      <c r="BN188" s="81"/>
      <c r="BO188" s="81">
        <f t="shared" si="715"/>
        <v>0.19439098400000021</v>
      </c>
      <c r="BP188" s="122">
        <f t="shared" si="688"/>
        <v>1.9388563160000003</v>
      </c>
      <c r="BQ188" s="122">
        <f t="shared" si="688"/>
        <v>0</v>
      </c>
      <c r="BR188" s="122">
        <f t="shared" si="688"/>
        <v>1.9388563160000003</v>
      </c>
      <c r="BS188" s="66">
        <f t="shared" si="689"/>
        <v>7.1153528803148958E-2</v>
      </c>
      <c r="BT188" s="97"/>
      <c r="BU188" s="81">
        <f>[1]DEPENSES_TOFE!Y62</f>
        <v>0</v>
      </c>
      <c r="BV188" s="81"/>
      <c r="BW188" s="81">
        <f t="shared" si="716"/>
        <v>0</v>
      </c>
      <c r="BX188" s="122">
        <f t="shared" si="690"/>
        <v>1.9388563160000003</v>
      </c>
      <c r="BY188" s="122">
        <f t="shared" si="690"/>
        <v>0</v>
      </c>
      <c r="BZ188" s="122">
        <f t="shared" si="690"/>
        <v>1.9388563160000003</v>
      </c>
      <c r="CA188" s="66">
        <f t="shared" si="691"/>
        <v>7.1153528803148958E-2</v>
      </c>
      <c r="CB188" s="97"/>
      <c r="CC188" s="81">
        <f>[1]DEPENSES_TOFE!AA62</f>
        <v>0</v>
      </c>
      <c r="CD188" s="81"/>
      <c r="CE188" s="81">
        <f t="shared" si="717"/>
        <v>0</v>
      </c>
      <c r="CF188" s="96"/>
      <c r="CG188" s="84">
        <f t="shared" si="692"/>
        <v>0</v>
      </c>
      <c r="CH188" s="122">
        <f t="shared" si="693"/>
        <v>0.19439098400000021</v>
      </c>
      <c r="CI188" s="122">
        <f t="shared" si="693"/>
        <v>0</v>
      </c>
      <c r="CJ188" s="122">
        <f t="shared" si="693"/>
        <v>0.19439098400000021</v>
      </c>
      <c r="CK188" s="82"/>
      <c r="CL188" s="86">
        <f t="shared" si="694"/>
        <v>0</v>
      </c>
      <c r="CM188" s="122">
        <f t="shared" si="695"/>
        <v>1.9388563160000003</v>
      </c>
      <c r="CN188" s="122">
        <f t="shared" si="695"/>
        <v>0</v>
      </c>
      <c r="CO188" s="122">
        <f t="shared" si="695"/>
        <v>1.9388563160000003</v>
      </c>
      <c r="CP188" s="67">
        <f t="shared" si="696"/>
        <v>7.1153528803148958E-2</v>
      </c>
      <c r="CQ188" s="67">
        <f t="shared" si="697"/>
        <v>7.1153528803148958E-2</v>
      </c>
      <c r="CR188" s="67" t="e">
        <f t="shared" si="698"/>
        <v>#DIV/0!</v>
      </c>
      <c r="CS188" s="97"/>
      <c r="CT188" s="81">
        <f>[1]DEPENSES_TOFE!AG62</f>
        <v>0</v>
      </c>
      <c r="CU188" s="81"/>
      <c r="CV188" s="81">
        <f t="shared" si="718"/>
        <v>0</v>
      </c>
      <c r="CW188" s="122">
        <f t="shared" si="699"/>
        <v>1.9388563160000003</v>
      </c>
      <c r="CX188" s="122">
        <f t="shared" si="699"/>
        <v>0</v>
      </c>
      <c r="CY188" s="122">
        <f t="shared" si="699"/>
        <v>1.9388563160000003</v>
      </c>
      <c r="CZ188" s="97"/>
      <c r="DA188" s="81">
        <f>[1]DEPENSES_TOFE!AI62</f>
        <v>0</v>
      </c>
      <c r="DB188" s="81"/>
      <c r="DC188" s="81">
        <f t="shared" si="719"/>
        <v>0</v>
      </c>
      <c r="DD188" s="122">
        <f t="shared" si="700"/>
        <v>1.9388563160000003</v>
      </c>
      <c r="DE188" s="122">
        <f t="shared" si="700"/>
        <v>0</v>
      </c>
      <c r="DF188" s="122">
        <f t="shared" si="700"/>
        <v>1.9388563160000003</v>
      </c>
      <c r="DG188" s="97"/>
      <c r="DH188" s="81">
        <f>[1]DEPENSES_TOFE!AK62</f>
        <v>0</v>
      </c>
      <c r="DI188" s="81"/>
      <c r="DJ188" s="81">
        <f t="shared" si="720"/>
        <v>0</v>
      </c>
      <c r="DK188" s="96"/>
      <c r="DL188" s="84">
        <f t="shared" si="701"/>
        <v>0</v>
      </c>
      <c r="DM188" s="122">
        <f t="shared" si="701"/>
        <v>0</v>
      </c>
      <c r="DN188" s="122">
        <f t="shared" si="701"/>
        <v>0</v>
      </c>
      <c r="DO188" s="122">
        <f t="shared" si="701"/>
        <v>0</v>
      </c>
      <c r="DP188" s="82"/>
      <c r="DQ188" s="86">
        <f t="shared" si="702"/>
        <v>0</v>
      </c>
      <c r="DR188" s="123">
        <f t="shared" si="703"/>
        <v>1.9388563160000003</v>
      </c>
      <c r="DS188" s="123">
        <f t="shared" si="703"/>
        <v>0</v>
      </c>
      <c r="DT188" s="123">
        <f t="shared" si="703"/>
        <v>1.9388563160000003</v>
      </c>
      <c r="DU188" s="67">
        <f t="shared" si="704"/>
        <v>7.1153528803148958E-2</v>
      </c>
      <c r="DV188" s="67">
        <f t="shared" si="705"/>
        <v>7.1153528803148958E-2</v>
      </c>
      <c r="DW188" s="67" t="e">
        <f t="shared" si="706"/>
        <v>#DIV/0!</v>
      </c>
      <c r="DZ188" s="128"/>
    </row>
    <row r="189" spans="1:132" s="88" customFormat="1" ht="12.75" x14ac:dyDescent="0.2">
      <c r="A189" s="80" t="s">
        <v>200</v>
      </c>
      <c r="B189" s="81">
        <f>[1]DEPENSES_TOFE!C63</f>
        <v>121.92388199999999</v>
      </c>
      <c r="C189" s="81"/>
      <c r="D189" s="81">
        <f t="shared" si="707"/>
        <v>121.92388199999999</v>
      </c>
      <c r="E189" s="81">
        <f>[1]DEPENSES_TOFE!D63</f>
        <v>121.92388199999999</v>
      </c>
      <c r="F189" s="81"/>
      <c r="G189" s="81">
        <f t="shared" si="708"/>
        <v>121.92388199999999</v>
      </c>
      <c r="H189" s="106"/>
      <c r="I189" s="83"/>
      <c r="J189" s="81">
        <f>[1]DEPENSES_TOFE!E63</f>
        <v>0</v>
      </c>
      <c r="K189" s="81"/>
      <c r="L189" s="81">
        <f t="shared" si="709"/>
        <v>0</v>
      </c>
      <c r="M189" s="83"/>
      <c r="N189" s="81">
        <f>[1]DEPENSES_TOFE!G63</f>
        <v>0</v>
      </c>
      <c r="O189" s="81"/>
      <c r="P189" s="81">
        <f t="shared" si="710"/>
        <v>0</v>
      </c>
      <c r="Q189" s="122">
        <f t="shared" si="674"/>
        <v>0</v>
      </c>
      <c r="R189" s="122">
        <f t="shared" si="674"/>
        <v>0</v>
      </c>
      <c r="S189" s="122">
        <f t="shared" si="674"/>
        <v>0</v>
      </c>
      <c r="T189" s="97"/>
      <c r="U189" s="81">
        <f>[1]DEPENSES_TOFE!I63</f>
        <v>2.9949999999999998E-3</v>
      </c>
      <c r="V189" s="81"/>
      <c r="W189" s="81">
        <f t="shared" si="711"/>
        <v>2.9949999999999998E-3</v>
      </c>
      <c r="X189" s="96"/>
      <c r="Y189" s="84">
        <f t="shared" si="675"/>
        <v>0</v>
      </c>
      <c r="Z189" s="127">
        <f t="shared" si="676"/>
        <v>2.9949999999999998E-3</v>
      </c>
      <c r="AA189" s="127">
        <f t="shared" si="676"/>
        <v>0</v>
      </c>
      <c r="AB189" s="127">
        <f t="shared" si="676"/>
        <v>2.9949999999999998E-3</v>
      </c>
      <c r="AC189" s="66">
        <f t="shared" si="671"/>
        <v>2.4564506566482192E-5</v>
      </c>
      <c r="AD189" s="66" t="e">
        <f t="shared" si="677"/>
        <v>#DIV/0!</v>
      </c>
      <c r="AE189" s="66" t="e">
        <f t="shared" si="678"/>
        <v>#DIV/0!</v>
      </c>
      <c r="AF189" s="97"/>
      <c r="AG189" s="81">
        <f>[1]DEPENSES_TOFE!M63</f>
        <v>1.3640509089999999</v>
      </c>
      <c r="AH189" s="81"/>
      <c r="AI189" s="81">
        <f t="shared" si="712"/>
        <v>1.3640509089999999</v>
      </c>
      <c r="AJ189" s="122">
        <f t="shared" si="679"/>
        <v>1.367045909</v>
      </c>
      <c r="AK189" s="122">
        <f t="shared" si="679"/>
        <v>0</v>
      </c>
      <c r="AL189" s="122">
        <f t="shared" si="679"/>
        <v>1.367045909</v>
      </c>
      <c r="AM189" s="66">
        <f t="shared" si="680"/>
        <v>1.1212289885914231E-2</v>
      </c>
      <c r="AN189" s="97"/>
      <c r="AO189" s="81">
        <f>[1]DEPENSES_TOFE!O63</f>
        <v>0.70084997199999999</v>
      </c>
      <c r="AP189" s="81"/>
      <c r="AQ189" s="81">
        <f t="shared" si="713"/>
        <v>0.70084997199999999</v>
      </c>
      <c r="AR189" s="122">
        <f t="shared" si="681"/>
        <v>2.0678958810000001</v>
      </c>
      <c r="AS189" s="122">
        <f t="shared" si="681"/>
        <v>0</v>
      </c>
      <c r="AT189" s="122">
        <f t="shared" si="681"/>
        <v>2.0678958810000001</v>
      </c>
      <c r="AU189" s="97"/>
      <c r="AV189" s="81">
        <f>[1]DEPENSES_TOFE!Q63</f>
        <v>3.4706931480000001</v>
      </c>
      <c r="AW189" s="81"/>
      <c r="AX189" s="81">
        <f t="shared" si="714"/>
        <v>3.4706931480000001</v>
      </c>
      <c r="AY189" s="96"/>
      <c r="AZ189" s="84">
        <f t="shared" si="682"/>
        <v>0</v>
      </c>
      <c r="BA189" s="122">
        <f t="shared" si="683"/>
        <v>5.5355940290000003</v>
      </c>
      <c r="BB189" s="122">
        <f t="shared" si="683"/>
        <v>0</v>
      </c>
      <c r="BC189" s="122">
        <f t="shared" si="683"/>
        <v>5.5355940290000003</v>
      </c>
      <c r="BD189" s="82"/>
      <c r="BE189" s="86">
        <f t="shared" si="684"/>
        <v>0</v>
      </c>
      <c r="BF189" s="127">
        <f t="shared" si="684"/>
        <v>5.5385890290000006</v>
      </c>
      <c r="BG189" s="127">
        <f t="shared" si="684"/>
        <v>0</v>
      </c>
      <c r="BH189" s="127">
        <f t="shared" si="684"/>
        <v>5.5385890290000006</v>
      </c>
      <c r="BI189" s="66">
        <f t="shared" si="685"/>
        <v>4.5426613212660019E-2</v>
      </c>
      <c r="BJ189" s="66">
        <f t="shared" si="686"/>
        <v>4.5426613212660019E-2</v>
      </c>
      <c r="BK189" s="66" t="e">
        <f t="shared" si="687"/>
        <v>#DIV/0!</v>
      </c>
      <c r="BL189" s="97"/>
      <c r="BM189" s="81">
        <f>[1]DEPENSES_TOFE!W63</f>
        <v>0.74854047999999995</v>
      </c>
      <c r="BN189" s="81"/>
      <c r="BO189" s="81">
        <f t="shared" si="715"/>
        <v>0.74854047999999995</v>
      </c>
      <c r="BP189" s="122">
        <f t="shared" si="688"/>
        <v>6.2871295090000006</v>
      </c>
      <c r="BQ189" s="122">
        <f t="shared" si="688"/>
        <v>0</v>
      </c>
      <c r="BR189" s="122">
        <f t="shared" si="688"/>
        <v>6.2871295090000006</v>
      </c>
      <c r="BS189" s="66">
        <f t="shared" si="689"/>
        <v>5.1566021405059927E-2</v>
      </c>
      <c r="BT189" s="97"/>
      <c r="BU189" s="81">
        <f>[1]DEPENSES_TOFE!Y63</f>
        <v>0</v>
      </c>
      <c r="BV189" s="81"/>
      <c r="BW189" s="81">
        <f t="shared" si="716"/>
        <v>0</v>
      </c>
      <c r="BX189" s="122">
        <f t="shared" si="690"/>
        <v>6.2871295090000006</v>
      </c>
      <c r="BY189" s="122">
        <f t="shared" si="690"/>
        <v>0</v>
      </c>
      <c r="BZ189" s="122">
        <f t="shared" si="690"/>
        <v>6.2871295090000006</v>
      </c>
      <c r="CA189" s="66">
        <f t="shared" si="691"/>
        <v>5.1566021405059927E-2</v>
      </c>
      <c r="CB189" s="97"/>
      <c r="CC189" s="81">
        <f>[1]DEPENSES_TOFE!AA63</f>
        <v>0</v>
      </c>
      <c r="CD189" s="81"/>
      <c r="CE189" s="81">
        <f t="shared" si="717"/>
        <v>0</v>
      </c>
      <c r="CF189" s="96"/>
      <c r="CG189" s="84">
        <f t="shared" si="692"/>
        <v>0</v>
      </c>
      <c r="CH189" s="122">
        <f t="shared" si="693"/>
        <v>0.74854047999999995</v>
      </c>
      <c r="CI189" s="122">
        <f t="shared" si="693"/>
        <v>0</v>
      </c>
      <c r="CJ189" s="122">
        <f t="shared" si="693"/>
        <v>0.74854047999999995</v>
      </c>
      <c r="CK189" s="82"/>
      <c r="CL189" s="86">
        <f t="shared" si="694"/>
        <v>0</v>
      </c>
      <c r="CM189" s="122">
        <f t="shared" si="695"/>
        <v>6.2871295090000006</v>
      </c>
      <c r="CN189" s="122">
        <f t="shared" si="695"/>
        <v>0</v>
      </c>
      <c r="CO189" s="122">
        <f t="shared" si="695"/>
        <v>6.2871295090000006</v>
      </c>
      <c r="CP189" s="67">
        <f t="shared" si="696"/>
        <v>5.1566021405059927E-2</v>
      </c>
      <c r="CQ189" s="67">
        <f t="shared" si="697"/>
        <v>5.1566021405059927E-2</v>
      </c>
      <c r="CR189" s="67" t="e">
        <f t="shared" si="698"/>
        <v>#DIV/0!</v>
      </c>
      <c r="CS189" s="97"/>
      <c r="CT189" s="81">
        <f>[1]DEPENSES_TOFE!AG63</f>
        <v>0</v>
      </c>
      <c r="CU189" s="81"/>
      <c r="CV189" s="81">
        <f t="shared" si="718"/>
        <v>0</v>
      </c>
      <c r="CW189" s="122">
        <f t="shared" si="699"/>
        <v>6.2871295090000006</v>
      </c>
      <c r="CX189" s="122">
        <f t="shared" si="699"/>
        <v>0</v>
      </c>
      <c r="CY189" s="122">
        <f t="shared" si="699"/>
        <v>6.2871295090000006</v>
      </c>
      <c r="CZ189" s="97"/>
      <c r="DA189" s="81">
        <f>[1]DEPENSES_TOFE!AI63</f>
        <v>0</v>
      </c>
      <c r="DB189" s="81"/>
      <c r="DC189" s="81">
        <f t="shared" si="719"/>
        <v>0</v>
      </c>
      <c r="DD189" s="122">
        <f t="shared" si="700"/>
        <v>6.2871295090000006</v>
      </c>
      <c r="DE189" s="122">
        <f t="shared" si="700"/>
        <v>0</v>
      </c>
      <c r="DF189" s="122">
        <f t="shared" si="700"/>
        <v>6.2871295090000006</v>
      </c>
      <c r="DG189" s="97"/>
      <c r="DH189" s="81">
        <f>[1]DEPENSES_TOFE!AK63</f>
        <v>0</v>
      </c>
      <c r="DI189" s="81"/>
      <c r="DJ189" s="81">
        <f t="shared" si="720"/>
        <v>0</v>
      </c>
      <c r="DK189" s="96"/>
      <c r="DL189" s="84">
        <f t="shared" si="701"/>
        <v>0</v>
      </c>
      <c r="DM189" s="122">
        <f t="shared" si="701"/>
        <v>0</v>
      </c>
      <c r="DN189" s="122">
        <f t="shared" si="701"/>
        <v>0</v>
      </c>
      <c r="DO189" s="122">
        <f t="shared" si="701"/>
        <v>0</v>
      </c>
      <c r="DP189" s="82"/>
      <c r="DQ189" s="86">
        <f t="shared" si="702"/>
        <v>0</v>
      </c>
      <c r="DR189" s="123">
        <f t="shared" si="703"/>
        <v>6.2871295090000006</v>
      </c>
      <c r="DS189" s="123">
        <f t="shared" si="703"/>
        <v>0</v>
      </c>
      <c r="DT189" s="123">
        <f t="shared" si="703"/>
        <v>6.2871295090000006</v>
      </c>
      <c r="DU189" s="67">
        <f t="shared" si="704"/>
        <v>5.1566021405059927E-2</v>
      </c>
      <c r="DV189" s="67">
        <f t="shared" si="705"/>
        <v>5.1566021405059927E-2</v>
      </c>
      <c r="DW189" s="67" t="e">
        <f t="shared" si="706"/>
        <v>#DIV/0!</v>
      </c>
      <c r="DZ189" s="128"/>
    </row>
    <row r="190" spans="1:132" s="88" customFormat="1" ht="12.75" x14ac:dyDescent="0.2">
      <c r="A190" s="80" t="s">
        <v>201</v>
      </c>
      <c r="B190" s="81">
        <f>[1]DEPENSES_TOFE!C64</f>
        <v>68.212727000000001</v>
      </c>
      <c r="C190" s="81"/>
      <c r="D190" s="81">
        <f t="shared" si="707"/>
        <v>68.212727000000001</v>
      </c>
      <c r="E190" s="81">
        <f>[1]DEPENSES_TOFE!D64</f>
        <v>68.212727000000001</v>
      </c>
      <c r="F190" s="81"/>
      <c r="G190" s="81">
        <f t="shared" si="708"/>
        <v>68.212727000000001</v>
      </c>
      <c r="H190" s="106"/>
      <c r="I190" s="83"/>
      <c r="J190" s="81">
        <f>[1]DEPENSES_TOFE!E64</f>
        <v>0</v>
      </c>
      <c r="K190" s="81"/>
      <c r="L190" s="81">
        <f t="shared" si="709"/>
        <v>0</v>
      </c>
      <c r="M190" s="83"/>
      <c r="N190" s="81">
        <f>[1]DEPENSES_TOFE!G64</f>
        <v>0</v>
      </c>
      <c r="O190" s="81"/>
      <c r="P190" s="81">
        <f t="shared" si="710"/>
        <v>0</v>
      </c>
      <c r="Q190" s="122">
        <f t="shared" si="674"/>
        <v>0</v>
      </c>
      <c r="R190" s="122">
        <f t="shared" si="674"/>
        <v>0</v>
      </c>
      <c r="S190" s="122">
        <f t="shared" si="674"/>
        <v>0</v>
      </c>
      <c r="T190" s="97"/>
      <c r="U190" s="81">
        <f>[1]DEPENSES_TOFE!I64</f>
        <v>2.8523369999999999E-3</v>
      </c>
      <c r="V190" s="81"/>
      <c r="W190" s="81">
        <f t="shared" si="711"/>
        <v>2.8523369999999999E-3</v>
      </c>
      <c r="X190" s="96"/>
      <c r="Y190" s="84">
        <f t="shared" si="675"/>
        <v>0</v>
      </c>
      <c r="Z190" s="127">
        <f t="shared" si="676"/>
        <v>2.8523369999999999E-3</v>
      </c>
      <c r="AA190" s="127">
        <f t="shared" si="676"/>
        <v>0</v>
      </c>
      <c r="AB190" s="127">
        <f t="shared" si="676"/>
        <v>2.8523369999999999E-3</v>
      </c>
      <c r="AC190" s="66">
        <f t="shared" si="671"/>
        <v>4.1815319888911636E-5</v>
      </c>
      <c r="AD190" s="66" t="e">
        <f t="shared" si="677"/>
        <v>#DIV/0!</v>
      </c>
      <c r="AE190" s="66" t="e">
        <f t="shared" si="678"/>
        <v>#DIV/0!</v>
      </c>
      <c r="AF190" s="97"/>
      <c r="AG190" s="81">
        <f>[1]DEPENSES_TOFE!M64</f>
        <v>1.7099999999999997E-3</v>
      </c>
      <c r="AH190" s="81"/>
      <c r="AI190" s="81">
        <f t="shared" si="712"/>
        <v>1.7099999999999997E-3</v>
      </c>
      <c r="AJ190" s="122">
        <f t="shared" si="679"/>
        <v>4.5623369999999996E-3</v>
      </c>
      <c r="AK190" s="122">
        <f t="shared" si="679"/>
        <v>0</v>
      </c>
      <c r="AL190" s="122">
        <f t="shared" si="679"/>
        <v>4.5623369999999996E-3</v>
      </c>
      <c r="AM190" s="66">
        <f t="shared" si="680"/>
        <v>6.6883955541023886E-5</v>
      </c>
      <c r="AN190" s="97"/>
      <c r="AO190" s="81">
        <f>[1]DEPENSES_TOFE!O64</f>
        <v>4.6607589999999997E-2</v>
      </c>
      <c r="AP190" s="81"/>
      <c r="AQ190" s="81">
        <f t="shared" si="713"/>
        <v>4.6607589999999997E-2</v>
      </c>
      <c r="AR190" s="122">
        <f t="shared" si="681"/>
        <v>5.1169926999999997E-2</v>
      </c>
      <c r="AS190" s="122">
        <f t="shared" si="681"/>
        <v>0</v>
      </c>
      <c r="AT190" s="122">
        <f t="shared" si="681"/>
        <v>5.1169926999999997E-2</v>
      </c>
      <c r="AU190" s="97"/>
      <c r="AV190" s="81">
        <f>[1]DEPENSES_TOFE!Q64</f>
        <v>2.3866249999999999E-2</v>
      </c>
      <c r="AW190" s="81"/>
      <c r="AX190" s="81">
        <f t="shared" si="714"/>
        <v>2.3866249999999999E-2</v>
      </c>
      <c r="AY190" s="96"/>
      <c r="AZ190" s="84">
        <f t="shared" si="682"/>
        <v>0</v>
      </c>
      <c r="BA190" s="122">
        <f t="shared" si="683"/>
        <v>7.2183839999999999E-2</v>
      </c>
      <c r="BB190" s="122">
        <f t="shared" si="683"/>
        <v>0</v>
      </c>
      <c r="BC190" s="122">
        <f t="shared" si="683"/>
        <v>7.2183839999999999E-2</v>
      </c>
      <c r="BD190" s="82"/>
      <c r="BE190" s="86">
        <f t="shared" si="684"/>
        <v>0</v>
      </c>
      <c r="BF190" s="127">
        <f t="shared" si="684"/>
        <v>7.5036176999999996E-2</v>
      </c>
      <c r="BG190" s="127">
        <f t="shared" si="684"/>
        <v>0</v>
      </c>
      <c r="BH190" s="127">
        <f t="shared" si="684"/>
        <v>7.5036176999999996E-2</v>
      </c>
      <c r="BI190" s="66">
        <f t="shared" si="685"/>
        <v>1.1000319192633948E-3</v>
      </c>
      <c r="BJ190" s="66">
        <f t="shared" si="686"/>
        <v>1.1000319192633948E-3</v>
      </c>
      <c r="BK190" s="66" t="e">
        <f t="shared" si="687"/>
        <v>#DIV/0!</v>
      </c>
      <c r="BL190" s="97"/>
      <c r="BM190" s="81">
        <f>[1]DEPENSES_TOFE!W64</f>
        <v>4.9888860000000007E-2</v>
      </c>
      <c r="BN190" s="81"/>
      <c r="BO190" s="81">
        <f t="shared" si="715"/>
        <v>4.9888860000000007E-2</v>
      </c>
      <c r="BP190" s="122">
        <f t="shared" si="688"/>
        <v>0.124925037</v>
      </c>
      <c r="BQ190" s="122">
        <f t="shared" si="688"/>
        <v>0</v>
      </c>
      <c r="BR190" s="122">
        <f t="shared" si="688"/>
        <v>0.124925037</v>
      </c>
      <c r="BS190" s="66">
        <f t="shared" si="689"/>
        <v>1.8314036470056386E-3</v>
      </c>
      <c r="BT190" s="97"/>
      <c r="BU190" s="81">
        <f>[1]DEPENSES_TOFE!Y64</f>
        <v>0</v>
      </c>
      <c r="BV190" s="81"/>
      <c r="BW190" s="81">
        <f t="shared" si="716"/>
        <v>0</v>
      </c>
      <c r="BX190" s="122">
        <f t="shared" si="690"/>
        <v>0.124925037</v>
      </c>
      <c r="BY190" s="122">
        <f t="shared" si="690"/>
        <v>0</v>
      </c>
      <c r="BZ190" s="122">
        <f t="shared" si="690"/>
        <v>0.124925037</v>
      </c>
      <c r="CA190" s="66">
        <f t="shared" si="691"/>
        <v>1.8314036470056386E-3</v>
      </c>
      <c r="CB190" s="97"/>
      <c r="CC190" s="81">
        <f>[1]DEPENSES_TOFE!AA64</f>
        <v>0</v>
      </c>
      <c r="CD190" s="81"/>
      <c r="CE190" s="81">
        <f t="shared" si="717"/>
        <v>0</v>
      </c>
      <c r="CF190" s="96"/>
      <c r="CG190" s="84">
        <f t="shared" si="692"/>
        <v>0</v>
      </c>
      <c r="CH190" s="122">
        <f t="shared" si="693"/>
        <v>4.9888860000000007E-2</v>
      </c>
      <c r="CI190" s="122">
        <f t="shared" si="693"/>
        <v>0</v>
      </c>
      <c r="CJ190" s="122">
        <f t="shared" si="693"/>
        <v>4.9888860000000007E-2</v>
      </c>
      <c r="CK190" s="82"/>
      <c r="CL190" s="86">
        <f t="shared" si="694"/>
        <v>0</v>
      </c>
      <c r="CM190" s="122">
        <f t="shared" si="695"/>
        <v>0.124925037</v>
      </c>
      <c r="CN190" s="122">
        <f t="shared" si="695"/>
        <v>0</v>
      </c>
      <c r="CO190" s="122">
        <f t="shared" si="695"/>
        <v>0.124925037</v>
      </c>
      <c r="CP190" s="67">
        <f t="shared" si="696"/>
        <v>1.8314036470056386E-3</v>
      </c>
      <c r="CQ190" s="67">
        <f t="shared" si="697"/>
        <v>1.8314036470056386E-3</v>
      </c>
      <c r="CR190" s="67" t="e">
        <f t="shared" si="698"/>
        <v>#DIV/0!</v>
      </c>
      <c r="CS190" s="97"/>
      <c r="CT190" s="81">
        <f>[1]DEPENSES_TOFE!AG64</f>
        <v>0</v>
      </c>
      <c r="CU190" s="81"/>
      <c r="CV190" s="81">
        <f t="shared" si="718"/>
        <v>0</v>
      </c>
      <c r="CW190" s="122">
        <f t="shared" si="699"/>
        <v>0.124925037</v>
      </c>
      <c r="CX190" s="122">
        <f t="shared" si="699"/>
        <v>0</v>
      </c>
      <c r="CY190" s="122">
        <f t="shared" si="699"/>
        <v>0.124925037</v>
      </c>
      <c r="CZ190" s="97"/>
      <c r="DA190" s="81">
        <f>[1]DEPENSES_TOFE!AI64</f>
        <v>0</v>
      </c>
      <c r="DB190" s="81"/>
      <c r="DC190" s="81">
        <f t="shared" si="719"/>
        <v>0</v>
      </c>
      <c r="DD190" s="122">
        <f t="shared" si="700"/>
        <v>0.124925037</v>
      </c>
      <c r="DE190" s="122">
        <f t="shared" si="700"/>
        <v>0</v>
      </c>
      <c r="DF190" s="122">
        <f t="shared" si="700"/>
        <v>0.124925037</v>
      </c>
      <c r="DG190" s="97"/>
      <c r="DH190" s="81">
        <f>[1]DEPENSES_TOFE!AK64</f>
        <v>0</v>
      </c>
      <c r="DI190" s="81"/>
      <c r="DJ190" s="81">
        <f t="shared" si="720"/>
        <v>0</v>
      </c>
      <c r="DK190" s="96"/>
      <c r="DL190" s="84">
        <f t="shared" si="701"/>
        <v>0</v>
      </c>
      <c r="DM190" s="122">
        <f t="shared" si="701"/>
        <v>0</v>
      </c>
      <c r="DN190" s="122">
        <f t="shared" si="701"/>
        <v>0</v>
      </c>
      <c r="DO190" s="122">
        <f t="shared" si="701"/>
        <v>0</v>
      </c>
      <c r="DP190" s="82"/>
      <c r="DQ190" s="86">
        <f t="shared" si="702"/>
        <v>0</v>
      </c>
      <c r="DR190" s="123">
        <f t="shared" si="703"/>
        <v>0.124925037</v>
      </c>
      <c r="DS190" s="123">
        <f t="shared" si="703"/>
        <v>0</v>
      </c>
      <c r="DT190" s="123">
        <f t="shared" si="703"/>
        <v>0.124925037</v>
      </c>
      <c r="DU190" s="67">
        <f t="shared" si="704"/>
        <v>1.8314036470056386E-3</v>
      </c>
      <c r="DV190" s="67">
        <f t="shared" si="705"/>
        <v>1.8314036470056386E-3</v>
      </c>
      <c r="DW190" s="67" t="e">
        <f t="shared" si="706"/>
        <v>#DIV/0!</v>
      </c>
      <c r="DZ190" s="128"/>
    </row>
    <row r="191" spans="1:132" s="88" customFormat="1" ht="12.75" x14ac:dyDescent="0.2">
      <c r="A191" s="80" t="s">
        <v>202</v>
      </c>
      <c r="B191" s="81">
        <f>[1]DEPENSES_TOFE!C65</f>
        <v>8.5000000000000006E-3</v>
      </c>
      <c r="C191" s="81"/>
      <c r="D191" s="81">
        <f t="shared" si="707"/>
        <v>8.5000000000000006E-3</v>
      </c>
      <c r="E191" s="81">
        <f>[1]DEPENSES_TOFE!D65</f>
        <v>8.5000000000000006E-3</v>
      </c>
      <c r="F191" s="81"/>
      <c r="G191" s="81">
        <f t="shared" si="708"/>
        <v>8.5000000000000006E-3</v>
      </c>
      <c r="H191" s="106"/>
      <c r="I191" s="83"/>
      <c r="J191" s="81">
        <f>[1]DEPENSES_TOFE!E65</f>
        <v>0</v>
      </c>
      <c r="K191" s="81"/>
      <c r="L191" s="81">
        <f t="shared" si="709"/>
        <v>0</v>
      </c>
      <c r="M191" s="83"/>
      <c r="N191" s="81">
        <f>[1]DEPENSES_TOFE!G65</f>
        <v>0</v>
      </c>
      <c r="O191" s="81"/>
      <c r="P191" s="81">
        <f t="shared" si="710"/>
        <v>0</v>
      </c>
      <c r="Q191" s="122">
        <f t="shared" si="674"/>
        <v>0</v>
      </c>
      <c r="R191" s="122">
        <f t="shared" si="674"/>
        <v>0</v>
      </c>
      <c r="S191" s="122">
        <f t="shared" si="674"/>
        <v>0</v>
      </c>
      <c r="T191" s="97"/>
      <c r="U191" s="81">
        <f>[1]DEPENSES_TOFE!I65</f>
        <v>0</v>
      </c>
      <c r="V191" s="81"/>
      <c r="W191" s="81">
        <f t="shared" si="711"/>
        <v>0</v>
      </c>
      <c r="X191" s="96"/>
      <c r="Y191" s="84">
        <f t="shared" si="675"/>
        <v>0</v>
      </c>
      <c r="Z191" s="127">
        <f t="shared" si="676"/>
        <v>0</v>
      </c>
      <c r="AA191" s="127">
        <f t="shared" si="676"/>
        <v>0</v>
      </c>
      <c r="AB191" s="127">
        <f t="shared" si="676"/>
        <v>0</v>
      </c>
      <c r="AC191" s="66">
        <f t="shared" si="671"/>
        <v>0</v>
      </c>
      <c r="AD191" s="66" t="e">
        <f t="shared" si="677"/>
        <v>#DIV/0!</v>
      </c>
      <c r="AE191" s="66" t="e">
        <f t="shared" si="678"/>
        <v>#DIV/0!</v>
      </c>
      <c r="AF191" s="97"/>
      <c r="AG191" s="81">
        <f>[1]DEPENSES_TOFE!M65</f>
        <v>0</v>
      </c>
      <c r="AH191" s="81"/>
      <c r="AI191" s="81">
        <f t="shared" si="712"/>
        <v>0</v>
      </c>
      <c r="AJ191" s="122">
        <f t="shared" si="679"/>
        <v>0</v>
      </c>
      <c r="AK191" s="122">
        <f t="shared" si="679"/>
        <v>0</v>
      </c>
      <c r="AL191" s="122">
        <f t="shared" si="679"/>
        <v>0</v>
      </c>
      <c r="AM191" s="66">
        <f t="shared" si="680"/>
        <v>0</v>
      </c>
      <c r="AN191" s="97"/>
      <c r="AO191" s="81">
        <f>[1]DEPENSES_TOFE!O65</f>
        <v>0</v>
      </c>
      <c r="AP191" s="81"/>
      <c r="AQ191" s="81">
        <f t="shared" si="713"/>
        <v>0</v>
      </c>
      <c r="AR191" s="122">
        <f t="shared" si="681"/>
        <v>0</v>
      </c>
      <c r="AS191" s="122">
        <f t="shared" si="681"/>
        <v>0</v>
      </c>
      <c r="AT191" s="122">
        <f t="shared" si="681"/>
        <v>0</v>
      </c>
      <c r="AU191" s="97"/>
      <c r="AV191" s="81">
        <f>[1]DEPENSES_TOFE!Q65</f>
        <v>0</v>
      </c>
      <c r="AW191" s="81"/>
      <c r="AX191" s="81">
        <f t="shared" si="714"/>
        <v>0</v>
      </c>
      <c r="AY191" s="96"/>
      <c r="AZ191" s="84">
        <f t="shared" si="682"/>
        <v>0</v>
      </c>
      <c r="BA191" s="122">
        <f t="shared" si="683"/>
        <v>0</v>
      </c>
      <c r="BB191" s="122">
        <f t="shared" si="683"/>
        <v>0</v>
      </c>
      <c r="BC191" s="122">
        <f t="shared" si="683"/>
        <v>0</v>
      </c>
      <c r="BD191" s="82"/>
      <c r="BE191" s="86">
        <f t="shared" si="684"/>
        <v>0</v>
      </c>
      <c r="BF191" s="127">
        <f t="shared" si="684"/>
        <v>0</v>
      </c>
      <c r="BG191" s="127">
        <f t="shared" si="684"/>
        <v>0</v>
      </c>
      <c r="BH191" s="127">
        <f t="shared" si="684"/>
        <v>0</v>
      </c>
      <c r="BI191" s="66">
        <f t="shared" si="685"/>
        <v>0</v>
      </c>
      <c r="BJ191" s="66">
        <f t="shared" si="686"/>
        <v>0</v>
      </c>
      <c r="BK191" s="66" t="e">
        <f t="shared" si="687"/>
        <v>#DIV/0!</v>
      </c>
      <c r="BL191" s="97"/>
      <c r="BM191" s="81">
        <f>[1]DEPENSES_TOFE!W65</f>
        <v>0</v>
      </c>
      <c r="BN191" s="81"/>
      <c r="BO191" s="81">
        <f t="shared" si="715"/>
        <v>0</v>
      </c>
      <c r="BP191" s="122">
        <f t="shared" si="688"/>
        <v>0</v>
      </c>
      <c r="BQ191" s="122">
        <f t="shared" si="688"/>
        <v>0</v>
      </c>
      <c r="BR191" s="122">
        <f t="shared" si="688"/>
        <v>0</v>
      </c>
      <c r="BS191" s="66">
        <f t="shared" si="689"/>
        <v>0</v>
      </c>
      <c r="BT191" s="97"/>
      <c r="BU191" s="81">
        <f>[1]DEPENSES_TOFE!Y65</f>
        <v>0</v>
      </c>
      <c r="BV191" s="81"/>
      <c r="BW191" s="81">
        <f t="shared" si="716"/>
        <v>0</v>
      </c>
      <c r="BX191" s="122">
        <f t="shared" si="690"/>
        <v>0</v>
      </c>
      <c r="BY191" s="122">
        <f t="shared" si="690"/>
        <v>0</v>
      </c>
      <c r="BZ191" s="122">
        <f t="shared" si="690"/>
        <v>0</v>
      </c>
      <c r="CA191" s="66">
        <f t="shared" si="691"/>
        <v>0</v>
      </c>
      <c r="CB191" s="97"/>
      <c r="CC191" s="81">
        <f>[1]DEPENSES_TOFE!AA65</f>
        <v>0</v>
      </c>
      <c r="CD191" s="81"/>
      <c r="CE191" s="81">
        <f t="shared" si="717"/>
        <v>0</v>
      </c>
      <c r="CF191" s="96"/>
      <c r="CG191" s="84">
        <f t="shared" si="692"/>
        <v>0</v>
      </c>
      <c r="CH191" s="122">
        <f t="shared" si="693"/>
        <v>0</v>
      </c>
      <c r="CI191" s="122">
        <f t="shared" si="693"/>
        <v>0</v>
      </c>
      <c r="CJ191" s="122">
        <f t="shared" si="693"/>
        <v>0</v>
      </c>
      <c r="CK191" s="82"/>
      <c r="CL191" s="86">
        <f t="shared" si="694"/>
        <v>0</v>
      </c>
      <c r="CM191" s="122">
        <f t="shared" si="695"/>
        <v>0</v>
      </c>
      <c r="CN191" s="122">
        <f t="shared" si="695"/>
        <v>0</v>
      </c>
      <c r="CO191" s="122">
        <f t="shared" si="695"/>
        <v>0</v>
      </c>
      <c r="CP191" s="67">
        <f t="shared" si="696"/>
        <v>0</v>
      </c>
      <c r="CQ191" s="67">
        <f t="shared" si="697"/>
        <v>0</v>
      </c>
      <c r="CR191" s="67" t="e">
        <f t="shared" si="698"/>
        <v>#DIV/0!</v>
      </c>
      <c r="CS191" s="97"/>
      <c r="CT191" s="81">
        <f>[1]DEPENSES_TOFE!AG65</f>
        <v>0</v>
      </c>
      <c r="CU191" s="81"/>
      <c r="CV191" s="81">
        <f t="shared" si="718"/>
        <v>0</v>
      </c>
      <c r="CW191" s="122">
        <f t="shared" si="699"/>
        <v>0</v>
      </c>
      <c r="CX191" s="122">
        <f t="shared" si="699"/>
        <v>0</v>
      </c>
      <c r="CY191" s="122">
        <f t="shared" si="699"/>
        <v>0</v>
      </c>
      <c r="CZ191" s="97"/>
      <c r="DA191" s="81">
        <f>[1]DEPENSES_TOFE!AI65</f>
        <v>0</v>
      </c>
      <c r="DB191" s="81"/>
      <c r="DC191" s="81">
        <f t="shared" si="719"/>
        <v>0</v>
      </c>
      <c r="DD191" s="122">
        <f t="shared" si="700"/>
        <v>0</v>
      </c>
      <c r="DE191" s="122">
        <f t="shared" si="700"/>
        <v>0</v>
      </c>
      <c r="DF191" s="122">
        <f t="shared" si="700"/>
        <v>0</v>
      </c>
      <c r="DG191" s="97"/>
      <c r="DH191" s="81">
        <f>[1]DEPENSES_TOFE!AK65</f>
        <v>0</v>
      </c>
      <c r="DI191" s="81"/>
      <c r="DJ191" s="81">
        <f t="shared" si="720"/>
        <v>0</v>
      </c>
      <c r="DK191" s="96"/>
      <c r="DL191" s="84">
        <f t="shared" si="701"/>
        <v>0</v>
      </c>
      <c r="DM191" s="122">
        <f t="shared" si="701"/>
        <v>0</v>
      </c>
      <c r="DN191" s="122">
        <f t="shared" si="701"/>
        <v>0</v>
      </c>
      <c r="DO191" s="122">
        <f t="shared" si="701"/>
        <v>0</v>
      </c>
      <c r="DP191" s="82"/>
      <c r="DQ191" s="86">
        <f t="shared" si="702"/>
        <v>0</v>
      </c>
      <c r="DR191" s="123">
        <f t="shared" si="703"/>
        <v>0</v>
      </c>
      <c r="DS191" s="123">
        <f t="shared" si="703"/>
        <v>0</v>
      </c>
      <c r="DT191" s="123">
        <f t="shared" si="703"/>
        <v>0</v>
      </c>
      <c r="DU191" s="67">
        <f t="shared" si="704"/>
        <v>0</v>
      </c>
      <c r="DV191" s="67">
        <f t="shared" si="705"/>
        <v>0</v>
      </c>
      <c r="DW191" s="67" t="e">
        <f t="shared" si="706"/>
        <v>#DIV/0!</v>
      </c>
      <c r="DZ191" s="128"/>
    </row>
    <row r="192" spans="1:132" s="88" customFormat="1" ht="12.75" x14ac:dyDescent="0.2">
      <c r="A192" s="80" t="s">
        <v>203</v>
      </c>
      <c r="B192" s="81">
        <f>[1]DEPENSES_TOFE!C66</f>
        <v>13.415391</v>
      </c>
      <c r="C192" s="81"/>
      <c r="D192" s="81">
        <f t="shared" si="707"/>
        <v>13.415391</v>
      </c>
      <c r="E192" s="81">
        <f>[1]DEPENSES_TOFE!D66</f>
        <v>13.415391</v>
      </c>
      <c r="F192" s="81"/>
      <c r="G192" s="81">
        <f t="shared" si="708"/>
        <v>13.415391</v>
      </c>
      <c r="H192" s="106"/>
      <c r="I192" s="83"/>
      <c r="J192" s="81">
        <f>[1]DEPENSES_TOFE!E66</f>
        <v>0</v>
      </c>
      <c r="K192" s="81"/>
      <c r="L192" s="81">
        <f t="shared" si="709"/>
        <v>0</v>
      </c>
      <c r="M192" s="83"/>
      <c r="N192" s="81">
        <f>[1]DEPENSES_TOFE!G66</f>
        <v>0</v>
      </c>
      <c r="O192" s="81"/>
      <c r="P192" s="81">
        <f t="shared" si="710"/>
        <v>0</v>
      </c>
      <c r="Q192" s="122">
        <f t="shared" si="674"/>
        <v>0</v>
      </c>
      <c r="R192" s="122">
        <f t="shared" si="674"/>
        <v>0</v>
      </c>
      <c r="S192" s="122">
        <f t="shared" si="674"/>
        <v>0</v>
      </c>
      <c r="T192" s="97"/>
      <c r="U192" s="81">
        <f>[1]DEPENSES_TOFE!I66</f>
        <v>2.1908293999999998E-2</v>
      </c>
      <c r="V192" s="81"/>
      <c r="W192" s="81">
        <f t="shared" si="711"/>
        <v>2.1908293999999998E-2</v>
      </c>
      <c r="X192" s="96"/>
      <c r="Y192" s="84">
        <f t="shared" si="675"/>
        <v>0</v>
      </c>
      <c r="Z192" s="127">
        <f t="shared" si="676"/>
        <v>2.1908293999999998E-2</v>
      </c>
      <c r="AA192" s="127">
        <f t="shared" si="676"/>
        <v>0</v>
      </c>
      <c r="AB192" s="127">
        <f t="shared" si="676"/>
        <v>2.1908293999999998E-2</v>
      </c>
      <c r="AC192" s="66">
        <f t="shared" si="671"/>
        <v>1.6330715966459716E-3</v>
      </c>
      <c r="AD192" s="66" t="e">
        <f t="shared" si="677"/>
        <v>#DIV/0!</v>
      </c>
      <c r="AE192" s="66" t="e">
        <f t="shared" si="678"/>
        <v>#DIV/0!</v>
      </c>
      <c r="AF192" s="97"/>
      <c r="AG192" s="81">
        <f>[1]DEPENSES_TOFE!M66</f>
        <v>2.9666959999999999E-2</v>
      </c>
      <c r="AH192" s="81"/>
      <c r="AI192" s="81">
        <f t="shared" si="712"/>
        <v>2.9666959999999999E-2</v>
      </c>
      <c r="AJ192" s="122">
        <f t="shared" si="679"/>
        <v>5.1575254000000001E-2</v>
      </c>
      <c r="AK192" s="122">
        <f t="shared" si="679"/>
        <v>0</v>
      </c>
      <c r="AL192" s="122">
        <f t="shared" si="679"/>
        <v>5.1575254000000001E-2</v>
      </c>
      <c r="AM192" s="66">
        <f t="shared" si="680"/>
        <v>3.8444838469486281E-3</v>
      </c>
      <c r="AN192" s="97"/>
      <c r="AO192" s="81">
        <f>[1]DEPENSES_TOFE!O66</f>
        <v>0.18429161899999999</v>
      </c>
      <c r="AP192" s="81"/>
      <c r="AQ192" s="81">
        <f t="shared" si="713"/>
        <v>0.18429161899999999</v>
      </c>
      <c r="AR192" s="122">
        <f t="shared" si="681"/>
        <v>0.23586687299999998</v>
      </c>
      <c r="AS192" s="122">
        <f t="shared" si="681"/>
        <v>0</v>
      </c>
      <c r="AT192" s="122">
        <f t="shared" si="681"/>
        <v>0.23586687299999998</v>
      </c>
      <c r="AU192" s="97"/>
      <c r="AV192" s="81">
        <f>[1]DEPENSES_TOFE!Q66</f>
        <v>9.0887292999999994E-2</v>
      </c>
      <c r="AW192" s="81"/>
      <c r="AX192" s="81">
        <f t="shared" si="714"/>
        <v>9.0887292999999994E-2</v>
      </c>
      <c r="AY192" s="96"/>
      <c r="AZ192" s="84">
        <f t="shared" si="682"/>
        <v>0</v>
      </c>
      <c r="BA192" s="122">
        <f t="shared" si="683"/>
        <v>0.30484587200000002</v>
      </c>
      <c r="BB192" s="122">
        <f t="shared" si="683"/>
        <v>0</v>
      </c>
      <c r="BC192" s="122">
        <f t="shared" si="683"/>
        <v>0.30484587200000002</v>
      </c>
      <c r="BD192" s="82"/>
      <c r="BE192" s="86">
        <f t="shared" si="684"/>
        <v>0</v>
      </c>
      <c r="BF192" s="127">
        <f t="shared" si="684"/>
        <v>0.32675416600000001</v>
      </c>
      <c r="BG192" s="127">
        <f t="shared" si="684"/>
        <v>0</v>
      </c>
      <c r="BH192" s="127">
        <f t="shared" si="684"/>
        <v>0.32675416600000001</v>
      </c>
      <c r="BI192" s="66">
        <f t="shared" si="685"/>
        <v>2.4356663626129125E-2</v>
      </c>
      <c r="BJ192" s="66">
        <f t="shared" si="686"/>
        <v>2.4356663626129125E-2</v>
      </c>
      <c r="BK192" s="66" t="e">
        <f t="shared" si="687"/>
        <v>#DIV/0!</v>
      </c>
      <c r="BL192" s="97"/>
      <c r="BM192" s="81">
        <f>[1]DEPENSES_TOFE!W66</f>
        <v>0.15520363799999998</v>
      </c>
      <c r="BN192" s="81"/>
      <c r="BO192" s="81">
        <f t="shared" si="715"/>
        <v>0.15520363799999998</v>
      </c>
      <c r="BP192" s="122">
        <f t="shared" si="688"/>
        <v>0.48195780399999999</v>
      </c>
      <c r="BQ192" s="122">
        <f t="shared" si="688"/>
        <v>0</v>
      </c>
      <c r="BR192" s="122">
        <f t="shared" si="688"/>
        <v>0.48195780399999999</v>
      </c>
      <c r="BS192" s="66">
        <f t="shared" si="689"/>
        <v>3.5925736640847812E-2</v>
      </c>
      <c r="BT192" s="97"/>
      <c r="BU192" s="81">
        <f>[1]DEPENSES_TOFE!Y66</f>
        <v>0</v>
      </c>
      <c r="BV192" s="81"/>
      <c r="BW192" s="81">
        <f t="shared" si="716"/>
        <v>0</v>
      </c>
      <c r="BX192" s="122">
        <f t="shared" si="690"/>
        <v>0.48195780399999999</v>
      </c>
      <c r="BY192" s="122">
        <f t="shared" si="690"/>
        <v>0</v>
      </c>
      <c r="BZ192" s="122">
        <f t="shared" si="690"/>
        <v>0.48195780399999999</v>
      </c>
      <c r="CA192" s="66">
        <f t="shared" si="691"/>
        <v>3.5925736640847812E-2</v>
      </c>
      <c r="CB192" s="97"/>
      <c r="CC192" s="81">
        <f>[1]DEPENSES_TOFE!AA66</f>
        <v>0</v>
      </c>
      <c r="CD192" s="81"/>
      <c r="CE192" s="81">
        <f t="shared" si="717"/>
        <v>0</v>
      </c>
      <c r="CF192" s="96"/>
      <c r="CG192" s="84">
        <f t="shared" si="692"/>
        <v>0</v>
      </c>
      <c r="CH192" s="122">
        <f t="shared" si="693"/>
        <v>0.15520363799999998</v>
      </c>
      <c r="CI192" s="122">
        <f t="shared" si="693"/>
        <v>0</v>
      </c>
      <c r="CJ192" s="122">
        <f t="shared" si="693"/>
        <v>0.15520363799999998</v>
      </c>
      <c r="CK192" s="82"/>
      <c r="CL192" s="86">
        <f t="shared" si="694"/>
        <v>0</v>
      </c>
      <c r="CM192" s="122">
        <f t="shared" si="695"/>
        <v>0.48195780399999999</v>
      </c>
      <c r="CN192" s="122">
        <f t="shared" si="695"/>
        <v>0</v>
      </c>
      <c r="CO192" s="122">
        <f t="shared" si="695"/>
        <v>0.48195780399999999</v>
      </c>
      <c r="CP192" s="67">
        <f t="shared" si="696"/>
        <v>3.5925736640847812E-2</v>
      </c>
      <c r="CQ192" s="67">
        <f t="shared" si="697"/>
        <v>3.5925736640847812E-2</v>
      </c>
      <c r="CR192" s="67" t="e">
        <f t="shared" si="698"/>
        <v>#DIV/0!</v>
      </c>
      <c r="CS192" s="97"/>
      <c r="CT192" s="81">
        <f>[1]DEPENSES_TOFE!AG66</f>
        <v>0</v>
      </c>
      <c r="CU192" s="81"/>
      <c r="CV192" s="81">
        <f t="shared" si="718"/>
        <v>0</v>
      </c>
      <c r="CW192" s="122">
        <f t="shared" si="699"/>
        <v>0.48195780399999999</v>
      </c>
      <c r="CX192" s="122">
        <f t="shared" si="699"/>
        <v>0</v>
      </c>
      <c r="CY192" s="122">
        <f t="shared" si="699"/>
        <v>0.48195780399999999</v>
      </c>
      <c r="CZ192" s="97"/>
      <c r="DA192" s="81">
        <f>[1]DEPENSES_TOFE!AI66</f>
        <v>0</v>
      </c>
      <c r="DB192" s="81"/>
      <c r="DC192" s="81">
        <f t="shared" si="719"/>
        <v>0</v>
      </c>
      <c r="DD192" s="122">
        <f t="shared" si="700"/>
        <v>0.48195780399999999</v>
      </c>
      <c r="DE192" s="122">
        <f t="shared" si="700"/>
        <v>0</v>
      </c>
      <c r="DF192" s="122">
        <f t="shared" si="700"/>
        <v>0.48195780399999999</v>
      </c>
      <c r="DG192" s="97"/>
      <c r="DH192" s="81">
        <f>[1]DEPENSES_TOFE!AK66</f>
        <v>0</v>
      </c>
      <c r="DI192" s="81"/>
      <c r="DJ192" s="81">
        <f t="shared" si="720"/>
        <v>0</v>
      </c>
      <c r="DK192" s="96"/>
      <c r="DL192" s="84">
        <f t="shared" si="701"/>
        <v>0</v>
      </c>
      <c r="DM192" s="122">
        <f t="shared" si="701"/>
        <v>0</v>
      </c>
      <c r="DN192" s="122">
        <f t="shared" si="701"/>
        <v>0</v>
      </c>
      <c r="DO192" s="122">
        <f t="shared" si="701"/>
        <v>0</v>
      </c>
      <c r="DP192" s="82"/>
      <c r="DQ192" s="86">
        <f t="shared" si="702"/>
        <v>0</v>
      </c>
      <c r="DR192" s="123">
        <f t="shared" si="703"/>
        <v>0.48195780399999999</v>
      </c>
      <c r="DS192" s="123">
        <f t="shared" si="703"/>
        <v>0</v>
      </c>
      <c r="DT192" s="123">
        <f t="shared" si="703"/>
        <v>0.48195780399999999</v>
      </c>
      <c r="DU192" s="67">
        <f t="shared" si="704"/>
        <v>3.5925736640847812E-2</v>
      </c>
      <c r="DV192" s="67">
        <f t="shared" si="705"/>
        <v>3.5925736640847812E-2</v>
      </c>
      <c r="DW192" s="67" t="e">
        <f t="shared" si="706"/>
        <v>#DIV/0!</v>
      </c>
      <c r="DZ192" s="128"/>
    </row>
    <row r="193" spans="1:133" s="88" customFormat="1" ht="12.75" x14ac:dyDescent="0.2">
      <c r="A193" s="80" t="s">
        <v>204</v>
      </c>
      <c r="B193" s="81">
        <f>[1]DEPENSES_TOFE!C67</f>
        <v>0.56987399999999999</v>
      </c>
      <c r="C193" s="81"/>
      <c r="D193" s="81">
        <f t="shared" si="707"/>
        <v>0.56987399999999999</v>
      </c>
      <c r="E193" s="81">
        <f>[1]DEPENSES_TOFE!D67</f>
        <v>0.56987399999999999</v>
      </c>
      <c r="F193" s="81"/>
      <c r="G193" s="81">
        <f t="shared" si="708"/>
        <v>0.56987399999999999</v>
      </c>
      <c r="H193" s="106"/>
      <c r="I193" s="83"/>
      <c r="J193" s="81">
        <f>[1]DEPENSES_TOFE!E67</f>
        <v>0</v>
      </c>
      <c r="K193" s="81"/>
      <c r="L193" s="81">
        <f t="shared" si="709"/>
        <v>0</v>
      </c>
      <c r="M193" s="83"/>
      <c r="N193" s="81">
        <f>[1]DEPENSES_TOFE!G67</f>
        <v>0</v>
      </c>
      <c r="O193" s="81"/>
      <c r="P193" s="81">
        <f t="shared" si="710"/>
        <v>0</v>
      </c>
      <c r="Q193" s="122">
        <f t="shared" si="674"/>
        <v>0</v>
      </c>
      <c r="R193" s="122">
        <f t="shared" si="674"/>
        <v>0</v>
      </c>
      <c r="S193" s="122">
        <f t="shared" si="674"/>
        <v>0</v>
      </c>
      <c r="T193" s="97"/>
      <c r="U193" s="81">
        <f>[1]DEPENSES_TOFE!I67</f>
        <v>2.5129543000000001E-2</v>
      </c>
      <c r="V193" s="81"/>
      <c r="W193" s="81">
        <f t="shared" si="711"/>
        <v>2.5129543000000001E-2</v>
      </c>
      <c r="X193" s="96"/>
      <c r="Y193" s="84">
        <f t="shared" si="675"/>
        <v>0</v>
      </c>
      <c r="Z193" s="127">
        <f t="shared" si="676"/>
        <v>2.5129543000000001E-2</v>
      </c>
      <c r="AA193" s="127">
        <f t="shared" si="676"/>
        <v>0</v>
      </c>
      <c r="AB193" s="127">
        <f t="shared" si="676"/>
        <v>2.5129543000000001E-2</v>
      </c>
      <c r="AC193" s="66">
        <f t="shared" si="671"/>
        <v>4.4096665227752102E-2</v>
      </c>
      <c r="AD193" s="66" t="e">
        <f t="shared" si="677"/>
        <v>#DIV/0!</v>
      </c>
      <c r="AE193" s="66" t="e">
        <f t="shared" si="678"/>
        <v>#DIV/0!</v>
      </c>
      <c r="AF193" s="97"/>
      <c r="AG193" s="81">
        <f>[1]DEPENSES_TOFE!M67</f>
        <v>1.8417802E-2</v>
      </c>
      <c r="AH193" s="81"/>
      <c r="AI193" s="81">
        <f t="shared" si="712"/>
        <v>1.8417802E-2</v>
      </c>
      <c r="AJ193" s="122">
        <f t="shared" si="679"/>
        <v>4.3547345000000001E-2</v>
      </c>
      <c r="AK193" s="122">
        <f t="shared" si="679"/>
        <v>0</v>
      </c>
      <c r="AL193" s="122">
        <f t="shared" si="679"/>
        <v>4.3547345000000001E-2</v>
      </c>
      <c r="AM193" s="66">
        <f t="shared" si="680"/>
        <v>7.6415742778228171E-2</v>
      </c>
      <c r="AN193" s="97"/>
      <c r="AO193" s="81">
        <f>[1]DEPENSES_TOFE!O67</f>
        <v>2.9149014000000001E-2</v>
      </c>
      <c r="AP193" s="81"/>
      <c r="AQ193" s="81">
        <f t="shared" si="713"/>
        <v>2.9149014000000001E-2</v>
      </c>
      <c r="AR193" s="122">
        <f t="shared" si="681"/>
        <v>7.2696359000000002E-2</v>
      </c>
      <c r="AS193" s="122">
        <f t="shared" si="681"/>
        <v>0</v>
      </c>
      <c r="AT193" s="122">
        <f t="shared" si="681"/>
        <v>7.2696359000000002E-2</v>
      </c>
      <c r="AU193" s="97"/>
      <c r="AV193" s="81">
        <f>[1]DEPENSES_TOFE!Q67</f>
        <v>6.0567068000000002E-2</v>
      </c>
      <c r="AW193" s="81"/>
      <c r="AX193" s="81">
        <f t="shared" si="714"/>
        <v>6.0567068000000002E-2</v>
      </c>
      <c r="AY193" s="96"/>
      <c r="AZ193" s="84">
        <f t="shared" si="682"/>
        <v>0</v>
      </c>
      <c r="BA193" s="122">
        <f t="shared" si="683"/>
        <v>0.108133884</v>
      </c>
      <c r="BB193" s="122">
        <f t="shared" si="683"/>
        <v>0</v>
      </c>
      <c r="BC193" s="122">
        <f t="shared" si="683"/>
        <v>0.108133884</v>
      </c>
      <c r="BD193" s="82"/>
      <c r="BE193" s="86">
        <f t="shared" si="684"/>
        <v>0</v>
      </c>
      <c r="BF193" s="127">
        <f t="shared" si="684"/>
        <v>0.13326342699999999</v>
      </c>
      <c r="BG193" s="127">
        <f t="shared" si="684"/>
        <v>0</v>
      </c>
      <c r="BH193" s="127">
        <f t="shared" si="684"/>
        <v>0.13326342699999999</v>
      </c>
      <c r="BI193" s="66">
        <f t="shared" si="685"/>
        <v>0.2338471784991068</v>
      </c>
      <c r="BJ193" s="66">
        <f t="shared" si="686"/>
        <v>0.2338471784991068</v>
      </c>
      <c r="BK193" s="66" t="e">
        <f t="shared" si="687"/>
        <v>#DIV/0!</v>
      </c>
      <c r="BL193" s="97"/>
      <c r="BM193" s="81">
        <f>[1]DEPENSES_TOFE!W67</f>
        <v>5.0267288000000021E-2</v>
      </c>
      <c r="BN193" s="81"/>
      <c r="BO193" s="81">
        <f t="shared" si="715"/>
        <v>5.0267288000000021E-2</v>
      </c>
      <c r="BP193" s="122">
        <f t="shared" si="688"/>
        <v>0.18353071500000001</v>
      </c>
      <c r="BQ193" s="122">
        <f t="shared" si="688"/>
        <v>0</v>
      </c>
      <c r="BR193" s="122">
        <f t="shared" si="688"/>
        <v>0.18353071500000001</v>
      </c>
      <c r="BS193" s="66">
        <f t="shared" si="689"/>
        <v>0.32205490160982958</v>
      </c>
      <c r="BT193" s="97"/>
      <c r="BU193" s="81">
        <f>[1]DEPENSES_TOFE!Y67</f>
        <v>0</v>
      </c>
      <c r="BV193" s="81"/>
      <c r="BW193" s="81">
        <f t="shared" si="716"/>
        <v>0</v>
      </c>
      <c r="BX193" s="122">
        <f t="shared" si="690"/>
        <v>0.18353071500000001</v>
      </c>
      <c r="BY193" s="122">
        <f t="shared" si="690"/>
        <v>0</v>
      </c>
      <c r="BZ193" s="122">
        <f t="shared" si="690"/>
        <v>0.18353071500000001</v>
      </c>
      <c r="CA193" s="66">
        <f t="shared" si="691"/>
        <v>0.32205490160982958</v>
      </c>
      <c r="CB193" s="97"/>
      <c r="CC193" s="81">
        <f>[1]DEPENSES_TOFE!AA67</f>
        <v>0</v>
      </c>
      <c r="CD193" s="81"/>
      <c r="CE193" s="81">
        <f t="shared" si="717"/>
        <v>0</v>
      </c>
      <c r="CF193" s="96"/>
      <c r="CG193" s="84">
        <f t="shared" si="692"/>
        <v>0</v>
      </c>
      <c r="CH193" s="122">
        <f t="shared" si="693"/>
        <v>5.0267288000000021E-2</v>
      </c>
      <c r="CI193" s="122">
        <f t="shared" si="693"/>
        <v>0</v>
      </c>
      <c r="CJ193" s="122">
        <f t="shared" si="693"/>
        <v>5.0267288000000021E-2</v>
      </c>
      <c r="CK193" s="82"/>
      <c r="CL193" s="86">
        <f t="shared" si="694"/>
        <v>0</v>
      </c>
      <c r="CM193" s="122">
        <f t="shared" si="695"/>
        <v>0.18353071500000001</v>
      </c>
      <c r="CN193" s="122">
        <f t="shared" si="695"/>
        <v>0</v>
      </c>
      <c r="CO193" s="122">
        <f t="shared" si="695"/>
        <v>0.18353071500000001</v>
      </c>
      <c r="CP193" s="67">
        <f t="shared" si="696"/>
        <v>0.32205490160982958</v>
      </c>
      <c r="CQ193" s="67">
        <f t="shared" si="697"/>
        <v>0.32205490160982958</v>
      </c>
      <c r="CR193" s="67" t="e">
        <f t="shared" si="698"/>
        <v>#DIV/0!</v>
      </c>
      <c r="CS193" s="97"/>
      <c r="CT193" s="81">
        <f>[1]DEPENSES_TOFE!AG67</f>
        <v>0</v>
      </c>
      <c r="CU193" s="81"/>
      <c r="CV193" s="81">
        <f t="shared" si="718"/>
        <v>0</v>
      </c>
      <c r="CW193" s="122">
        <f t="shared" si="699"/>
        <v>0.18353071500000001</v>
      </c>
      <c r="CX193" s="122">
        <f t="shared" si="699"/>
        <v>0</v>
      </c>
      <c r="CY193" s="122">
        <f t="shared" si="699"/>
        <v>0.18353071500000001</v>
      </c>
      <c r="CZ193" s="97"/>
      <c r="DA193" s="81">
        <f>[1]DEPENSES_TOFE!AI67</f>
        <v>0</v>
      </c>
      <c r="DB193" s="81"/>
      <c r="DC193" s="81">
        <f t="shared" si="719"/>
        <v>0</v>
      </c>
      <c r="DD193" s="122">
        <f t="shared" si="700"/>
        <v>0.18353071500000001</v>
      </c>
      <c r="DE193" s="122">
        <f t="shared" si="700"/>
        <v>0</v>
      </c>
      <c r="DF193" s="122">
        <f t="shared" si="700"/>
        <v>0.18353071500000001</v>
      </c>
      <c r="DG193" s="97"/>
      <c r="DH193" s="81">
        <f>[1]DEPENSES_TOFE!AK67</f>
        <v>0</v>
      </c>
      <c r="DI193" s="81"/>
      <c r="DJ193" s="81">
        <f t="shared" si="720"/>
        <v>0</v>
      </c>
      <c r="DK193" s="96"/>
      <c r="DL193" s="84">
        <f t="shared" si="701"/>
        <v>0</v>
      </c>
      <c r="DM193" s="122">
        <f t="shared" si="701"/>
        <v>0</v>
      </c>
      <c r="DN193" s="122">
        <f t="shared" si="701"/>
        <v>0</v>
      </c>
      <c r="DO193" s="122">
        <f t="shared" si="701"/>
        <v>0</v>
      </c>
      <c r="DP193" s="82"/>
      <c r="DQ193" s="86">
        <f t="shared" si="702"/>
        <v>0</v>
      </c>
      <c r="DR193" s="123">
        <f t="shared" si="703"/>
        <v>0.18353071500000001</v>
      </c>
      <c r="DS193" s="123">
        <f t="shared" si="703"/>
        <v>0</v>
      </c>
      <c r="DT193" s="123">
        <f t="shared" si="703"/>
        <v>0.18353071500000001</v>
      </c>
      <c r="DU193" s="67">
        <f t="shared" si="704"/>
        <v>0.32205490160982958</v>
      </c>
      <c r="DV193" s="67">
        <f t="shared" si="705"/>
        <v>0.32205490160982958</v>
      </c>
      <c r="DW193" s="67" t="e">
        <f t="shared" si="706"/>
        <v>#DIV/0!</v>
      </c>
      <c r="DZ193" s="128"/>
    </row>
    <row r="194" spans="1:133" s="88" customFormat="1" ht="12.75" x14ac:dyDescent="0.2">
      <c r="A194" s="80" t="s">
        <v>205</v>
      </c>
      <c r="B194" s="81">
        <f>[1]DEPENSES_TOFE!C68</f>
        <v>0.86113300000000004</v>
      </c>
      <c r="C194" s="81"/>
      <c r="D194" s="81">
        <f t="shared" si="707"/>
        <v>0.86113300000000004</v>
      </c>
      <c r="E194" s="81">
        <f>[1]DEPENSES_TOFE!D68</f>
        <v>0.86113300000000004</v>
      </c>
      <c r="F194" s="81"/>
      <c r="G194" s="81">
        <f t="shared" si="708"/>
        <v>0.86113300000000004</v>
      </c>
      <c r="H194" s="106"/>
      <c r="I194" s="83"/>
      <c r="J194" s="81">
        <f>[1]DEPENSES_TOFE!E68</f>
        <v>0</v>
      </c>
      <c r="K194" s="81"/>
      <c r="L194" s="81">
        <f t="shared" si="709"/>
        <v>0</v>
      </c>
      <c r="M194" s="83"/>
      <c r="N194" s="81">
        <f>[1]DEPENSES_TOFE!G68</f>
        <v>0</v>
      </c>
      <c r="O194" s="81"/>
      <c r="P194" s="81">
        <f t="shared" si="710"/>
        <v>0</v>
      </c>
      <c r="Q194" s="122">
        <f t="shared" si="674"/>
        <v>0</v>
      </c>
      <c r="R194" s="122">
        <f t="shared" si="674"/>
        <v>0</v>
      </c>
      <c r="S194" s="122">
        <f t="shared" si="674"/>
        <v>0</v>
      </c>
      <c r="T194" s="97"/>
      <c r="U194" s="81">
        <f>[1]DEPENSES_TOFE!I68</f>
        <v>2.6999746000000002E-2</v>
      </c>
      <c r="V194" s="81"/>
      <c r="W194" s="81">
        <f t="shared" si="711"/>
        <v>2.6999746000000002E-2</v>
      </c>
      <c r="X194" s="96"/>
      <c r="Y194" s="84">
        <f t="shared" si="675"/>
        <v>0</v>
      </c>
      <c r="Z194" s="127">
        <f t="shared" si="676"/>
        <v>2.6999746000000002E-2</v>
      </c>
      <c r="AA194" s="127">
        <f t="shared" si="676"/>
        <v>0</v>
      </c>
      <c r="AB194" s="127">
        <f t="shared" si="676"/>
        <v>2.6999746000000002E-2</v>
      </c>
      <c r="AC194" s="66">
        <f t="shared" si="671"/>
        <v>3.1353746749921328E-2</v>
      </c>
      <c r="AD194" s="66" t="e">
        <f t="shared" si="677"/>
        <v>#DIV/0!</v>
      </c>
      <c r="AE194" s="66" t="e">
        <f t="shared" si="678"/>
        <v>#DIV/0!</v>
      </c>
      <c r="AF194" s="97"/>
      <c r="AG194" s="81">
        <f>[1]DEPENSES_TOFE!M68</f>
        <v>1.9345599999999984E-3</v>
      </c>
      <c r="AH194" s="81"/>
      <c r="AI194" s="81">
        <f t="shared" si="712"/>
        <v>1.9345599999999984E-3</v>
      </c>
      <c r="AJ194" s="122">
        <f t="shared" si="679"/>
        <v>2.8934306E-2</v>
      </c>
      <c r="AK194" s="122">
        <f t="shared" si="679"/>
        <v>0</v>
      </c>
      <c r="AL194" s="122">
        <f t="shared" si="679"/>
        <v>2.8934306E-2</v>
      </c>
      <c r="AM194" s="66">
        <f t="shared" si="680"/>
        <v>3.3600275451062728E-2</v>
      </c>
      <c r="AN194" s="97"/>
      <c r="AO194" s="81">
        <f>[1]DEPENSES_TOFE!O68</f>
        <v>1.3569999999999999E-3</v>
      </c>
      <c r="AP194" s="81"/>
      <c r="AQ194" s="81">
        <f t="shared" si="713"/>
        <v>1.3569999999999999E-3</v>
      </c>
      <c r="AR194" s="122">
        <f t="shared" si="681"/>
        <v>3.0291306E-2</v>
      </c>
      <c r="AS194" s="122">
        <f t="shared" si="681"/>
        <v>0</v>
      </c>
      <c r="AT194" s="122">
        <f t="shared" si="681"/>
        <v>3.0291306E-2</v>
      </c>
      <c r="AU194" s="97"/>
      <c r="AV194" s="81">
        <f>[1]DEPENSES_TOFE!Q68</f>
        <v>1.9705572000000001E-2</v>
      </c>
      <c r="AW194" s="81"/>
      <c r="AX194" s="81">
        <f t="shared" si="714"/>
        <v>1.9705572000000001E-2</v>
      </c>
      <c r="AY194" s="96"/>
      <c r="AZ194" s="84">
        <f t="shared" si="682"/>
        <v>0</v>
      </c>
      <c r="BA194" s="122">
        <f t="shared" si="683"/>
        <v>2.2997132E-2</v>
      </c>
      <c r="BB194" s="122">
        <f t="shared" si="683"/>
        <v>0</v>
      </c>
      <c r="BC194" s="122">
        <f t="shared" si="683"/>
        <v>2.2997132E-2</v>
      </c>
      <c r="BD194" s="82"/>
      <c r="BE194" s="86">
        <f t="shared" si="684"/>
        <v>0</v>
      </c>
      <c r="BF194" s="127">
        <f t="shared" si="684"/>
        <v>4.9996878000000002E-2</v>
      </c>
      <c r="BG194" s="127">
        <f t="shared" si="684"/>
        <v>0</v>
      </c>
      <c r="BH194" s="127">
        <f t="shared" si="684"/>
        <v>4.9996878000000002E-2</v>
      </c>
      <c r="BI194" s="66">
        <f t="shared" si="685"/>
        <v>5.805941474777996E-2</v>
      </c>
      <c r="BJ194" s="66">
        <f t="shared" si="686"/>
        <v>5.805941474777996E-2</v>
      </c>
      <c r="BK194" s="66" t="e">
        <f t="shared" si="687"/>
        <v>#DIV/0!</v>
      </c>
      <c r="BL194" s="97"/>
      <c r="BM194" s="81">
        <f>[1]DEPENSES_TOFE!W68</f>
        <v>3.3896418999999997E-2</v>
      </c>
      <c r="BN194" s="81"/>
      <c r="BO194" s="81">
        <f t="shared" si="715"/>
        <v>3.3896418999999997E-2</v>
      </c>
      <c r="BP194" s="122">
        <f t="shared" si="688"/>
        <v>8.3893297000000006E-2</v>
      </c>
      <c r="BQ194" s="122">
        <f t="shared" si="688"/>
        <v>0</v>
      </c>
      <c r="BR194" s="122">
        <f t="shared" si="688"/>
        <v>8.3893297000000006E-2</v>
      </c>
      <c r="BS194" s="66">
        <f t="shared" si="689"/>
        <v>9.7421997531159529E-2</v>
      </c>
      <c r="BT194" s="97"/>
      <c r="BU194" s="81">
        <f>[1]DEPENSES_TOFE!Y68</f>
        <v>0</v>
      </c>
      <c r="BV194" s="81"/>
      <c r="BW194" s="81">
        <f t="shared" si="716"/>
        <v>0</v>
      </c>
      <c r="BX194" s="122">
        <f t="shared" si="690"/>
        <v>8.3893297000000006E-2</v>
      </c>
      <c r="BY194" s="122">
        <f t="shared" si="690"/>
        <v>0</v>
      </c>
      <c r="BZ194" s="122">
        <f t="shared" si="690"/>
        <v>8.3893297000000006E-2</v>
      </c>
      <c r="CA194" s="66">
        <f t="shared" si="691"/>
        <v>9.7421997531159529E-2</v>
      </c>
      <c r="CB194" s="97"/>
      <c r="CC194" s="81">
        <f>[1]DEPENSES_TOFE!AA68</f>
        <v>0</v>
      </c>
      <c r="CD194" s="81"/>
      <c r="CE194" s="81">
        <f t="shared" si="717"/>
        <v>0</v>
      </c>
      <c r="CF194" s="96"/>
      <c r="CG194" s="84">
        <f t="shared" si="692"/>
        <v>0</v>
      </c>
      <c r="CH194" s="122">
        <f t="shared" si="693"/>
        <v>3.3896418999999997E-2</v>
      </c>
      <c r="CI194" s="122">
        <f t="shared" si="693"/>
        <v>0</v>
      </c>
      <c r="CJ194" s="122">
        <f t="shared" si="693"/>
        <v>3.3896418999999997E-2</v>
      </c>
      <c r="CK194" s="82"/>
      <c r="CL194" s="86">
        <f t="shared" si="694"/>
        <v>0</v>
      </c>
      <c r="CM194" s="122">
        <f t="shared" si="695"/>
        <v>8.3893297000000006E-2</v>
      </c>
      <c r="CN194" s="122">
        <f t="shared" si="695"/>
        <v>0</v>
      </c>
      <c r="CO194" s="122">
        <f t="shared" si="695"/>
        <v>8.3893297000000006E-2</v>
      </c>
      <c r="CP194" s="67">
        <f t="shared" si="696"/>
        <v>9.7421997531159529E-2</v>
      </c>
      <c r="CQ194" s="67">
        <f t="shared" si="697"/>
        <v>9.7421997531159529E-2</v>
      </c>
      <c r="CR194" s="67" t="e">
        <f t="shared" si="698"/>
        <v>#DIV/0!</v>
      </c>
      <c r="CS194" s="97"/>
      <c r="CT194" s="81">
        <f>[1]DEPENSES_TOFE!AG68</f>
        <v>0</v>
      </c>
      <c r="CU194" s="81"/>
      <c r="CV194" s="81">
        <f t="shared" si="718"/>
        <v>0</v>
      </c>
      <c r="CW194" s="122">
        <f t="shared" si="699"/>
        <v>8.3893297000000006E-2</v>
      </c>
      <c r="CX194" s="122">
        <f t="shared" si="699"/>
        <v>0</v>
      </c>
      <c r="CY194" s="122">
        <f t="shared" si="699"/>
        <v>8.3893297000000006E-2</v>
      </c>
      <c r="CZ194" s="97"/>
      <c r="DA194" s="81">
        <f>[1]DEPENSES_TOFE!AI68</f>
        <v>0</v>
      </c>
      <c r="DB194" s="81"/>
      <c r="DC194" s="81">
        <f t="shared" si="719"/>
        <v>0</v>
      </c>
      <c r="DD194" s="122">
        <f t="shared" si="700"/>
        <v>8.3893297000000006E-2</v>
      </c>
      <c r="DE194" s="122">
        <f t="shared" si="700"/>
        <v>0</v>
      </c>
      <c r="DF194" s="122">
        <f t="shared" si="700"/>
        <v>8.3893297000000006E-2</v>
      </c>
      <c r="DG194" s="97"/>
      <c r="DH194" s="81">
        <f>[1]DEPENSES_TOFE!AK68</f>
        <v>0</v>
      </c>
      <c r="DI194" s="81"/>
      <c r="DJ194" s="81">
        <f t="shared" si="720"/>
        <v>0</v>
      </c>
      <c r="DK194" s="96"/>
      <c r="DL194" s="84">
        <f t="shared" si="701"/>
        <v>0</v>
      </c>
      <c r="DM194" s="122">
        <f t="shared" si="701"/>
        <v>0</v>
      </c>
      <c r="DN194" s="122">
        <f t="shared" si="701"/>
        <v>0</v>
      </c>
      <c r="DO194" s="122">
        <f t="shared" si="701"/>
        <v>0</v>
      </c>
      <c r="DP194" s="82"/>
      <c r="DQ194" s="86">
        <f t="shared" si="702"/>
        <v>0</v>
      </c>
      <c r="DR194" s="123">
        <f t="shared" si="703"/>
        <v>8.3893297000000006E-2</v>
      </c>
      <c r="DS194" s="123">
        <f t="shared" si="703"/>
        <v>0</v>
      </c>
      <c r="DT194" s="123">
        <f t="shared" si="703"/>
        <v>8.3893297000000006E-2</v>
      </c>
      <c r="DU194" s="67">
        <f t="shared" si="704"/>
        <v>9.7421997531159529E-2</v>
      </c>
      <c r="DV194" s="67">
        <f t="shared" si="705"/>
        <v>9.7421997531159529E-2</v>
      </c>
      <c r="DW194" s="67" t="e">
        <f t="shared" si="706"/>
        <v>#DIV/0!</v>
      </c>
      <c r="DZ194" s="128"/>
    </row>
    <row r="195" spans="1:133" s="88" customFormat="1" ht="12.75" x14ac:dyDescent="0.2">
      <c r="A195" s="80" t="s">
        <v>206</v>
      </c>
      <c r="B195" s="81">
        <f>[1]DEPENSES_TOFE!C69</f>
        <v>11.170956</v>
      </c>
      <c r="C195" s="81"/>
      <c r="D195" s="81">
        <f t="shared" si="707"/>
        <v>11.170956</v>
      </c>
      <c r="E195" s="81">
        <f>[1]DEPENSES_TOFE!D69</f>
        <v>11.170956</v>
      </c>
      <c r="F195" s="81"/>
      <c r="G195" s="81">
        <f t="shared" si="708"/>
        <v>11.170956</v>
      </c>
      <c r="H195" s="106"/>
      <c r="I195" s="83"/>
      <c r="J195" s="81">
        <f>[1]DEPENSES_TOFE!E69</f>
        <v>0</v>
      </c>
      <c r="K195" s="81"/>
      <c r="L195" s="81">
        <f t="shared" si="709"/>
        <v>0</v>
      </c>
      <c r="M195" s="83"/>
      <c r="N195" s="81">
        <f>[1]DEPENSES_TOFE!G69</f>
        <v>0</v>
      </c>
      <c r="O195" s="81"/>
      <c r="P195" s="81">
        <f t="shared" si="710"/>
        <v>0</v>
      </c>
      <c r="Q195" s="122">
        <f t="shared" si="674"/>
        <v>0</v>
      </c>
      <c r="R195" s="122">
        <f t="shared" si="674"/>
        <v>0</v>
      </c>
      <c r="S195" s="122">
        <f t="shared" si="674"/>
        <v>0</v>
      </c>
      <c r="T195" s="97"/>
      <c r="U195" s="81">
        <f>[1]DEPENSES_TOFE!I69</f>
        <v>8.5620000000000002E-3</v>
      </c>
      <c r="V195" s="81"/>
      <c r="W195" s="81">
        <f t="shared" si="711"/>
        <v>8.5620000000000002E-3</v>
      </c>
      <c r="X195" s="96"/>
      <c r="Y195" s="84">
        <f t="shared" si="675"/>
        <v>0</v>
      </c>
      <c r="Z195" s="127">
        <f t="shared" si="676"/>
        <v>8.5620000000000002E-3</v>
      </c>
      <c r="AA195" s="127">
        <f t="shared" si="676"/>
        <v>0</v>
      </c>
      <c r="AB195" s="127">
        <f t="shared" si="676"/>
        <v>8.5620000000000002E-3</v>
      </c>
      <c r="AC195" s="66">
        <f t="shared" si="671"/>
        <v>7.6645185962598012E-4</v>
      </c>
      <c r="AD195" s="66" t="e">
        <f t="shared" si="677"/>
        <v>#DIV/0!</v>
      </c>
      <c r="AE195" s="66" t="e">
        <f t="shared" si="678"/>
        <v>#DIV/0!</v>
      </c>
      <c r="AF195" s="97"/>
      <c r="AG195" s="81">
        <f>[1]DEPENSES_TOFE!M69</f>
        <v>5.0000000000000001E-3</v>
      </c>
      <c r="AH195" s="81"/>
      <c r="AI195" s="81">
        <f t="shared" si="712"/>
        <v>5.0000000000000001E-3</v>
      </c>
      <c r="AJ195" s="122">
        <f t="shared" si="679"/>
        <v>1.3562000000000001E-2</v>
      </c>
      <c r="AK195" s="122">
        <f t="shared" si="679"/>
        <v>0</v>
      </c>
      <c r="AL195" s="122">
        <f t="shared" si="679"/>
        <v>1.3562000000000001E-2</v>
      </c>
      <c r="AM195" s="66">
        <f t="shared" si="680"/>
        <v>1.2140411259340741E-3</v>
      </c>
      <c r="AN195" s="97"/>
      <c r="AO195" s="81">
        <f>[1]DEPENSES_TOFE!O69</f>
        <v>2.9422360000000002E-2</v>
      </c>
      <c r="AP195" s="81"/>
      <c r="AQ195" s="81">
        <f t="shared" si="713"/>
        <v>2.9422360000000002E-2</v>
      </c>
      <c r="AR195" s="122">
        <f t="shared" si="681"/>
        <v>4.2984359999999999E-2</v>
      </c>
      <c r="AS195" s="122">
        <f t="shared" si="681"/>
        <v>0</v>
      </c>
      <c r="AT195" s="122">
        <f t="shared" si="681"/>
        <v>4.2984359999999999E-2</v>
      </c>
      <c r="AU195" s="97"/>
      <c r="AV195" s="81">
        <f>[1]DEPENSES_TOFE!Q69</f>
        <v>1.9338293999999999E-2</v>
      </c>
      <c r="AW195" s="81"/>
      <c r="AX195" s="81">
        <f t="shared" si="714"/>
        <v>1.9338293999999999E-2</v>
      </c>
      <c r="AY195" s="96"/>
      <c r="AZ195" s="84">
        <f t="shared" si="682"/>
        <v>0</v>
      </c>
      <c r="BA195" s="122">
        <f t="shared" si="683"/>
        <v>5.3760653999999998E-2</v>
      </c>
      <c r="BB195" s="122">
        <f t="shared" si="683"/>
        <v>0</v>
      </c>
      <c r="BC195" s="122">
        <f t="shared" si="683"/>
        <v>5.3760653999999998E-2</v>
      </c>
      <c r="BD195" s="82"/>
      <c r="BE195" s="86">
        <f t="shared" si="684"/>
        <v>0</v>
      </c>
      <c r="BF195" s="127">
        <f t="shared" si="684"/>
        <v>6.2322653999999998E-2</v>
      </c>
      <c r="BG195" s="127">
        <f t="shared" si="684"/>
        <v>0</v>
      </c>
      <c r="BH195" s="127">
        <f t="shared" si="684"/>
        <v>6.2322653999999998E-2</v>
      </c>
      <c r="BI195" s="66">
        <f t="shared" si="685"/>
        <v>5.5789901956466393E-3</v>
      </c>
      <c r="BJ195" s="66">
        <f t="shared" si="686"/>
        <v>5.5789901956466393E-3</v>
      </c>
      <c r="BK195" s="66" t="e">
        <f t="shared" si="687"/>
        <v>#DIV/0!</v>
      </c>
      <c r="BL195" s="97"/>
      <c r="BM195" s="81">
        <f>[1]DEPENSES_TOFE!W69</f>
        <v>7.4199165999999997E-2</v>
      </c>
      <c r="BN195" s="81"/>
      <c r="BO195" s="81">
        <f t="shared" si="715"/>
        <v>7.4199165999999997E-2</v>
      </c>
      <c r="BP195" s="122">
        <f t="shared" si="688"/>
        <v>0.13652181999999999</v>
      </c>
      <c r="BQ195" s="122">
        <f t="shared" si="688"/>
        <v>0</v>
      </c>
      <c r="BR195" s="122">
        <f t="shared" si="688"/>
        <v>0.13652181999999999</v>
      </c>
      <c r="BS195" s="66">
        <f t="shared" si="689"/>
        <v>1.2221140249769133E-2</v>
      </c>
      <c r="BT195" s="97"/>
      <c r="BU195" s="81">
        <f>[1]DEPENSES_TOFE!Y69</f>
        <v>0</v>
      </c>
      <c r="BV195" s="81"/>
      <c r="BW195" s="81">
        <f t="shared" si="716"/>
        <v>0</v>
      </c>
      <c r="BX195" s="122">
        <f t="shared" si="690"/>
        <v>0.13652181999999999</v>
      </c>
      <c r="BY195" s="122">
        <f t="shared" si="690"/>
        <v>0</v>
      </c>
      <c r="BZ195" s="122">
        <f t="shared" si="690"/>
        <v>0.13652181999999999</v>
      </c>
      <c r="CA195" s="66">
        <f t="shared" si="691"/>
        <v>1.2221140249769133E-2</v>
      </c>
      <c r="CB195" s="97"/>
      <c r="CC195" s="81">
        <f>[1]DEPENSES_TOFE!AA69</f>
        <v>0</v>
      </c>
      <c r="CD195" s="81"/>
      <c r="CE195" s="81">
        <f t="shared" si="717"/>
        <v>0</v>
      </c>
      <c r="CF195" s="96"/>
      <c r="CG195" s="84">
        <f t="shared" si="692"/>
        <v>0</v>
      </c>
      <c r="CH195" s="122">
        <f t="shared" si="693"/>
        <v>7.4199165999999997E-2</v>
      </c>
      <c r="CI195" s="122">
        <f t="shared" si="693"/>
        <v>0</v>
      </c>
      <c r="CJ195" s="122">
        <f t="shared" si="693"/>
        <v>7.4199165999999997E-2</v>
      </c>
      <c r="CK195" s="82"/>
      <c r="CL195" s="86">
        <f t="shared" si="694"/>
        <v>0</v>
      </c>
      <c r="CM195" s="122">
        <f t="shared" si="695"/>
        <v>0.13652181999999999</v>
      </c>
      <c r="CN195" s="122">
        <f t="shared" si="695"/>
        <v>0</v>
      </c>
      <c r="CO195" s="122">
        <f t="shared" si="695"/>
        <v>0.13652181999999999</v>
      </c>
      <c r="CP195" s="67">
        <f t="shared" si="696"/>
        <v>1.2221140249769133E-2</v>
      </c>
      <c r="CQ195" s="67">
        <f t="shared" si="697"/>
        <v>1.2221140249769133E-2</v>
      </c>
      <c r="CR195" s="67" t="e">
        <f t="shared" si="698"/>
        <v>#DIV/0!</v>
      </c>
      <c r="CS195" s="97"/>
      <c r="CT195" s="81">
        <f>[1]DEPENSES_TOFE!AG69</f>
        <v>0</v>
      </c>
      <c r="CU195" s="81"/>
      <c r="CV195" s="81">
        <f t="shared" si="718"/>
        <v>0</v>
      </c>
      <c r="CW195" s="122">
        <f t="shared" si="699"/>
        <v>0.13652181999999999</v>
      </c>
      <c r="CX195" s="122">
        <f t="shared" si="699"/>
        <v>0</v>
      </c>
      <c r="CY195" s="122">
        <f t="shared" si="699"/>
        <v>0.13652181999999999</v>
      </c>
      <c r="CZ195" s="97"/>
      <c r="DA195" s="81">
        <f>[1]DEPENSES_TOFE!AI69</f>
        <v>0</v>
      </c>
      <c r="DB195" s="81"/>
      <c r="DC195" s="81">
        <f t="shared" si="719"/>
        <v>0</v>
      </c>
      <c r="DD195" s="122">
        <f t="shared" si="700"/>
        <v>0.13652181999999999</v>
      </c>
      <c r="DE195" s="122">
        <f t="shared" si="700"/>
        <v>0</v>
      </c>
      <c r="DF195" s="122">
        <f t="shared" si="700"/>
        <v>0.13652181999999999</v>
      </c>
      <c r="DG195" s="97"/>
      <c r="DH195" s="81">
        <f>[1]DEPENSES_TOFE!AK69</f>
        <v>0</v>
      </c>
      <c r="DI195" s="81"/>
      <c r="DJ195" s="81">
        <f t="shared" si="720"/>
        <v>0</v>
      </c>
      <c r="DK195" s="96"/>
      <c r="DL195" s="84">
        <f t="shared" si="701"/>
        <v>0</v>
      </c>
      <c r="DM195" s="122">
        <f t="shared" si="701"/>
        <v>0</v>
      </c>
      <c r="DN195" s="122">
        <f t="shared" si="701"/>
        <v>0</v>
      </c>
      <c r="DO195" s="122">
        <f t="shared" si="701"/>
        <v>0</v>
      </c>
      <c r="DP195" s="82"/>
      <c r="DQ195" s="86">
        <f t="shared" si="702"/>
        <v>0</v>
      </c>
      <c r="DR195" s="123">
        <f t="shared" si="703"/>
        <v>0.13652181999999999</v>
      </c>
      <c r="DS195" s="123">
        <f t="shared" si="703"/>
        <v>0</v>
      </c>
      <c r="DT195" s="123">
        <f t="shared" si="703"/>
        <v>0.13652181999999999</v>
      </c>
      <c r="DU195" s="67">
        <f t="shared" si="704"/>
        <v>1.2221140249769133E-2</v>
      </c>
      <c r="DV195" s="67">
        <f t="shared" si="705"/>
        <v>1.2221140249769133E-2</v>
      </c>
      <c r="DW195" s="67" t="e">
        <f t="shared" si="706"/>
        <v>#DIV/0!</v>
      </c>
      <c r="DZ195" s="128"/>
    </row>
    <row r="196" spans="1:133" s="88" customFormat="1" ht="12.75" x14ac:dyDescent="0.2">
      <c r="A196" s="80" t="s">
        <v>207</v>
      </c>
      <c r="B196" s="81">
        <f>[1]DEPENSES_TOFE!C70</f>
        <v>7.6898990000000005</v>
      </c>
      <c r="C196" s="81"/>
      <c r="D196" s="81">
        <f t="shared" si="707"/>
        <v>7.6898990000000005</v>
      </c>
      <c r="E196" s="81">
        <f>[1]DEPENSES_TOFE!D70</f>
        <v>7.6898990000000005</v>
      </c>
      <c r="F196" s="81"/>
      <c r="G196" s="81">
        <f t="shared" si="708"/>
        <v>7.6898990000000005</v>
      </c>
      <c r="H196" s="106"/>
      <c r="I196" s="83"/>
      <c r="J196" s="81">
        <f>[1]DEPENSES_TOFE!E70</f>
        <v>0</v>
      </c>
      <c r="K196" s="81"/>
      <c r="L196" s="81">
        <f t="shared" si="709"/>
        <v>0</v>
      </c>
      <c r="M196" s="83"/>
      <c r="N196" s="81">
        <f>[1]DEPENSES_TOFE!G70</f>
        <v>0</v>
      </c>
      <c r="O196" s="81"/>
      <c r="P196" s="81">
        <f t="shared" si="710"/>
        <v>0</v>
      </c>
      <c r="Q196" s="122">
        <f t="shared" si="674"/>
        <v>0</v>
      </c>
      <c r="R196" s="122">
        <f t="shared" si="674"/>
        <v>0</v>
      </c>
      <c r="S196" s="122">
        <f t="shared" si="674"/>
        <v>0</v>
      </c>
      <c r="T196" s="97"/>
      <c r="U196" s="81">
        <f>[1]DEPENSES_TOFE!I70</f>
        <v>0</v>
      </c>
      <c r="V196" s="81"/>
      <c r="W196" s="81">
        <f t="shared" si="711"/>
        <v>0</v>
      </c>
      <c r="X196" s="96"/>
      <c r="Y196" s="84">
        <f t="shared" si="675"/>
        <v>0</v>
      </c>
      <c r="Z196" s="127">
        <f t="shared" si="676"/>
        <v>0</v>
      </c>
      <c r="AA196" s="127">
        <f t="shared" si="676"/>
        <v>0</v>
      </c>
      <c r="AB196" s="127">
        <f t="shared" si="676"/>
        <v>0</v>
      </c>
      <c r="AC196" s="66">
        <f t="shared" si="671"/>
        <v>0</v>
      </c>
      <c r="AD196" s="66" t="e">
        <f t="shared" si="677"/>
        <v>#DIV/0!</v>
      </c>
      <c r="AE196" s="66" t="e">
        <f t="shared" si="678"/>
        <v>#DIV/0!</v>
      </c>
      <c r="AF196" s="97"/>
      <c r="AG196" s="81">
        <f>[1]DEPENSES_TOFE!M70</f>
        <v>0</v>
      </c>
      <c r="AH196" s="81"/>
      <c r="AI196" s="81">
        <f t="shared" si="712"/>
        <v>0</v>
      </c>
      <c r="AJ196" s="122">
        <f t="shared" si="679"/>
        <v>0</v>
      </c>
      <c r="AK196" s="122">
        <f t="shared" si="679"/>
        <v>0</v>
      </c>
      <c r="AL196" s="122">
        <f t="shared" si="679"/>
        <v>0</v>
      </c>
      <c r="AM196" s="66">
        <f t="shared" si="680"/>
        <v>0</v>
      </c>
      <c r="AN196" s="97"/>
      <c r="AO196" s="81">
        <f>[1]DEPENSES_TOFE!O70</f>
        <v>0</v>
      </c>
      <c r="AP196" s="81"/>
      <c r="AQ196" s="81">
        <f t="shared" si="713"/>
        <v>0</v>
      </c>
      <c r="AR196" s="122">
        <f t="shared" si="681"/>
        <v>0</v>
      </c>
      <c r="AS196" s="122">
        <f t="shared" si="681"/>
        <v>0</v>
      </c>
      <c r="AT196" s="122">
        <f t="shared" si="681"/>
        <v>0</v>
      </c>
      <c r="AU196" s="97"/>
      <c r="AV196" s="81">
        <f>[1]DEPENSES_TOFE!Q70</f>
        <v>0</v>
      </c>
      <c r="AW196" s="81"/>
      <c r="AX196" s="81">
        <f t="shared" si="714"/>
        <v>0</v>
      </c>
      <c r="AY196" s="96"/>
      <c r="AZ196" s="84">
        <f t="shared" si="682"/>
        <v>0</v>
      </c>
      <c r="BA196" s="122">
        <f t="shared" si="683"/>
        <v>0</v>
      </c>
      <c r="BB196" s="122">
        <f t="shared" si="683"/>
        <v>0</v>
      </c>
      <c r="BC196" s="122">
        <f t="shared" si="683"/>
        <v>0</v>
      </c>
      <c r="BD196" s="82"/>
      <c r="BE196" s="86">
        <f t="shared" si="684"/>
        <v>0</v>
      </c>
      <c r="BF196" s="127">
        <f t="shared" si="684"/>
        <v>0</v>
      </c>
      <c r="BG196" s="127">
        <f t="shared" si="684"/>
        <v>0</v>
      </c>
      <c r="BH196" s="127">
        <f t="shared" si="684"/>
        <v>0</v>
      </c>
      <c r="BI196" s="66">
        <f t="shared" si="685"/>
        <v>0</v>
      </c>
      <c r="BJ196" s="66">
        <f t="shared" si="686"/>
        <v>0</v>
      </c>
      <c r="BK196" s="66" t="e">
        <f t="shared" si="687"/>
        <v>#DIV/0!</v>
      </c>
      <c r="BL196" s="97"/>
      <c r="BM196" s="81">
        <f>[1]DEPENSES_TOFE!W70</f>
        <v>0</v>
      </c>
      <c r="BN196" s="81"/>
      <c r="BO196" s="81">
        <f t="shared" si="715"/>
        <v>0</v>
      </c>
      <c r="BP196" s="122">
        <f t="shared" si="688"/>
        <v>0</v>
      </c>
      <c r="BQ196" s="122">
        <f t="shared" si="688"/>
        <v>0</v>
      </c>
      <c r="BR196" s="122">
        <f t="shared" si="688"/>
        <v>0</v>
      </c>
      <c r="BS196" s="66">
        <f t="shared" si="689"/>
        <v>0</v>
      </c>
      <c r="BT196" s="97"/>
      <c r="BU196" s="81">
        <f>[1]DEPENSES_TOFE!Y70</f>
        <v>0</v>
      </c>
      <c r="BV196" s="81"/>
      <c r="BW196" s="81">
        <f t="shared" si="716"/>
        <v>0</v>
      </c>
      <c r="BX196" s="122">
        <f t="shared" si="690"/>
        <v>0</v>
      </c>
      <c r="BY196" s="122">
        <f t="shared" si="690"/>
        <v>0</v>
      </c>
      <c r="BZ196" s="122">
        <f t="shared" si="690"/>
        <v>0</v>
      </c>
      <c r="CA196" s="66">
        <f t="shared" si="691"/>
        <v>0</v>
      </c>
      <c r="CB196" s="97"/>
      <c r="CC196" s="81">
        <f>[1]DEPENSES_TOFE!AA70</f>
        <v>0</v>
      </c>
      <c r="CD196" s="81"/>
      <c r="CE196" s="81">
        <f t="shared" si="717"/>
        <v>0</v>
      </c>
      <c r="CF196" s="96"/>
      <c r="CG196" s="84">
        <f t="shared" si="692"/>
        <v>0</v>
      </c>
      <c r="CH196" s="122">
        <f t="shared" si="693"/>
        <v>0</v>
      </c>
      <c r="CI196" s="122">
        <f t="shared" si="693"/>
        <v>0</v>
      </c>
      <c r="CJ196" s="122">
        <f t="shared" si="693"/>
        <v>0</v>
      </c>
      <c r="CK196" s="82"/>
      <c r="CL196" s="86">
        <f t="shared" si="694"/>
        <v>0</v>
      </c>
      <c r="CM196" s="122">
        <f t="shared" si="695"/>
        <v>0</v>
      </c>
      <c r="CN196" s="122">
        <f t="shared" si="695"/>
        <v>0</v>
      </c>
      <c r="CO196" s="122">
        <f t="shared" si="695"/>
        <v>0</v>
      </c>
      <c r="CP196" s="67">
        <f t="shared" si="696"/>
        <v>0</v>
      </c>
      <c r="CQ196" s="67">
        <f t="shared" si="697"/>
        <v>0</v>
      </c>
      <c r="CR196" s="67" t="e">
        <f t="shared" si="698"/>
        <v>#DIV/0!</v>
      </c>
      <c r="CS196" s="97"/>
      <c r="CT196" s="81">
        <f>[1]DEPENSES_TOFE!AG70</f>
        <v>0</v>
      </c>
      <c r="CU196" s="81"/>
      <c r="CV196" s="81">
        <f t="shared" si="718"/>
        <v>0</v>
      </c>
      <c r="CW196" s="122">
        <f t="shared" si="699"/>
        <v>0</v>
      </c>
      <c r="CX196" s="122">
        <f t="shared" si="699"/>
        <v>0</v>
      </c>
      <c r="CY196" s="122">
        <f t="shared" si="699"/>
        <v>0</v>
      </c>
      <c r="CZ196" s="97"/>
      <c r="DA196" s="81">
        <f>[1]DEPENSES_TOFE!AI70</f>
        <v>0</v>
      </c>
      <c r="DB196" s="81"/>
      <c r="DC196" s="81">
        <f t="shared" si="719"/>
        <v>0</v>
      </c>
      <c r="DD196" s="122">
        <f t="shared" si="700"/>
        <v>0</v>
      </c>
      <c r="DE196" s="122">
        <f t="shared" si="700"/>
        <v>0</v>
      </c>
      <c r="DF196" s="122">
        <f t="shared" si="700"/>
        <v>0</v>
      </c>
      <c r="DG196" s="97"/>
      <c r="DH196" s="81">
        <f>[1]DEPENSES_TOFE!AK70</f>
        <v>0</v>
      </c>
      <c r="DI196" s="81"/>
      <c r="DJ196" s="81">
        <f t="shared" si="720"/>
        <v>0</v>
      </c>
      <c r="DK196" s="96"/>
      <c r="DL196" s="84">
        <f t="shared" si="701"/>
        <v>0</v>
      </c>
      <c r="DM196" s="122">
        <f t="shared" si="701"/>
        <v>0</v>
      </c>
      <c r="DN196" s="122">
        <f t="shared" si="701"/>
        <v>0</v>
      </c>
      <c r="DO196" s="122">
        <f t="shared" si="701"/>
        <v>0</v>
      </c>
      <c r="DP196" s="82"/>
      <c r="DQ196" s="86">
        <f t="shared" si="702"/>
        <v>0</v>
      </c>
      <c r="DR196" s="123">
        <f t="shared" si="703"/>
        <v>0</v>
      </c>
      <c r="DS196" s="123">
        <f t="shared" si="703"/>
        <v>0</v>
      </c>
      <c r="DT196" s="123">
        <f t="shared" si="703"/>
        <v>0</v>
      </c>
      <c r="DU196" s="67">
        <f t="shared" si="704"/>
        <v>0</v>
      </c>
      <c r="DV196" s="67">
        <f t="shared" si="705"/>
        <v>0</v>
      </c>
      <c r="DW196" s="67" t="e">
        <f t="shared" si="706"/>
        <v>#DIV/0!</v>
      </c>
      <c r="DZ196" s="128"/>
    </row>
    <row r="197" spans="1:133" s="88" customFormat="1" ht="12.75" x14ac:dyDescent="0.2">
      <c r="A197" s="80" t="s">
        <v>208</v>
      </c>
      <c r="B197" s="81">
        <f>[1]DEPENSES_TOFE!C71</f>
        <v>4.4801060000000001</v>
      </c>
      <c r="C197" s="81"/>
      <c r="D197" s="81">
        <f t="shared" si="707"/>
        <v>4.4801060000000001</v>
      </c>
      <c r="E197" s="81">
        <f>[1]DEPENSES_TOFE!D71</f>
        <v>4.4801060000000001</v>
      </c>
      <c r="F197" s="81"/>
      <c r="G197" s="81">
        <f t="shared" si="708"/>
        <v>4.4801060000000001</v>
      </c>
      <c r="H197" s="106"/>
      <c r="I197" s="83"/>
      <c r="J197" s="81">
        <f>[1]DEPENSES_TOFE!E71</f>
        <v>0</v>
      </c>
      <c r="K197" s="81"/>
      <c r="L197" s="81">
        <f t="shared" si="709"/>
        <v>0</v>
      </c>
      <c r="M197" s="83"/>
      <c r="N197" s="81">
        <f>[1]DEPENSES_TOFE!G71</f>
        <v>0</v>
      </c>
      <c r="O197" s="81"/>
      <c r="P197" s="81">
        <f t="shared" si="710"/>
        <v>0</v>
      </c>
      <c r="Q197" s="122">
        <f t="shared" si="674"/>
        <v>0</v>
      </c>
      <c r="R197" s="122">
        <f t="shared" si="674"/>
        <v>0</v>
      </c>
      <c r="S197" s="122">
        <f t="shared" si="674"/>
        <v>0</v>
      </c>
      <c r="T197" s="97"/>
      <c r="U197" s="81">
        <f>[1]DEPENSES_TOFE!I71</f>
        <v>0</v>
      </c>
      <c r="V197" s="81"/>
      <c r="W197" s="81">
        <f t="shared" si="711"/>
        <v>0</v>
      </c>
      <c r="X197" s="96"/>
      <c r="Y197" s="84">
        <f t="shared" si="675"/>
        <v>0</v>
      </c>
      <c r="Z197" s="127">
        <f t="shared" si="676"/>
        <v>0</v>
      </c>
      <c r="AA197" s="127">
        <f t="shared" si="676"/>
        <v>0</v>
      </c>
      <c r="AB197" s="127">
        <f t="shared" si="676"/>
        <v>0</v>
      </c>
      <c r="AC197" s="66">
        <f t="shared" si="671"/>
        <v>0</v>
      </c>
      <c r="AD197" s="66" t="e">
        <f t="shared" si="677"/>
        <v>#DIV/0!</v>
      </c>
      <c r="AE197" s="66" t="e">
        <f t="shared" si="678"/>
        <v>#DIV/0!</v>
      </c>
      <c r="AF197" s="97"/>
      <c r="AG197" s="81">
        <f>[1]DEPENSES_TOFE!M71</f>
        <v>1.9567349999999998E-3</v>
      </c>
      <c r="AH197" s="81"/>
      <c r="AI197" s="81">
        <f t="shared" si="712"/>
        <v>1.9567349999999998E-3</v>
      </c>
      <c r="AJ197" s="122">
        <f t="shared" si="679"/>
        <v>1.9567349999999998E-3</v>
      </c>
      <c r="AK197" s="122">
        <f t="shared" si="679"/>
        <v>0</v>
      </c>
      <c r="AL197" s="122">
        <f t="shared" si="679"/>
        <v>1.9567349999999998E-3</v>
      </c>
      <c r="AM197" s="66">
        <f t="shared" si="680"/>
        <v>4.3676087128295617E-4</v>
      </c>
      <c r="AN197" s="97"/>
      <c r="AO197" s="81">
        <f>[1]DEPENSES_TOFE!O71</f>
        <v>2.1946729999999999</v>
      </c>
      <c r="AP197" s="81"/>
      <c r="AQ197" s="81">
        <f t="shared" si="713"/>
        <v>2.1946729999999999</v>
      </c>
      <c r="AR197" s="122">
        <f t="shared" si="681"/>
        <v>2.1966297349999997</v>
      </c>
      <c r="AS197" s="122">
        <f t="shared" si="681"/>
        <v>0</v>
      </c>
      <c r="AT197" s="122">
        <f t="shared" si="681"/>
        <v>2.1966297349999997</v>
      </c>
      <c r="AU197" s="97"/>
      <c r="AV197" s="81">
        <f>[1]DEPENSES_TOFE!Q71</f>
        <v>2.2211090819999999</v>
      </c>
      <c r="AW197" s="81"/>
      <c r="AX197" s="81">
        <f t="shared" si="714"/>
        <v>2.2211090819999999</v>
      </c>
      <c r="AY197" s="96"/>
      <c r="AZ197" s="84">
        <f t="shared" si="682"/>
        <v>0</v>
      </c>
      <c r="BA197" s="122">
        <f t="shared" si="683"/>
        <v>4.417738817</v>
      </c>
      <c r="BB197" s="122">
        <f t="shared" si="683"/>
        <v>0</v>
      </c>
      <c r="BC197" s="122">
        <f t="shared" si="683"/>
        <v>4.417738817</v>
      </c>
      <c r="BD197" s="82"/>
      <c r="BE197" s="86">
        <f t="shared" si="684"/>
        <v>0</v>
      </c>
      <c r="BF197" s="127">
        <f t="shared" si="684"/>
        <v>4.417738817</v>
      </c>
      <c r="BG197" s="127">
        <f t="shared" si="684"/>
        <v>0</v>
      </c>
      <c r="BH197" s="127">
        <f t="shared" si="684"/>
        <v>4.417738817</v>
      </c>
      <c r="BI197" s="66">
        <f t="shared" si="685"/>
        <v>0.98607908317347848</v>
      </c>
      <c r="BJ197" s="66">
        <f t="shared" si="686"/>
        <v>0.98607908317347848</v>
      </c>
      <c r="BK197" s="66" t="e">
        <f t="shared" si="687"/>
        <v>#DIV/0!</v>
      </c>
      <c r="BL197" s="97"/>
      <c r="BM197" s="81">
        <f>[1]DEPENSES_TOFE!W71</f>
        <v>1.1998599999998305E-3</v>
      </c>
      <c r="BN197" s="81"/>
      <c r="BO197" s="81">
        <f t="shared" si="715"/>
        <v>1.1998599999998305E-3</v>
      </c>
      <c r="BP197" s="122">
        <f t="shared" si="688"/>
        <v>4.4189386769999999</v>
      </c>
      <c r="BQ197" s="122">
        <f t="shared" si="688"/>
        <v>0</v>
      </c>
      <c r="BR197" s="122">
        <f t="shared" si="688"/>
        <v>4.4189386769999999</v>
      </c>
      <c r="BS197" s="66">
        <f t="shared" si="689"/>
        <v>0.98634690272953363</v>
      </c>
      <c r="BT197" s="97"/>
      <c r="BU197" s="81">
        <f>[1]DEPENSES_TOFE!Y71</f>
        <v>0</v>
      </c>
      <c r="BV197" s="81"/>
      <c r="BW197" s="81">
        <f t="shared" si="716"/>
        <v>0</v>
      </c>
      <c r="BX197" s="122">
        <f t="shared" si="690"/>
        <v>4.4189386769999999</v>
      </c>
      <c r="BY197" s="122">
        <f t="shared" si="690"/>
        <v>0</v>
      </c>
      <c r="BZ197" s="122">
        <f t="shared" si="690"/>
        <v>4.4189386769999999</v>
      </c>
      <c r="CA197" s="66">
        <f t="shared" si="691"/>
        <v>0.98634690272953363</v>
      </c>
      <c r="CB197" s="97"/>
      <c r="CC197" s="81">
        <f>[1]DEPENSES_TOFE!AA71</f>
        <v>0</v>
      </c>
      <c r="CD197" s="81"/>
      <c r="CE197" s="81">
        <f t="shared" si="717"/>
        <v>0</v>
      </c>
      <c r="CF197" s="96"/>
      <c r="CG197" s="84">
        <f t="shared" si="692"/>
        <v>0</v>
      </c>
      <c r="CH197" s="122">
        <f t="shared" si="693"/>
        <v>1.1998599999998305E-3</v>
      </c>
      <c r="CI197" s="122">
        <f t="shared" si="693"/>
        <v>0</v>
      </c>
      <c r="CJ197" s="122">
        <f t="shared" si="693"/>
        <v>1.1998599999998305E-3</v>
      </c>
      <c r="CK197" s="82"/>
      <c r="CL197" s="86">
        <f t="shared" si="694"/>
        <v>0</v>
      </c>
      <c r="CM197" s="122">
        <f t="shared" si="695"/>
        <v>4.4189386769999999</v>
      </c>
      <c r="CN197" s="122">
        <f t="shared" si="695"/>
        <v>0</v>
      </c>
      <c r="CO197" s="122">
        <f t="shared" si="695"/>
        <v>4.4189386769999999</v>
      </c>
      <c r="CP197" s="67">
        <f t="shared" si="696"/>
        <v>0.98634690272953363</v>
      </c>
      <c r="CQ197" s="67">
        <f t="shared" si="697"/>
        <v>0.98634690272953363</v>
      </c>
      <c r="CR197" s="67" t="e">
        <f t="shared" si="698"/>
        <v>#DIV/0!</v>
      </c>
      <c r="CS197" s="97"/>
      <c r="CT197" s="81">
        <f>[1]DEPENSES_TOFE!AG71</f>
        <v>0</v>
      </c>
      <c r="CU197" s="81"/>
      <c r="CV197" s="81">
        <f t="shared" si="718"/>
        <v>0</v>
      </c>
      <c r="CW197" s="122">
        <f t="shared" si="699"/>
        <v>4.4189386769999999</v>
      </c>
      <c r="CX197" s="122">
        <f t="shared" si="699"/>
        <v>0</v>
      </c>
      <c r="CY197" s="122">
        <f t="shared" si="699"/>
        <v>4.4189386769999999</v>
      </c>
      <c r="CZ197" s="97"/>
      <c r="DA197" s="81">
        <f>[1]DEPENSES_TOFE!AI71</f>
        <v>0</v>
      </c>
      <c r="DB197" s="81"/>
      <c r="DC197" s="81">
        <f t="shared" si="719"/>
        <v>0</v>
      </c>
      <c r="DD197" s="122">
        <f t="shared" si="700"/>
        <v>4.4189386769999999</v>
      </c>
      <c r="DE197" s="122">
        <f t="shared" si="700"/>
        <v>0</v>
      </c>
      <c r="DF197" s="122">
        <f t="shared" si="700"/>
        <v>4.4189386769999999</v>
      </c>
      <c r="DG197" s="97"/>
      <c r="DH197" s="81">
        <f>[1]DEPENSES_TOFE!AK71</f>
        <v>0</v>
      </c>
      <c r="DI197" s="81"/>
      <c r="DJ197" s="81">
        <f t="shared" si="720"/>
        <v>0</v>
      </c>
      <c r="DK197" s="96"/>
      <c r="DL197" s="84">
        <f t="shared" si="701"/>
        <v>0</v>
      </c>
      <c r="DM197" s="122">
        <f t="shared" si="701"/>
        <v>0</v>
      </c>
      <c r="DN197" s="122">
        <f t="shared" si="701"/>
        <v>0</v>
      </c>
      <c r="DO197" s="122">
        <f t="shared" si="701"/>
        <v>0</v>
      </c>
      <c r="DP197" s="82"/>
      <c r="DQ197" s="86">
        <f t="shared" si="702"/>
        <v>0</v>
      </c>
      <c r="DR197" s="123">
        <f t="shared" si="703"/>
        <v>4.4189386769999999</v>
      </c>
      <c r="DS197" s="123">
        <f t="shared" si="703"/>
        <v>0</v>
      </c>
      <c r="DT197" s="123">
        <f t="shared" si="703"/>
        <v>4.4189386769999999</v>
      </c>
      <c r="DU197" s="67">
        <f t="shared" si="704"/>
        <v>0.98634690272953363</v>
      </c>
      <c r="DV197" s="67">
        <f t="shared" si="705"/>
        <v>0.98634690272953363</v>
      </c>
      <c r="DW197" s="67" t="e">
        <f t="shared" si="706"/>
        <v>#DIV/0!</v>
      </c>
      <c r="DZ197" s="128"/>
    </row>
    <row r="198" spans="1:133" s="88" customFormat="1" ht="12.75" x14ac:dyDescent="0.2">
      <c r="A198" s="80" t="s">
        <v>209</v>
      </c>
      <c r="B198" s="81">
        <f>[1]DEPENSES_TOFE!C72</f>
        <v>0</v>
      </c>
      <c r="C198" s="81"/>
      <c r="D198" s="81">
        <f t="shared" si="707"/>
        <v>0</v>
      </c>
      <c r="E198" s="81">
        <f>[1]DEPENSES_TOFE!D72</f>
        <v>0</v>
      </c>
      <c r="F198" s="81"/>
      <c r="G198" s="81">
        <f t="shared" si="708"/>
        <v>0</v>
      </c>
      <c r="H198" s="106"/>
      <c r="I198" s="83"/>
      <c r="J198" s="81">
        <f>[1]DEPENSES_TOFE!E72</f>
        <v>0</v>
      </c>
      <c r="K198" s="81"/>
      <c r="L198" s="81">
        <f t="shared" si="709"/>
        <v>0</v>
      </c>
      <c r="M198" s="83"/>
      <c r="N198" s="81">
        <f>[1]DEPENSES_TOFE!G72</f>
        <v>0</v>
      </c>
      <c r="O198" s="81"/>
      <c r="P198" s="81">
        <f t="shared" si="710"/>
        <v>0</v>
      </c>
      <c r="Q198" s="122">
        <f t="shared" si="674"/>
        <v>0</v>
      </c>
      <c r="R198" s="122">
        <f t="shared" si="674"/>
        <v>0</v>
      </c>
      <c r="S198" s="122">
        <f t="shared" si="674"/>
        <v>0</v>
      </c>
      <c r="T198" s="97"/>
      <c r="U198" s="81">
        <f>[1]DEPENSES_TOFE!I72</f>
        <v>0</v>
      </c>
      <c r="V198" s="81"/>
      <c r="W198" s="81">
        <f t="shared" si="711"/>
        <v>0</v>
      </c>
      <c r="X198" s="96"/>
      <c r="Y198" s="84">
        <f t="shared" si="675"/>
        <v>0</v>
      </c>
      <c r="Z198" s="127">
        <f t="shared" si="676"/>
        <v>0</v>
      </c>
      <c r="AA198" s="127">
        <f t="shared" si="676"/>
        <v>0</v>
      </c>
      <c r="AB198" s="127">
        <f t="shared" si="676"/>
        <v>0</v>
      </c>
      <c r="AC198" s="66" t="e">
        <f t="shared" si="671"/>
        <v>#DIV/0!</v>
      </c>
      <c r="AD198" s="66" t="e">
        <f t="shared" si="677"/>
        <v>#DIV/0!</v>
      </c>
      <c r="AE198" s="66" t="e">
        <f t="shared" si="678"/>
        <v>#DIV/0!</v>
      </c>
      <c r="AF198" s="97"/>
      <c r="AG198" s="81">
        <f>[1]DEPENSES_TOFE!M72</f>
        <v>0</v>
      </c>
      <c r="AH198" s="81"/>
      <c r="AI198" s="81">
        <f t="shared" si="712"/>
        <v>0</v>
      </c>
      <c r="AJ198" s="122">
        <f t="shared" si="679"/>
        <v>0</v>
      </c>
      <c r="AK198" s="122">
        <f t="shared" si="679"/>
        <v>0</v>
      </c>
      <c r="AL198" s="122">
        <f t="shared" si="679"/>
        <v>0</v>
      </c>
      <c r="AM198" s="66" t="e">
        <f t="shared" si="680"/>
        <v>#DIV/0!</v>
      </c>
      <c r="AN198" s="97"/>
      <c r="AO198" s="81">
        <f>[1]DEPENSES_TOFE!O72</f>
        <v>0</v>
      </c>
      <c r="AP198" s="81"/>
      <c r="AQ198" s="81">
        <f t="shared" si="713"/>
        <v>0</v>
      </c>
      <c r="AR198" s="122">
        <f t="shared" si="681"/>
        <v>0</v>
      </c>
      <c r="AS198" s="122">
        <f t="shared" si="681"/>
        <v>0</v>
      </c>
      <c r="AT198" s="122">
        <f t="shared" si="681"/>
        <v>0</v>
      </c>
      <c r="AU198" s="97"/>
      <c r="AV198" s="81">
        <f>[1]DEPENSES_TOFE!Q72</f>
        <v>0</v>
      </c>
      <c r="AW198" s="81"/>
      <c r="AX198" s="81">
        <f t="shared" si="714"/>
        <v>0</v>
      </c>
      <c r="AY198" s="96"/>
      <c r="AZ198" s="84">
        <f t="shared" si="682"/>
        <v>0</v>
      </c>
      <c r="BA198" s="122">
        <f t="shared" si="683"/>
        <v>0</v>
      </c>
      <c r="BB198" s="122">
        <f t="shared" si="683"/>
        <v>0</v>
      </c>
      <c r="BC198" s="122">
        <f t="shared" si="683"/>
        <v>0</v>
      </c>
      <c r="BD198" s="82"/>
      <c r="BE198" s="86">
        <f t="shared" si="684"/>
        <v>0</v>
      </c>
      <c r="BF198" s="127">
        <f t="shared" si="684"/>
        <v>0</v>
      </c>
      <c r="BG198" s="127">
        <f t="shared" si="684"/>
        <v>0</v>
      </c>
      <c r="BH198" s="127">
        <f t="shared" si="684"/>
        <v>0</v>
      </c>
      <c r="BI198" s="66" t="e">
        <f t="shared" si="685"/>
        <v>#DIV/0!</v>
      </c>
      <c r="BJ198" s="66" t="e">
        <f t="shared" si="686"/>
        <v>#DIV/0!</v>
      </c>
      <c r="BK198" s="66" t="e">
        <f t="shared" si="687"/>
        <v>#DIV/0!</v>
      </c>
      <c r="BL198" s="97"/>
      <c r="BM198" s="81">
        <f>[1]DEPENSES_TOFE!W72</f>
        <v>0</v>
      </c>
      <c r="BN198" s="81"/>
      <c r="BO198" s="81">
        <f t="shared" si="715"/>
        <v>0</v>
      </c>
      <c r="BP198" s="122">
        <f t="shared" si="688"/>
        <v>0</v>
      </c>
      <c r="BQ198" s="122">
        <f t="shared" si="688"/>
        <v>0</v>
      </c>
      <c r="BR198" s="122">
        <f t="shared" si="688"/>
        <v>0</v>
      </c>
      <c r="BS198" s="66" t="e">
        <f t="shared" si="689"/>
        <v>#DIV/0!</v>
      </c>
      <c r="BT198" s="97"/>
      <c r="BU198" s="81">
        <f>[1]DEPENSES_TOFE!Y72</f>
        <v>0</v>
      </c>
      <c r="BV198" s="81"/>
      <c r="BW198" s="81">
        <f t="shared" si="716"/>
        <v>0</v>
      </c>
      <c r="BX198" s="122">
        <f t="shared" si="690"/>
        <v>0</v>
      </c>
      <c r="BY198" s="122">
        <f t="shared" si="690"/>
        <v>0</v>
      </c>
      <c r="BZ198" s="122">
        <f t="shared" si="690"/>
        <v>0</v>
      </c>
      <c r="CA198" s="66" t="e">
        <f t="shared" si="691"/>
        <v>#DIV/0!</v>
      </c>
      <c r="CB198" s="97"/>
      <c r="CC198" s="81">
        <f>[1]DEPENSES_TOFE!AA72</f>
        <v>0</v>
      </c>
      <c r="CD198" s="81"/>
      <c r="CE198" s="81">
        <f t="shared" si="717"/>
        <v>0</v>
      </c>
      <c r="CF198" s="96"/>
      <c r="CG198" s="84">
        <f t="shared" si="692"/>
        <v>0</v>
      </c>
      <c r="CH198" s="122">
        <f t="shared" si="693"/>
        <v>0</v>
      </c>
      <c r="CI198" s="122">
        <f t="shared" si="693"/>
        <v>0</v>
      </c>
      <c r="CJ198" s="122">
        <f t="shared" si="693"/>
        <v>0</v>
      </c>
      <c r="CK198" s="82"/>
      <c r="CL198" s="86">
        <f t="shared" si="694"/>
        <v>0</v>
      </c>
      <c r="CM198" s="122">
        <f t="shared" si="695"/>
        <v>0</v>
      </c>
      <c r="CN198" s="122">
        <f t="shared" si="695"/>
        <v>0</v>
      </c>
      <c r="CO198" s="122">
        <f t="shared" si="695"/>
        <v>0</v>
      </c>
      <c r="CP198" s="67" t="e">
        <f t="shared" si="696"/>
        <v>#DIV/0!</v>
      </c>
      <c r="CQ198" s="67" t="e">
        <f t="shared" si="697"/>
        <v>#DIV/0!</v>
      </c>
      <c r="CR198" s="67" t="e">
        <f t="shared" si="698"/>
        <v>#DIV/0!</v>
      </c>
      <c r="CS198" s="97"/>
      <c r="CT198" s="81">
        <f>[1]DEPENSES_TOFE!AG72</f>
        <v>0</v>
      </c>
      <c r="CU198" s="81"/>
      <c r="CV198" s="81">
        <f t="shared" si="718"/>
        <v>0</v>
      </c>
      <c r="CW198" s="122">
        <f t="shared" si="699"/>
        <v>0</v>
      </c>
      <c r="CX198" s="122">
        <f t="shared" si="699"/>
        <v>0</v>
      </c>
      <c r="CY198" s="122">
        <f t="shared" si="699"/>
        <v>0</v>
      </c>
      <c r="CZ198" s="97"/>
      <c r="DA198" s="81">
        <f>[1]DEPENSES_TOFE!AI72</f>
        <v>0</v>
      </c>
      <c r="DB198" s="81"/>
      <c r="DC198" s="81">
        <f t="shared" si="719"/>
        <v>0</v>
      </c>
      <c r="DD198" s="122">
        <f t="shared" si="700"/>
        <v>0</v>
      </c>
      <c r="DE198" s="122">
        <f t="shared" si="700"/>
        <v>0</v>
      </c>
      <c r="DF198" s="122">
        <f t="shared" si="700"/>
        <v>0</v>
      </c>
      <c r="DG198" s="97"/>
      <c r="DH198" s="81">
        <f>[1]DEPENSES_TOFE!AK72</f>
        <v>0</v>
      </c>
      <c r="DI198" s="81"/>
      <c r="DJ198" s="81">
        <f t="shared" si="720"/>
        <v>0</v>
      </c>
      <c r="DK198" s="96"/>
      <c r="DL198" s="84">
        <f t="shared" si="701"/>
        <v>0</v>
      </c>
      <c r="DM198" s="122">
        <f t="shared" si="701"/>
        <v>0</v>
      </c>
      <c r="DN198" s="122">
        <f t="shared" si="701"/>
        <v>0</v>
      </c>
      <c r="DO198" s="122">
        <f t="shared" si="701"/>
        <v>0</v>
      </c>
      <c r="DP198" s="82"/>
      <c r="DQ198" s="86">
        <f t="shared" si="702"/>
        <v>0</v>
      </c>
      <c r="DR198" s="123">
        <f t="shared" si="703"/>
        <v>0</v>
      </c>
      <c r="DS198" s="123">
        <f t="shared" si="703"/>
        <v>0</v>
      </c>
      <c r="DT198" s="123">
        <f t="shared" si="703"/>
        <v>0</v>
      </c>
      <c r="DU198" s="67" t="e">
        <f t="shared" si="704"/>
        <v>#DIV/0!</v>
      </c>
      <c r="DV198" s="67" t="e">
        <f t="shared" si="705"/>
        <v>#DIV/0!</v>
      </c>
      <c r="DW198" s="67" t="e">
        <f t="shared" si="706"/>
        <v>#DIV/0!</v>
      </c>
      <c r="DZ198" s="128"/>
    </row>
    <row r="199" spans="1:133" s="88" customFormat="1" ht="12.75" x14ac:dyDescent="0.2">
      <c r="A199" s="80" t="s">
        <v>210</v>
      </c>
      <c r="B199" s="81">
        <f>[1]DEPENSES_TOFE!C73</f>
        <v>7</v>
      </c>
      <c r="C199" s="81"/>
      <c r="D199" s="81">
        <f t="shared" si="707"/>
        <v>7</v>
      </c>
      <c r="E199" s="81">
        <f>[1]DEPENSES_TOFE!D73</f>
        <v>7</v>
      </c>
      <c r="F199" s="81"/>
      <c r="G199" s="81">
        <f t="shared" si="708"/>
        <v>7</v>
      </c>
      <c r="H199" s="106"/>
      <c r="I199" s="83"/>
      <c r="J199" s="81">
        <f>[1]DEPENSES_TOFE!E73</f>
        <v>0.85866936000000005</v>
      </c>
      <c r="K199" s="81"/>
      <c r="L199" s="81">
        <f t="shared" si="709"/>
        <v>0.85866936000000005</v>
      </c>
      <c r="M199" s="83"/>
      <c r="N199" s="81">
        <f>[1]DEPENSES_TOFE!G73</f>
        <v>0</v>
      </c>
      <c r="O199" s="81"/>
      <c r="P199" s="81">
        <f t="shared" si="710"/>
        <v>0</v>
      </c>
      <c r="Q199" s="122">
        <f t="shared" si="674"/>
        <v>0.85866936000000005</v>
      </c>
      <c r="R199" s="122">
        <f t="shared" si="674"/>
        <v>0</v>
      </c>
      <c r="S199" s="122">
        <f t="shared" si="674"/>
        <v>0.85866936000000005</v>
      </c>
      <c r="T199" s="97"/>
      <c r="U199" s="81">
        <f>[1]DEPENSES_TOFE!I73</f>
        <v>0</v>
      </c>
      <c r="V199" s="81"/>
      <c r="W199" s="81">
        <f t="shared" si="711"/>
        <v>0</v>
      </c>
      <c r="X199" s="96"/>
      <c r="Y199" s="84">
        <f t="shared" si="675"/>
        <v>0</v>
      </c>
      <c r="Z199" s="127">
        <f t="shared" si="676"/>
        <v>0.85866936000000005</v>
      </c>
      <c r="AA199" s="127">
        <f t="shared" si="676"/>
        <v>0</v>
      </c>
      <c r="AB199" s="127">
        <f t="shared" si="676"/>
        <v>0.85866936000000005</v>
      </c>
      <c r="AC199" s="66">
        <f t="shared" si="671"/>
        <v>0.12266705142857144</v>
      </c>
      <c r="AD199" s="66" t="e">
        <f t="shared" si="677"/>
        <v>#DIV/0!</v>
      </c>
      <c r="AE199" s="66" t="e">
        <f t="shared" si="678"/>
        <v>#DIV/0!</v>
      </c>
      <c r="AF199" s="97"/>
      <c r="AG199" s="81">
        <f>[1]DEPENSES_TOFE!M73</f>
        <v>0.64912512</v>
      </c>
      <c r="AH199" s="81"/>
      <c r="AI199" s="81">
        <f t="shared" si="712"/>
        <v>0.64912512</v>
      </c>
      <c r="AJ199" s="122">
        <f t="shared" si="679"/>
        <v>1.50779448</v>
      </c>
      <c r="AK199" s="122">
        <f t="shared" si="679"/>
        <v>0</v>
      </c>
      <c r="AL199" s="122">
        <f t="shared" si="679"/>
        <v>1.50779448</v>
      </c>
      <c r="AM199" s="66">
        <f t="shared" si="680"/>
        <v>0.21539921142857144</v>
      </c>
      <c r="AN199" s="97"/>
      <c r="AO199" s="81">
        <f>[1]DEPENSES_TOFE!O73</f>
        <v>0</v>
      </c>
      <c r="AP199" s="81"/>
      <c r="AQ199" s="81">
        <f t="shared" si="713"/>
        <v>0</v>
      </c>
      <c r="AR199" s="122">
        <f t="shared" si="681"/>
        <v>1.50779448</v>
      </c>
      <c r="AS199" s="122">
        <f t="shared" si="681"/>
        <v>0</v>
      </c>
      <c r="AT199" s="122">
        <f t="shared" si="681"/>
        <v>1.50779448</v>
      </c>
      <c r="AU199" s="97"/>
      <c r="AV199" s="81">
        <f>[1]DEPENSES_TOFE!Q73</f>
        <v>3.6431048499999998</v>
      </c>
      <c r="AW199" s="81"/>
      <c r="AX199" s="81">
        <f t="shared" si="714"/>
        <v>3.6431048499999998</v>
      </c>
      <c r="AY199" s="96"/>
      <c r="AZ199" s="84">
        <f t="shared" si="682"/>
        <v>0</v>
      </c>
      <c r="BA199" s="122">
        <f t="shared" si="683"/>
        <v>4.2922299700000002</v>
      </c>
      <c r="BB199" s="122">
        <f t="shared" si="683"/>
        <v>0</v>
      </c>
      <c r="BC199" s="122">
        <f t="shared" si="683"/>
        <v>4.2922299700000002</v>
      </c>
      <c r="BD199" s="82"/>
      <c r="BE199" s="86">
        <f t="shared" si="684"/>
        <v>0</v>
      </c>
      <c r="BF199" s="127">
        <f t="shared" si="684"/>
        <v>5.1508993300000006</v>
      </c>
      <c r="BG199" s="127">
        <f t="shared" si="684"/>
        <v>0</v>
      </c>
      <c r="BH199" s="127">
        <f t="shared" si="684"/>
        <v>5.1508993300000006</v>
      </c>
      <c r="BI199" s="66">
        <f t="shared" si="685"/>
        <v>0.73584276142857152</v>
      </c>
      <c r="BJ199" s="66">
        <f t="shared" si="686"/>
        <v>0.73584276142857152</v>
      </c>
      <c r="BK199" s="66" t="e">
        <f t="shared" si="687"/>
        <v>#DIV/0!</v>
      </c>
      <c r="BL199" s="97"/>
      <c r="BM199" s="81">
        <f>[1]DEPENSES_TOFE!W73</f>
        <v>0.88821740599999988</v>
      </c>
      <c r="BN199" s="81"/>
      <c r="BO199" s="81">
        <f t="shared" si="715"/>
        <v>0.88821740599999988</v>
      </c>
      <c r="BP199" s="122">
        <f t="shared" si="688"/>
        <v>6.0391167360000004</v>
      </c>
      <c r="BQ199" s="122">
        <f t="shared" si="688"/>
        <v>0</v>
      </c>
      <c r="BR199" s="122">
        <f t="shared" si="688"/>
        <v>6.0391167360000004</v>
      </c>
      <c r="BS199" s="66">
        <f t="shared" si="689"/>
        <v>0.86273096228571433</v>
      </c>
      <c r="BT199" s="97"/>
      <c r="BU199" s="81">
        <f>[1]DEPENSES_TOFE!Y73</f>
        <v>0</v>
      </c>
      <c r="BV199" s="81"/>
      <c r="BW199" s="81">
        <f t="shared" si="716"/>
        <v>0</v>
      </c>
      <c r="BX199" s="122">
        <f t="shared" si="690"/>
        <v>6.0391167360000004</v>
      </c>
      <c r="BY199" s="122">
        <f t="shared" si="690"/>
        <v>0</v>
      </c>
      <c r="BZ199" s="122">
        <f t="shared" si="690"/>
        <v>6.0391167360000004</v>
      </c>
      <c r="CA199" s="66">
        <f t="shared" si="691"/>
        <v>0.86273096228571433</v>
      </c>
      <c r="CB199" s="97"/>
      <c r="CC199" s="81">
        <f>[1]DEPENSES_TOFE!AA73</f>
        <v>0</v>
      </c>
      <c r="CD199" s="81"/>
      <c r="CE199" s="81">
        <f t="shared" si="717"/>
        <v>0</v>
      </c>
      <c r="CF199" s="96"/>
      <c r="CG199" s="84">
        <f t="shared" si="692"/>
        <v>0</v>
      </c>
      <c r="CH199" s="122">
        <f t="shared" si="693"/>
        <v>0.88821740599999988</v>
      </c>
      <c r="CI199" s="122">
        <f t="shared" si="693"/>
        <v>0</v>
      </c>
      <c r="CJ199" s="122">
        <f t="shared" si="693"/>
        <v>0.88821740599999988</v>
      </c>
      <c r="CK199" s="82"/>
      <c r="CL199" s="86">
        <f t="shared" si="694"/>
        <v>0</v>
      </c>
      <c r="CM199" s="122">
        <f t="shared" si="695"/>
        <v>6.0391167360000004</v>
      </c>
      <c r="CN199" s="122">
        <f t="shared" si="695"/>
        <v>0</v>
      </c>
      <c r="CO199" s="122">
        <f t="shared" si="695"/>
        <v>6.0391167360000004</v>
      </c>
      <c r="CP199" s="67">
        <f t="shared" si="696"/>
        <v>0.86273096228571433</v>
      </c>
      <c r="CQ199" s="67">
        <f t="shared" si="697"/>
        <v>0.86273096228571433</v>
      </c>
      <c r="CR199" s="67" t="e">
        <f t="shared" si="698"/>
        <v>#DIV/0!</v>
      </c>
      <c r="CS199" s="97"/>
      <c r="CT199" s="81">
        <f>[1]DEPENSES_TOFE!AG73</f>
        <v>0</v>
      </c>
      <c r="CU199" s="81"/>
      <c r="CV199" s="81">
        <f t="shared" si="718"/>
        <v>0</v>
      </c>
      <c r="CW199" s="122">
        <f t="shared" si="699"/>
        <v>6.0391167360000004</v>
      </c>
      <c r="CX199" s="122">
        <f t="shared" si="699"/>
        <v>0</v>
      </c>
      <c r="CY199" s="122">
        <f t="shared" si="699"/>
        <v>6.0391167360000004</v>
      </c>
      <c r="CZ199" s="97"/>
      <c r="DA199" s="81">
        <f>[1]DEPENSES_TOFE!AI73</f>
        <v>0</v>
      </c>
      <c r="DB199" s="81"/>
      <c r="DC199" s="81">
        <f t="shared" si="719"/>
        <v>0</v>
      </c>
      <c r="DD199" s="122">
        <f t="shared" si="700"/>
        <v>6.0391167360000004</v>
      </c>
      <c r="DE199" s="122">
        <f t="shared" si="700"/>
        <v>0</v>
      </c>
      <c r="DF199" s="122">
        <f t="shared" si="700"/>
        <v>6.0391167360000004</v>
      </c>
      <c r="DG199" s="97"/>
      <c r="DH199" s="81">
        <f>[1]DEPENSES_TOFE!AK73</f>
        <v>0</v>
      </c>
      <c r="DI199" s="81"/>
      <c r="DJ199" s="81">
        <f t="shared" si="720"/>
        <v>0</v>
      </c>
      <c r="DK199" s="96"/>
      <c r="DL199" s="84">
        <f t="shared" si="701"/>
        <v>0</v>
      </c>
      <c r="DM199" s="122">
        <f t="shared" si="701"/>
        <v>0</v>
      </c>
      <c r="DN199" s="122">
        <f t="shared" si="701"/>
        <v>0</v>
      </c>
      <c r="DO199" s="122">
        <f t="shared" si="701"/>
        <v>0</v>
      </c>
      <c r="DP199" s="82"/>
      <c r="DQ199" s="86">
        <f t="shared" si="702"/>
        <v>0</v>
      </c>
      <c r="DR199" s="123">
        <f t="shared" si="703"/>
        <v>6.0391167360000004</v>
      </c>
      <c r="DS199" s="123">
        <f t="shared" si="703"/>
        <v>0</v>
      </c>
      <c r="DT199" s="123">
        <f t="shared" si="703"/>
        <v>6.0391167360000004</v>
      </c>
      <c r="DU199" s="67">
        <f t="shared" si="704"/>
        <v>0.86273096228571433</v>
      </c>
      <c r="DV199" s="67">
        <f t="shared" si="705"/>
        <v>0.86273096228571433</v>
      </c>
      <c r="DW199" s="67" t="e">
        <f t="shared" si="706"/>
        <v>#DIV/0!</v>
      </c>
      <c r="DZ199" s="128"/>
    </row>
    <row r="200" spans="1:133" s="88" customFormat="1" ht="12.75" x14ac:dyDescent="0.2">
      <c r="A200" s="80" t="s">
        <v>211</v>
      </c>
      <c r="B200" s="81">
        <f>[1]DEPENSES_TOFE!C74</f>
        <v>0</v>
      </c>
      <c r="C200" s="81"/>
      <c r="D200" s="81">
        <f t="shared" si="707"/>
        <v>0</v>
      </c>
      <c r="E200" s="81">
        <f>[1]DEPENSES_TOFE!D74</f>
        <v>0</v>
      </c>
      <c r="F200" s="81"/>
      <c r="G200" s="81">
        <f t="shared" si="708"/>
        <v>0</v>
      </c>
      <c r="H200" s="106"/>
      <c r="I200" s="83"/>
      <c r="J200" s="81">
        <f>[1]DEPENSES_TOFE!E74</f>
        <v>0</v>
      </c>
      <c r="K200" s="81"/>
      <c r="L200" s="81">
        <f t="shared" si="709"/>
        <v>0</v>
      </c>
      <c r="M200" s="83"/>
      <c r="N200" s="81">
        <f>[1]DEPENSES_TOFE!G74</f>
        <v>0</v>
      </c>
      <c r="O200" s="81"/>
      <c r="P200" s="81">
        <f t="shared" si="710"/>
        <v>0</v>
      </c>
      <c r="Q200" s="122">
        <f t="shared" si="674"/>
        <v>0</v>
      </c>
      <c r="R200" s="122">
        <f t="shared" si="674"/>
        <v>0</v>
      </c>
      <c r="S200" s="122">
        <f t="shared" si="674"/>
        <v>0</v>
      </c>
      <c r="T200" s="97"/>
      <c r="U200" s="81">
        <f>[1]DEPENSES_TOFE!I74</f>
        <v>0</v>
      </c>
      <c r="V200" s="81"/>
      <c r="W200" s="81">
        <f t="shared" si="711"/>
        <v>0</v>
      </c>
      <c r="X200" s="96"/>
      <c r="Y200" s="84">
        <f t="shared" si="675"/>
        <v>0</v>
      </c>
      <c r="Z200" s="127">
        <f t="shared" si="676"/>
        <v>0</v>
      </c>
      <c r="AA200" s="127">
        <f t="shared" si="676"/>
        <v>0</v>
      </c>
      <c r="AB200" s="127">
        <f t="shared" si="676"/>
        <v>0</v>
      </c>
      <c r="AC200" s="66" t="e">
        <f t="shared" si="671"/>
        <v>#DIV/0!</v>
      </c>
      <c r="AD200" s="66" t="e">
        <f t="shared" si="677"/>
        <v>#DIV/0!</v>
      </c>
      <c r="AE200" s="66" t="e">
        <f t="shared" si="678"/>
        <v>#DIV/0!</v>
      </c>
      <c r="AF200" s="97"/>
      <c r="AG200" s="81">
        <f>[1]DEPENSES_TOFE!M74</f>
        <v>0</v>
      </c>
      <c r="AH200" s="81"/>
      <c r="AI200" s="81">
        <f t="shared" si="712"/>
        <v>0</v>
      </c>
      <c r="AJ200" s="122">
        <f t="shared" si="679"/>
        <v>0</v>
      </c>
      <c r="AK200" s="122">
        <f t="shared" si="679"/>
        <v>0</v>
      </c>
      <c r="AL200" s="122">
        <f t="shared" si="679"/>
        <v>0</v>
      </c>
      <c r="AM200" s="66" t="e">
        <f t="shared" si="680"/>
        <v>#DIV/0!</v>
      </c>
      <c r="AN200" s="97"/>
      <c r="AO200" s="81">
        <f>[1]DEPENSES_TOFE!O74</f>
        <v>0</v>
      </c>
      <c r="AP200" s="81"/>
      <c r="AQ200" s="81">
        <f t="shared" si="713"/>
        <v>0</v>
      </c>
      <c r="AR200" s="122">
        <f t="shared" si="681"/>
        <v>0</v>
      </c>
      <c r="AS200" s="122">
        <f t="shared" si="681"/>
        <v>0</v>
      </c>
      <c r="AT200" s="122">
        <f t="shared" si="681"/>
        <v>0</v>
      </c>
      <c r="AU200" s="97"/>
      <c r="AV200" s="81">
        <f>[1]DEPENSES_TOFE!Q74</f>
        <v>0</v>
      </c>
      <c r="AW200" s="81"/>
      <c r="AX200" s="81">
        <f t="shared" si="714"/>
        <v>0</v>
      </c>
      <c r="AY200" s="96"/>
      <c r="AZ200" s="84">
        <f t="shared" si="682"/>
        <v>0</v>
      </c>
      <c r="BA200" s="122">
        <f t="shared" si="683"/>
        <v>0</v>
      </c>
      <c r="BB200" s="122">
        <f t="shared" si="683"/>
        <v>0</v>
      </c>
      <c r="BC200" s="122">
        <f t="shared" si="683"/>
        <v>0</v>
      </c>
      <c r="BD200" s="82"/>
      <c r="BE200" s="86">
        <f t="shared" si="684"/>
        <v>0</v>
      </c>
      <c r="BF200" s="127">
        <f t="shared" si="684"/>
        <v>0</v>
      </c>
      <c r="BG200" s="127">
        <f t="shared" si="684"/>
        <v>0</v>
      </c>
      <c r="BH200" s="127">
        <f t="shared" si="684"/>
        <v>0</v>
      </c>
      <c r="BI200" s="66" t="e">
        <f t="shared" si="685"/>
        <v>#DIV/0!</v>
      </c>
      <c r="BJ200" s="66" t="e">
        <f t="shared" si="686"/>
        <v>#DIV/0!</v>
      </c>
      <c r="BK200" s="66" t="e">
        <f t="shared" si="687"/>
        <v>#DIV/0!</v>
      </c>
      <c r="BL200" s="97"/>
      <c r="BM200" s="81">
        <f>[1]DEPENSES_TOFE!W74</f>
        <v>0</v>
      </c>
      <c r="BN200" s="81"/>
      <c r="BO200" s="81">
        <f t="shared" si="715"/>
        <v>0</v>
      </c>
      <c r="BP200" s="122">
        <f t="shared" si="688"/>
        <v>0</v>
      </c>
      <c r="BQ200" s="122">
        <f t="shared" si="688"/>
        <v>0</v>
      </c>
      <c r="BR200" s="122">
        <f t="shared" si="688"/>
        <v>0</v>
      </c>
      <c r="BS200" s="66" t="e">
        <f t="shared" si="689"/>
        <v>#DIV/0!</v>
      </c>
      <c r="BT200" s="97"/>
      <c r="BU200" s="81">
        <f>[1]DEPENSES_TOFE!Y74</f>
        <v>0</v>
      </c>
      <c r="BV200" s="81"/>
      <c r="BW200" s="81">
        <f t="shared" si="716"/>
        <v>0</v>
      </c>
      <c r="BX200" s="122">
        <f t="shared" si="690"/>
        <v>0</v>
      </c>
      <c r="BY200" s="122">
        <f t="shared" si="690"/>
        <v>0</v>
      </c>
      <c r="BZ200" s="122">
        <f t="shared" si="690"/>
        <v>0</v>
      </c>
      <c r="CA200" s="66" t="e">
        <f t="shared" si="691"/>
        <v>#DIV/0!</v>
      </c>
      <c r="CB200" s="97"/>
      <c r="CC200" s="81">
        <f>[1]DEPENSES_TOFE!AA74</f>
        <v>0</v>
      </c>
      <c r="CD200" s="81"/>
      <c r="CE200" s="81">
        <f t="shared" si="717"/>
        <v>0</v>
      </c>
      <c r="CF200" s="96"/>
      <c r="CG200" s="84">
        <f t="shared" si="692"/>
        <v>0</v>
      </c>
      <c r="CH200" s="122">
        <f t="shared" si="693"/>
        <v>0</v>
      </c>
      <c r="CI200" s="122">
        <f t="shared" si="693"/>
        <v>0</v>
      </c>
      <c r="CJ200" s="122">
        <f t="shared" si="693"/>
        <v>0</v>
      </c>
      <c r="CK200" s="82"/>
      <c r="CL200" s="86">
        <f t="shared" si="694"/>
        <v>0</v>
      </c>
      <c r="CM200" s="122">
        <f t="shared" si="695"/>
        <v>0</v>
      </c>
      <c r="CN200" s="122">
        <f t="shared" si="695"/>
        <v>0</v>
      </c>
      <c r="CO200" s="122">
        <f t="shared" si="695"/>
        <v>0</v>
      </c>
      <c r="CP200" s="67" t="e">
        <f t="shared" si="696"/>
        <v>#DIV/0!</v>
      </c>
      <c r="CQ200" s="67" t="e">
        <f t="shared" si="697"/>
        <v>#DIV/0!</v>
      </c>
      <c r="CR200" s="67" t="e">
        <f t="shared" si="698"/>
        <v>#DIV/0!</v>
      </c>
      <c r="CS200" s="97"/>
      <c r="CT200" s="81">
        <f>[1]DEPENSES_TOFE!AG74</f>
        <v>0</v>
      </c>
      <c r="CU200" s="81"/>
      <c r="CV200" s="81">
        <f t="shared" si="718"/>
        <v>0</v>
      </c>
      <c r="CW200" s="122">
        <f t="shared" si="699"/>
        <v>0</v>
      </c>
      <c r="CX200" s="122">
        <f t="shared" si="699"/>
        <v>0</v>
      </c>
      <c r="CY200" s="122">
        <f t="shared" si="699"/>
        <v>0</v>
      </c>
      <c r="CZ200" s="97"/>
      <c r="DA200" s="81">
        <f>[1]DEPENSES_TOFE!AI74</f>
        <v>0</v>
      </c>
      <c r="DB200" s="81"/>
      <c r="DC200" s="81">
        <f t="shared" si="719"/>
        <v>0</v>
      </c>
      <c r="DD200" s="122">
        <f t="shared" si="700"/>
        <v>0</v>
      </c>
      <c r="DE200" s="122">
        <f t="shared" si="700"/>
        <v>0</v>
      </c>
      <c r="DF200" s="122">
        <f t="shared" si="700"/>
        <v>0</v>
      </c>
      <c r="DG200" s="97"/>
      <c r="DH200" s="81">
        <f>[1]DEPENSES_TOFE!AK74</f>
        <v>0</v>
      </c>
      <c r="DI200" s="81"/>
      <c r="DJ200" s="81">
        <f t="shared" si="720"/>
        <v>0</v>
      </c>
      <c r="DK200" s="96"/>
      <c r="DL200" s="84">
        <f t="shared" si="701"/>
        <v>0</v>
      </c>
      <c r="DM200" s="122">
        <f t="shared" si="701"/>
        <v>0</v>
      </c>
      <c r="DN200" s="122">
        <f t="shared" si="701"/>
        <v>0</v>
      </c>
      <c r="DO200" s="122">
        <f t="shared" si="701"/>
        <v>0</v>
      </c>
      <c r="DP200" s="82"/>
      <c r="DQ200" s="86">
        <f t="shared" si="702"/>
        <v>0</v>
      </c>
      <c r="DR200" s="123">
        <f t="shared" si="703"/>
        <v>0</v>
      </c>
      <c r="DS200" s="123">
        <f t="shared" si="703"/>
        <v>0</v>
      </c>
      <c r="DT200" s="123">
        <f t="shared" si="703"/>
        <v>0</v>
      </c>
      <c r="DU200" s="67" t="e">
        <f t="shared" si="704"/>
        <v>#DIV/0!</v>
      </c>
      <c r="DV200" s="67" t="e">
        <f t="shared" si="705"/>
        <v>#DIV/0!</v>
      </c>
      <c r="DW200" s="67" t="e">
        <f t="shared" si="706"/>
        <v>#DIV/0!</v>
      </c>
      <c r="DZ200" s="128"/>
    </row>
    <row r="201" spans="1:133" s="78" customFormat="1" ht="12.75" x14ac:dyDescent="0.2">
      <c r="A201" s="191" t="s">
        <v>212</v>
      </c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  <c r="V201" s="191"/>
      <c r="W201" s="191"/>
      <c r="X201" s="191"/>
      <c r="Y201" s="191"/>
      <c r="Z201" s="191"/>
      <c r="AA201" s="191"/>
      <c r="AB201" s="191"/>
      <c r="AC201" s="191"/>
      <c r="AD201" s="191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91"/>
      <c r="AW201" s="191"/>
      <c r="AX201" s="191"/>
      <c r="AY201" s="191"/>
      <c r="AZ201" s="191"/>
      <c r="BA201" s="191"/>
      <c r="BB201" s="191"/>
      <c r="BC201" s="191"/>
      <c r="BD201" s="191"/>
      <c r="BE201" s="191"/>
      <c r="BF201" s="192"/>
      <c r="BG201" s="192"/>
      <c r="BH201" s="192"/>
      <c r="BI201" s="191"/>
      <c r="BJ201" s="191"/>
      <c r="BK201" s="191"/>
      <c r="BL201" s="191"/>
      <c r="BM201" s="191"/>
      <c r="BN201" s="191"/>
      <c r="BO201" s="191"/>
      <c r="BP201" s="191"/>
      <c r="BQ201" s="191"/>
      <c r="BR201" s="191"/>
      <c r="BS201" s="191"/>
      <c r="BT201" s="191"/>
      <c r="BU201" s="191"/>
      <c r="BV201" s="191"/>
      <c r="BW201" s="191"/>
      <c r="BX201" s="191"/>
      <c r="BY201" s="191"/>
      <c r="BZ201" s="191"/>
      <c r="CA201" s="191"/>
      <c r="CB201" s="191"/>
      <c r="CC201" s="191"/>
      <c r="CD201" s="191"/>
      <c r="CE201" s="191"/>
      <c r="CF201" s="191"/>
      <c r="CG201" s="191"/>
      <c r="CH201" s="191"/>
      <c r="CI201" s="191"/>
      <c r="CJ201" s="191"/>
      <c r="CK201" s="191"/>
      <c r="CL201" s="191"/>
      <c r="CM201" s="191"/>
      <c r="CN201" s="191"/>
      <c r="CO201" s="191"/>
      <c r="CP201" s="191"/>
      <c r="CQ201" s="191"/>
      <c r="CR201" s="191"/>
      <c r="CS201" s="191"/>
      <c r="CT201" s="191"/>
      <c r="CU201" s="191"/>
      <c r="CV201" s="191"/>
      <c r="CW201" s="191"/>
      <c r="CX201" s="191"/>
      <c r="CY201" s="191"/>
      <c r="CZ201" s="191"/>
      <c r="DA201" s="191"/>
      <c r="DB201" s="191"/>
      <c r="DC201" s="191"/>
      <c r="DD201" s="191"/>
      <c r="DE201" s="191"/>
      <c r="DF201" s="191"/>
      <c r="DG201" s="191"/>
      <c r="DH201" s="191"/>
      <c r="DI201" s="191"/>
      <c r="DJ201" s="191"/>
      <c r="DK201" s="191"/>
      <c r="DL201" s="191"/>
      <c r="DM201" s="191"/>
      <c r="DN201" s="191"/>
      <c r="DO201" s="191"/>
      <c r="DP201" s="191"/>
      <c r="DQ201" s="191"/>
      <c r="DR201" s="191"/>
      <c r="DS201" s="191"/>
      <c r="DT201" s="191"/>
      <c r="DU201" s="191"/>
      <c r="DV201" s="191"/>
      <c r="DW201" s="191"/>
      <c r="DY201" s="23"/>
      <c r="DZ201" s="69"/>
    </row>
    <row r="202" spans="1:133" s="78" customFormat="1" ht="12.75" x14ac:dyDescent="0.2">
      <c r="A202" s="193" t="s">
        <v>213</v>
      </c>
      <c r="B202" s="72">
        <f t="shared" ref="B202:BL202" si="721">+B203+B204</f>
        <v>194.16671299999999</v>
      </c>
      <c r="C202" s="72">
        <f t="shared" si="721"/>
        <v>0</v>
      </c>
      <c r="D202" s="72">
        <f t="shared" si="721"/>
        <v>194.16671299999999</v>
      </c>
      <c r="E202" s="72">
        <f t="shared" si="721"/>
        <v>194.16671299999999</v>
      </c>
      <c r="F202" s="72">
        <f t="shared" si="721"/>
        <v>0</v>
      </c>
      <c r="G202" s="72">
        <f t="shared" si="721"/>
        <v>194.16671299999999</v>
      </c>
      <c r="H202" s="72">
        <f t="shared" si="721"/>
        <v>165.17326669032101</v>
      </c>
      <c r="I202" s="72">
        <f t="shared" si="721"/>
        <v>0</v>
      </c>
      <c r="J202" s="72">
        <f>+J203+J204</f>
        <v>0.85866936000000005</v>
      </c>
      <c r="K202" s="72">
        <f>+K203+K204</f>
        <v>0</v>
      </c>
      <c r="L202" s="72">
        <f>+L203+L204</f>
        <v>0.85866936000000005</v>
      </c>
      <c r="M202" s="72">
        <f t="shared" si="721"/>
        <v>0</v>
      </c>
      <c r="N202" s="72">
        <f>+N203+N204</f>
        <v>0.02</v>
      </c>
      <c r="O202" s="72">
        <f>+O203+O204</f>
        <v>0</v>
      </c>
      <c r="P202" s="72">
        <f>+P203+P204</f>
        <v>0.02</v>
      </c>
      <c r="Q202" s="72">
        <f t="shared" si="721"/>
        <v>0.87866936000000007</v>
      </c>
      <c r="R202" s="72">
        <f t="shared" si="721"/>
        <v>0</v>
      </c>
      <c r="S202" s="72">
        <f t="shared" si="721"/>
        <v>0.87866936000000007</v>
      </c>
      <c r="T202" s="72">
        <f t="shared" si="721"/>
        <v>0</v>
      </c>
      <c r="U202" s="72">
        <f>+U203+U204</f>
        <v>0.43587182699999999</v>
      </c>
      <c r="V202" s="72">
        <f>+V203+V204</f>
        <v>0</v>
      </c>
      <c r="W202" s="72">
        <f>+W203+W204</f>
        <v>0.43587182699999999</v>
      </c>
      <c r="X202" s="72">
        <f t="shared" si="721"/>
        <v>0</v>
      </c>
      <c r="Y202" s="72">
        <f t="shared" si="721"/>
        <v>0</v>
      </c>
      <c r="Z202" s="73">
        <f t="shared" si="721"/>
        <v>1.3145411870000001</v>
      </c>
      <c r="AA202" s="73">
        <f t="shared" si="721"/>
        <v>0</v>
      </c>
      <c r="AB202" s="73">
        <f t="shared" si="721"/>
        <v>1.3145411870000001</v>
      </c>
      <c r="AC202" s="66">
        <f t="shared" ref="AC202:AC208" si="722">Z202/B202</f>
        <v>6.7701675878913403E-3</v>
      </c>
      <c r="AD202" s="66" t="e">
        <f t="shared" ref="AD202:AD227" si="723">Z202/Y202</f>
        <v>#DIV/0!</v>
      </c>
      <c r="AE202" s="66">
        <f t="shared" ref="AE202:AE265" si="724">AB202/H202</f>
        <v>7.9585589928701881E-3</v>
      </c>
      <c r="AF202" s="72">
        <f t="shared" si="721"/>
        <v>0</v>
      </c>
      <c r="AG202" s="72">
        <f>+AG203+AG204</f>
        <v>3.5200427580000007</v>
      </c>
      <c r="AH202" s="72">
        <f>+AH203+AH204</f>
        <v>0</v>
      </c>
      <c r="AI202" s="72">
        <f>+AI203+AI204</f>
        <v>3.5200427580000007</v>
      </c>
      <c r="AJ202" s="72">
        <f t="shared" si="721"/>
        <v>4.8345839450000012</v>
      </c>
      <c r="AK202" s="72">
        <f t="shared" si="721"/>
        <v>0</v>
      </c>
      <c r="AL202" s="72">
        <f t="shared" si="721"/>
        <v>4.8345839450000012</v>
      </c>
      <c r="AM202" s="66">
        <f t="shared" ref="AM202:AM221" si="725">AJ202/B202</f>
        <v>2.489913883951881E-2</v>
      </c>
      <c r="AN202" s="72">
        <f t="shared" si="721"/>
        <v>0</v>
      </c>
      <c r="AO202" s="72">
        <f>+AO203+AO204</f>
        <v>5.0202272867999991</v>
      </c>
      <c r="AP202" s="72">
        <f>+AP203+AP204</f>
        <v>0</v>
      </c>
      <c r="AQ202" s="72">
        <f>+AQ203+AQ204</f>
        <v>5.0202272867999991</v>
      </c>
      <c r="AR202" s="72">
        <f t="shared" si="721"/>
        <v>9.8548112317999994</v>
      </c>
      <c r="AS202" s="72">
        <f t="shared" si="721"/>
        <v>0</v>
      </c>
      <c r="AT202" s="72">
        <f t="shared" si="721"/>
        <v>9.8548112317999994</v>
      </c>
      <c r="AU202" s="72">
        <f t="shared" si="721"/>
        <v>0</v>
      </c>
      <c r="AV202" s="72">
        <f>+AV203+AV204</f>
        <v>5.4048897712000006</v>
      </c>
      <c r="AW202" s="72">
        <f>+AW203+AW204</f>
        <v>0</v>
      </c>
      <c r="AX202" s="72">
        <f>+AX203+AX204</f>
        <v>5.4048897712000006</v>
      </c>
      <c r="AY202" s="72">
        <f>+AY203+AY204</f>
        <v>0</v>
      </c>
      <c r="AZ202" s="72">
        <f t="shared" si="721"/>
        <v>0</v>
      </c>
      <c r="BA202" s="72">
        <f t="shared" si="721"/>
        <v>13.945159816</v>
      </c>
      <c r="BB202" s="72">
        <f t="shared" si="721"/>
        <v>0</v>
      </c>
      <c r="BC202" s="72">
        <f t="shared" si="721"/>
        <v>13.945159816</v>
      </c>
      <c r="BD202" s="72">
        <f t="shared" si="721"/>
        <v>0</v>
      </c>
      <c r="BE202" s="72">
        <f t="shared" si="721"/>
        <v>0</v>
      </c>
      <c r="BF202" s="73">
        <f t="shared" si="721"/>
        <v>15.259701003</v>
      </c>
      <c r="BG202" s="73">
        <f t="shared" si="721"/>
        <v>0</v>
      </c>
      <c r="BH202" s="73">
        <f t="shared" si="721"/>
        <v>15.259701003</v>
      </c>
      <c r="BI202" s="66">
        <f t="shared" ref="BI202:BI207" si="726">BH202/D202</f>
        <v>7.8590716025563043E-2</v>
      </c>
      <c r="BJ202" s="66">
        <f>BF202/E202</f>
        <v>7.8590716025563043E-2</v>
      </c>
      <c r="BK202" s="66" t="e">
        <f>BH202/BD202</f>
        <v>#DIV/0!</v>
      </c>
      <c r="BL202" s="72">
        <f t="shared" si="721"/>
        <v>0</v>
      </c>
      <c r="BM202" s="72">
        <f>+BM203+BM204</f>
        <v>9.1831727740000026</v>
      </c>
      <c r="BN202" s="72">
        <f>+BN203+BN204</f>
        <v>0</v>
      </c>
      <c r="BO202" s="72">
        <f>+BO203+BO204</f>
        <v>9.1831727740000026</v>
      </c>
      <c r="BP202" s="72">
        <f t="shared" ref="BP202:DQ202" si="727">+BP203+BP204</f>
        <v>24.442873777000003</v>
      </c>
      <c r="BQ202" s="72">
        <f t="shared" si="727"/>
        <v>0</v>
      </c>
      <c r="BR202" s="72">
        <f t="shared" si="727"/>
        <v>24.442873777000003</v>
      </c>
      <c r="BS202" s="66">
        <f>BR202/B202</f>
        <v>0.12588601516368053</v>
      </c>
      <c r="BT202" s="72">
        <f t="shared" si="727"/>
        <v>0</v>
      </c>
      <c r="BU202" s="72">
        <f>+BU203+BU204</f>
        <v>0</v>
      </c>
      <c r="BV202" s="72">
        <f>+BV203+BV204</f>
        <v>0</v>
      </c>
      <c r="BW202" s="72">
        <f>+BW203+BW204</f>
        <v>0</v>
      </c>
      <c r="BX202" s="72">
        <f t="shared" si="727"/>
        <v>24.442873777000003</v>
      </c>
      <c r="BY202" s="72">
        <f t="shared" si="727"/>
        <v>0</v>
      </c>
      <c r="BZ202" s="72">
        <f t="shared" si="727"/>
        <v>24.442873777000003</v>
      </c>
      <c r="CA202" s="66">
        <f t="shared" ref="CA202:CA208" si="728">BX202/B202</f>
        <v>0.12588601516368053</v>
      </c>
      <c r="CB202" s="72">
        <f t="shared" si="727"/>
        <v>0</v>
      </c>
      <c r="CC202" s="72">
        <f>+CC203+CC204</f>
        <v>0</v>
      </c>
      <c r="CD202" s="72">
        <f>+CD203+CD204</f>
        <v>0</v>
      </c>
      <c r="CE202" s="72">
        <f>+CE203+CE204</f>
        <v>0</v>
      </c>
      <c r="CF202" s="72">
        <f t="shared" si="727"/>
        <v>0</v>
      </c>
      <c r="CG202" s="72">
        <f t="shared" si="727"/>
        <v>0</v>
      </c>
      <c r="CH202" s="72">
        <f t="shared" si="727"/>
        <v>9.1831727740000026</v>
      </c>
      <c r="CI202" s="72">
        <f t="shared" si="727"/>
        <v>0</v>
      </c>
      <c r="CJ202" s="72">
        <f t="shared" si="727"/>
        <v>9.1831727740000026</v>
      </c>
      <c r="CK202" s="72">
        <f t="shared" si="727"/>
        <v>0</v>
      </c>
      <c r="CL202" s="72">
        <f t="shared" si="727"/>
        <v>0</v>
      </c>
      <c r="CM202" s="72">
        <f t="shared" si="727"/>
        <v>24.442873777000003</v>
      </c>
      <c r="CN202" s="72">
        <f t="shared" si="727"/>
        <v>0</v>
      </c>
      <c r="CO202" s="72">
        <f t="shared" si="727"/>
        <v>24.442873777000003</v>
      </c>
      <c r="CP202" s="67">
        <f t="shared" ref="CP202:CP208" si="729">CO202/D202</f>
        <v>0.12588601516368053</v>
      </c>
      <c r="CQ202" s="67">
        <f t="shared" ref="CQ202:CQ208" si="730">CO202/G202</f>
        <v>0.12588601516368053</v>
      </c>
      <c r="CR202" s="67" t="e">
        <f t="shared" ref="CR202:CR208" si="731">CO202/CK202</f>
        <v>#DIV/0!</v>
      </c>
      <c r="CS202" s="72">
        <f t="shared" si="727"/>
        <v>0</v>
      </c>
      <c r="CT202" s="72">
        <f>+CT203+CT204</f>
        <v>0</v>
      </c>
      <c r="CU202" s="72">
        <f>+CU203+CU204</f>
        <v>0</v>
      </c>
      <c r="CV202" s="72">
        <f>+CV203+CV204</f>
        <v>0</v>
      </c>
      <c r="CW202" s="72">
        <f t="shared" si="727"/>
        <v>24.442873777000003</v>
      </c>
      <c r="CX202" s="72">
        <f t="shared" si="727"/>
        <v>0</v>
      </c>
      <c r="CY202" s="72">
        <f t="shared" si="727"/>
        <v>24.442873777000003</v>
      </c>
      <c r="CZ202" s="72">
        <f t="shared" si="727"/>
        <v>0</v>
      </c>
      <c r="DA202" s="72">
        <f>+DA203+DA204</f>
        <v>0</v>
      </c>
      <c r="DB202" s="72">
        <f>+DB203+DB204</f>
        <v>0</v>
      </c>
      <c r="DC202" s="72">
        <f>+DC203+DC204</f>
        <v>0</v>
      </c>
      <c r="DD202" s="72">
        <f t="shared" si="727"/>
        <v>24.442873777000003</v>
      </c>
      <c r="DE202" s="72">
        <f t="shared" si="727"/>
        <v>0</v>
      </c>
      <c r="DF202" s="72">
        <f t="shared" si="727"/>
        <v>24.442873777000003</v>
      </c>
      <c r="DG202" s="72">
        <f t="shared" si="727"/>
        <v>0</v>
      </c>
      <c r="DH202" s="72">
        <f>+DH203+DH204</f>
        <v>0</v>
      </c>
      <c r="DI202" s="72">
        <f>+DI203+DI204</f>
        <v>0</v>
      </c>
      <c r="DJ202" s="72">
        <f>+DJ203+DJ204</f>
        <v>0</v>
      </c>
      <c r="DK202" s="72">
        <f>+DK203+DK204</f>
        <v>0</v>
      </c>
      <c r="DL202" s="72">
        <f t="shared" ref="DL202:DT202" si="732">+DL203+DL204</f>
        <v>0</v>
      </c>
      <c r="DM202" s="72">
        <f t="shared" si="732"/>
        <v>0</v>
      </c>
      <c r="DN202" s="72">
        <f t="shared" si="732"/>
        <v>0</v>
      </c>
      <c r="DO202" s="72">
        <f t="shared" si="732"/>
        <v>0</v>
      </c>
      <c r="DP202" s="72">
        <f t="shared" si="732"/>
        <v>0</v>
      </c>
      <c r="DQ202" s="72">
        <f t="shared" si="732"/>
        <v>0</v>
      </c>
      <c r="DR202" s="72">
        <f t="shared" si="732"/>
        <v>24.442873777000003</v>
      </c>
      <c r="DS202" s="72">
        <f t="shared" si="732"/>
        <v>0</v>
      </c>
      <c r="DT202" s="72">
        <f t="shared" si="732"/>
        <v>24.442873777000003</v>
      </c>
      <c r="DU202" s="67">
        <f t="shared" ref="DU202:DU208" si="733">DR202/B202</f>
        <v>0.12588601516368053</v>
      </c>
      <c r="DV202" s="67">
        <f t="shared" ref="DV202:DV207" si="734">DR202/E202</f>
        <v>0.12588601516368053</v>
      </c>
      <c r="DW202" s="67">
        <f t="shared" ref="DW202:DW207" si="735">DT202/H202</f>
        <v>0.14798323158933038</v>
      </c>
      <c r="DY202" s="23"/>
      <c r="DZ202" s="69"/>
      <c r="EA202" s="88"/>
      <c r="EB202" s="88"/>
    </row>
    <row r="203" spans="1:133" s="88" customFormat="1" ht="12.75" x14ac:dyDescent="0.2">
      <c r="A203" s="80" t="s">
        <v>214</v>
      </c>
      <c r="B203" s="122">
        <f>[1]DEPENSES_TOFE!C77</f>
        <v>19.051828</v>
      </c>
      <c r="C203" s="122"/>
      <c r="D203" s="122">
        <f>B203-C203</f>
        <v>19.051828</v>
      </c>
      <c r="E203" s="81">
        <f>[1]DEPENSES_TOFE!D77</f>
        <v>19.051828</v>
      </c>
      <c r="F203" s="122"/>
      <c r="G203" s="122">
        <f>E203-F203</f>
        <v>19.051828</v>
      </c>
      <c r="H203" s="89">
        <f>[1]Togo_Fisc!AY39-H204</f>
        <v>-9.9416183096789723</v>
      </c>
      <c r="I203" s="83"/>
      <c r="J203" s="122">
        <f>[1]DEPENSES_TOFE!E77</f>
        <v>0</v>
      </c>
      <c r="K203" s="122"/>
      <c r="L203" s="122">
        <f>J203-K203</f>
        <v>0</v>
      </c>
      <c r="M203" s="83"/>
      <c r="N203" s="122">
        <f>[1]DEPENSES_TOFE!G77</f>
        <v>0</v>
      </c>
      <c r="O203" s="122"/>
      <c r="P203" s="122">
        <f>N203-O203</f>
        <v>0</v>
      </c>
      <c r="Q203" s="122">
        <f t="shared" ref="Q203:S204" si="736">J203+N203</f>
        <v>0</v>
      </c>
      <c r="R203" s="122">
        <f t="shared" si="736"/>
        <v>0</v>
      </c>
      <c r="S203" s="122">
        <f t="shared" si="736"/>
        <v>0</v>
      </c>
      <c r="T203" s="97"/>
      <c r="U203" s="122">
        <f>[1]DEPENSES_TOFE!I77</f>
        <v>0.115871827</v>
      </c>
      <c r="V203" s="122"/>
      <c r="W203" s="122">
        <f>U203-V203</f>
        <v>0.115871827</v>
      </c>
      <c r="X203" s="96"/>
      <c r="Y203" s="84">
        <f>I203+M203+T203</f>
        <v>0</v>
      </c>
      <c r="Z203" s="127">
        <f t="shared" ref="Z203:AB204" si="737">Q203+U203</f>
        <v>0.115871827</v>
      </c>
      <c r="AA203" s="127">
        <f t="shared" si="737"/>
        <v>0</v>
      </c>
      <c r="AB203" s="127">
        <f t="shared" si="737"/>
        <v>0.115871827</v>
      </c>
      <c r="AC203" s="66">
        <f t="shared" si="722"/>
        <v>6.0819269940921156E-3</v>
      </c>
      <c r="AD203" s="66" t="e">
        <f t="shared" si="723"/>
        <v>#DIV/0!</v>
      </c>
      <c r="AE203" s="66">
        <f t="shared" si="724"/>
        <v>-1.1655227890532608E-2</v>
      </c>
      <c r="AF203" s="97"/>
      <c r="AG203" s="122">
        <f>[1]DEPENSES_TOFE!M77</f>
        <v>6.758570400000001E-2</v>
      </c>
      <c r="AH203" s="122"/>
      <c r="AI203" s="122">
        <f>AG203-AH203</f>
        <v>6.758570400000001E-2</v>
      </c>
      <c r="AJ203" s="122">
        <f t="shared" ref="AJ203:AL204" si="738">+Z203+AG203</f>
        <v>0.18345753100000001</v>
      </c>
      <c r="AK203" s="122">
        <f t="shared" si="738"/>
        <v>0</v>
      </c>
      <c r="AL203" s="122">
        <f t="shared" si="738"/>
        <v>0.18345753100000001</v>
      </c>
      <c r="AM203" s="66">
        <f t="shared" si="725"/>
        <v>9.6293925706236686E-3</v>
      </c>
      <c r="AN203" s="97"/>
      <c r="AO203" s="122">
        <f>[1]DEPENSES_TOFE!O77</f>
        <v>1.8951230343999999</v>
      </c>
      <c r="AP203" s="122"/>
      <c r="AQ203" s="122">
        <f>AO203-AP203</f>
        <v>1.8951230343999999</v>
      </c>
      <c r="AR203" s="122">
        <f t="shared" ref="AR203:AT204" si="739">AJ203+AO203</f>
        <v>2.0785805653999998</v>
      </c>
      <c r="AS203" s="122">
        <f t="shared" si="739"/>
        <v>0</v>
      </c>
      <c r="AT203" s="122">
        <f t="shared" si="739"/>
        <v>2.0785805653999998</v>
      </c>
      <c r="AU203" s="97"/>
      <c r="AV203" s="122">
        <f>[1]DEPENSES_TOFE!Q77</f>
        <v>2.8663652466000005</v>
      </c>
      <c r="AW203" s="122"/>
      <c r="AX203" s="122">
        <f>AV203-AW203</f>
        <v>2.8663652466000005</v>
      </c>
      <c r="AY203" s="96"/>
      <c r="AZ203" s="84">
        <f>AF203+AN203+AU203</f>
        <v>0</v>
      </c>
      <c r="BA203" s="122">
        <f t="shared" ref="BA203:BC204" si="740">AV203+AO203+AG203</f>
        <v>4.829073985</v>
      </c>
      <c r="BB203" s="122">
        <f t="shared" si="740"/>
        <v>0</v>
      </c>
      <c r="BC203" s="122">
        <f t="shared" si="740"/>
        <v>4.829073985</v>
      </c>
      <c r="BD203" s="82"/>
      <c r="BE203" s="86">
        <f t="shared" ref="BE203:BH204" si="741">AZ203+Y203</f>
        <v>0</v>
      </c>
      <c r="BF203" s="127">
        <f t="shared" si="741"/>
        <v>4.9449458120000003</v>
      </c>
      <c r="BG203" s="127">
        <f t="shared" si="741"/>
        <v>0</v>
      </c>
      <c r="BH203" s="127">
        <f t="shared" si="741"/>
        <v>4.9449458120000003</v>
      </c>
      <c r="BI203" s="66">
        <f t="shared" si="726"/>
        <v>0.25955230185785849</v>
      </c>
      <c r="BJ203" s="66">
        <f>BF203/E203</f>
        <v>0.25955230185785849</v>
      </c>
      <c r="BK203" s="66" t="e">
        <f>BH203/BD203</f>
        <v>#DIV/0!</v>
      </c>
      <c r="BL203" s="97"/>
      <c r="BM203" s="122">
        <f>[1]DEPENSES_TOFE!W77</f>
        <v>0.32398477499999956</v>
      </c>
      <c r="BN203" s="122"/>
      <c r="BO203" s="122">
        <f>BM203-BN203</f>
        <v>0.32398477499999956</v>
      </c>
      <c r="BP203" s="122">
        <f t="shared" ref="BP203:BR204" si="742">BF203+BM203</f>
        <v>5.2689305869999998</v>
      </c>
      <c r="BQ203" s="122">
        <f t="shared" si="742"/>
        <v>0</v>
      </c>
      <c r="BR203" s="122">
        <f t="shared" si="742"/>
        <v>5.2689305869999998</v>
      </c>
      <c r="BS203" s="66">
        <f>BR203/B203</f>
        <v>0.27655774485261991</v>
      </c>
      <c r="BT203" s="97"/>
      <c r="BU203" s="122">
        <f>[1]DEPENSES_TOFE!Y77</f>
        <v>0</v>
      </c>
      <c r="BV203" s="122"/>
      <c r="BW203" s="122">
        <f>BU203-BV203</f>
        <v>0</v>
      </c>
      <c r="BX203" s="122">
        <f t="shared" ref="BX203:BZ204" si="743">BP203+BU203</f>
        <v>5.2689305869999998</v>
      </c>
      <c r="BY203" s="122">
        <f t="shared" si="743"/>
        <v>0</v>
      </c>
      <c r="BZ203" s="122">
        <f t="shared" si="743"/>
        <v>5.2689305869999998</v>
      </c>
      <c r="CA203" s="66">
        <f t="shared" si="728"/>
        <v>0.27655774485261991</v>
      </c>
      <c r="CB203" s="97"/>
      <c r="CC203" s="122">
        <f>[1]DEPENSES_TOFE!AA77</f>
        <v>0</v>
      </c>
      <c r="CD203" s="122"/>
      <c r="CE203" s="122">
        <f>CC203-CD203</f>
        <v>0</v>
      </c>
      <c r="CF203" s="96"/>
      <c r="CG203" s="84">
        <f>CB203+BT203+BL203</f>
        <v>0</v>
      </c>
      <c r="CH203" s="122">
        <f t="shared" ref="CH203:CJ204" si="744">BM203+BU203+CC203</f>
        <v>0.32398477499999956</v>
      </c>
      <c r="CI203" s="122">
        <f t="shared" si="744"/>
        <v>0</v>
      </c>
      <c r="CJ203" s="122">
        <f t="shared" si="744"/>
        <v>0.32398477499999956</v>
      </c>
      <c r="CK203" s="82"/>
      <c r="CL203" s="86">
        <f>CG203+BE203</f>
        <v>0</v>
      </c>
      <c r="CM203" s="122">
        <f t="shared" ref="CM203:CO204" si="745">BX203+CC203</f>
        <v>5.2689305869999998</v>
      </c>
      <c r="CN203" s="122">
        <f t="shared" si="745"/>
        <v>0</v>
      </c>
      <c r="CO203" s="122">
        <f t="shared" si="745"/>
        <v>5.2689305869999998</v>
      </c>
      <c r="CP203" s="67">
        <f t="shared" si="729"/>
        <v>0.27655774485261991</v>
      </c>
      <c r="CQ203" s="67">
        <f t="shared" si="730"/>
        <v>0.27655774485261991</v>
      </c>
      <c r="CR203" s="67" t="e">
        <f t="shared" si="731"/>
        <v>#DIV/0!</v>
      </c>
      <c r="CS203" s="97"/>
      <c r="CT203" s="122">
        <f>[1]DEPENSES_TOFE!AG77</f>
        <v>0</v>
      </c>
      <c r="CU203" s="122"/>
      <c r="CV203" s="122">
        <f>CT203-CU203</f>
        <v>0</v>
      </c>
      <c r="CW203" s="122">
        <f t="shared" ref="CW203:CY204" si="746">CM203+CT203</f>
        <v>5.2689305869999998</v>
      </c>
      <c r="CX203" s="122">
        <f t="shared" si="746"/>
        <v>0</v>
      </c>
      <c r="CY203" s="122">
        <f t="shared" si="746"/>
        <v>5.2689305869999998</v>
      </c>
      <c r="CZ203" s="83"/>
      <c r="DA203" s="122">
        <f>[1]DEPENSES_TOFE!AI77</f>
        <v>0</v>
      </c>
      <c r="DB203" s="122"/>
      <c r="DC203" s="122">
        <f>DA203-DB203</f>
        <v>0</v>
      </c>
      <c r="DD203" s="122">
        <f t="shared" ref="DD203:DF204" si="747">CW203+DA203</f>
        <v>5.2689305869999998</v>
      </c>
      <c r="DE203" s="122">
        <f t="shared" si="747"/>
        <v>0</v>
      </c>
      <c r="DF203" s="122">
        <f t="shared" si="747"/>
        <v>5.2689305869999998</v>
      </c>
      <c r="DG203" s="83"/>
      <c r="DH203" s="122">
        <f>[1]DEPENSES_TOFE!AK77</f>
        <v>0</v>
      </c>
      <c r="DI203" s="122"/>
      <c r="DJ203" s="122">
        <f>DH203-DI203</f>
        <v>0</v>
      </c>
      <c r="DK203" s="96"/>
      <c r="DL203" s="84">
        <f t="shared" ref="DL203:DO204" si="748">DG203+CZ203+CS203</f>
        <v>0</v>
      </c>
      <c r="DM203" s="122">
        <f t="shared" si="748"/>
        <v>0</v>
      </c>
      <c r="DN203" s="122">
        <f t="shared" si="748"/>
        <v>0</v>
      </c>
      <c r="DO203" s="122">
        <f t="shared" si="748"/>
        <v>0</v>
      </c>
      <c r="DP203" s="82"/>
      <c r="DQ203" s="86">
        <f>DL203+CL203</f>
        <v>0</v>
      </c>
      <c r="DR203" s="123">
        <f t="shared" ref="DR203:DT204" si="749">DD203+DH203</f>
        <v>5.2689305869999998</v>
      </c>
      <c r="DS203" s="123">
        <f t="shared" si="749"/>
        <v>0</v>
      </c>
      <c r="DT203" s="123">
        <f t="shared" si="749"/>
        <v>5.2689305869999998</v>
      </c>
      <c r="DU203" s="67">
        <f t="shared" si="733"/>
        <v>0.27655774485261991</v>
      </c>
      <c r="DV203" s="67">
        <f t="shared" si="734"/>
        <v>0.27655774485261991</v>
      </c>
      <c r="DW203" s="67">
        <f t="shared" si="735"/>
        <v>-0.52998721363807222</v>
      </c>
      <c r="DY203" s="23"/>
      <c r="DZ203" s="128"/>
      <c r="EA203" s="23"/>
      <c r="EB203" s="23"/>
    </row>
    <row r="204" spans="1:133" ht="12.75" x14ac:dyDescent="0.2">
      <c r="A204" s="80" t="s">
        <v>215</v>
      </c>
      <c r="B204" s="122">
        <f>[1]DEPENSES_TOFE!C78</f>
        <v>175.11488499999999</v>
      </c>
      <c r="C204" s="122"/>
      <c r="D204" s="122">
        <f>B204-C204</f>
        <v>175.11488499999999</v>
      </c>
      <c r="E204" s="81">
        <f>[1]DEPENSES_TOFE!D78</f>
        <v>175.11488499999999</v>
      </c>
      <c r="F204" s="122"/>
      <c r="G204" s="122">
        <f>E204-F204</f>
        <v>175.11488499999999</v>
      </c>
      <c r="H204" s="106">
        <f>D204</f>
        <v>175.11488499999999</v>
      </c>
      <c r="I204" s="83"/>
      <c r="J204" s="122">
        <f>[1]DEPENSES_TOFE!E78</f>
        <v>0.85866936000000005</v>
      </c>
      <c r="K204" s="122"/>
      <c r="L204" s="122">
        <f>J204-K204</f>
        <v>0.85866936000000005</v>
      </c>
      <c r="M204" s="83"/>
      <c r="N204" s="122">
        <f>[1]DEPENSES_TOFE!G78</f>
        <v>0.02</v>
      </c>
      <c r="O204" s="122"/>
      <c r="P204" s="122">
        <f>N204-O204</f>
        <v>0.02</v>
      </c>
      <c r="Q204" s="122">
        <f t="shared" si="736"/>
        <v>0.87866936000000007</v>
      </c>
      <c r="R204" s="122">
        <f t="shared" si="736"/>
        <v>0</v>
      </c>
      <c r="S204" s="122">
        <f t="shared" si="736"/>
        <v>0.87866936000000007</v>
      </c>
      <c r="T204" s="97"/>
      <c r="U204" s="122">
        <f>[1]DEPENSES_TOFE!I78</f>
        <v>0.32</v>
      </c>
      <c r="V204" s="122"/>
      <c r="W204" s="122">
        <f>U204-V204</f>
        <v>0.32</v>
      </c>
      <c r="X204" s="96"/>
      <c r="Y204" s="84">
        <f>I204+M204+T204</f>
        <v>0</v>
      </c>
      <c r="Z204" s="127">
        <f t="shared" si="737"/>
        <v>1.19866936</v>
      </c>
      <c r="AA204" s="127">
        <f t="shared" si="737"/>
        <v>0</v>
      </c>
      <c r="AB204" s="127">
        <f t="shared" si="737"/>
        <v>1.19866936</v>
      </c>
      <c r="AC204" s="66">
        <f t="shared" si="722"/>
        <v>6.8450455253989406E-3</v>
      </c>
      <c r="AD204" s="66" t="e">
        <f t="shared" si="723"/>
        <v>#DIV/0!</v>
      </c>
      <c r="AE204" s="66">
        <f t="shared" si="724"/>
        <v>6.8450455253989406E-3</v>
      </c>
      <c r="AF204" s="97"/>
      <c r="AG204" s="122">
        <f>[1]DEPENSES_TOFE!M78</f>
        <v>3.4524570540000008</v>
      </c>
      <c r="AH204" s="122"/>
      <c r="AI204" s="122">
        <f>AG204-AH204</f>
        <v>3.4524570540000008</v>
      </c>
      <c r="AJ204" s="122">
        <f t="shared" si="738"/>
        <v>4.651126414000001</v>
      </c>
      <c r="AK204" s="122">
        <f t="shared" si="738"/>
        <v>0</v>
      </c>
      <c r="AL204" s="122">
        <f t="shared" si="738"/>
        <v>4.651126414000001</v>
      </c>
      <c r="AM204" s="66">
        <f t="shared" si="725"/>
        <v>2.656042868086286E-2</v>
      </c>
      <c r="AN204" s="97"/>
      <c r="AO204" s="122">
        <f>[1]DEPENSES_TOFE!O78</f>
        <v>3.125104252399999</v>
      </c>
      <c r="AP204" s="122"/>
      <c r="AQ204" s="122">
        <f>AO204-AP204</f>
        <v>3.125104252399999</v>
      </c>
      <c r="AR204" s="122">
        <f t="shared" si="739"/>
        <v>7.7762306664</v>
      </c>
      <c r="AS204" s="122">
        <f t="shared" si="739"/>
        <v>0</v>
      </c>
      <c r="AT204" s="122">
        <f t="shared" si="739"/>
        <v>7.7762306664</v>
      </c>
      <c r="AU204" s="97"/>
      <c r="AV204" s="122">
        <f>[1]DEPENSES_TOFE!Q78</f>
        <v>2.5385245246000006</v>
      </c>
      <c r="AW204" s="122"/>
      <c r="AX204" s="122">
        <f>AV204-AW204</f>
        <v>2.5385245246000006</v>
      </c>
      <c r="AY204" s="96"/>
      <c r="AZ204" s="84">
        <f>AF204+AN204+AU204</f>
        <v>0</v>
      </c>
      <c r="BA204" s="122">
        <f t="shared" si="740"/>
        <v>9.1160858309999995</v>
      </c>
      <c r="BB204" s="122">
        <f t="shared" si="740"/>
        <v>0</v>
      </c>
      <c r="BC204" s="122">
        <f t="shared" si="740"/>
        <v>9.1160858309999995</v>
      </c>
      <c r="BD204" s="82"/>
      <c r="BE204" s="86">
        <f t="shared" si="741"/>
        <v>0</v>
      </c>
      <c r="BF204" s="127">
        <f t="shared" si="741"/>
        <v>10.314755191</v>
      </c>
      <c r="BG204" s="127">
        <f t="shared" si="741"/>
        <v>0</v>
      </c>
      <c r="BH204" s="127">
        <f t="shared" si="741"/>
        <v>10.314755191</v>
      </c>
      <c r="BI204" s="66">
        <f t="shared" si="726"/>
        <v>5.8902789394516639E-2</v>
      </c>
      <c r="BJ204" s="66">
        <f>BF204/E204</f>
        <v>5.8902789394516639E-2</v>
      </c>
      <c r="BK204" s="66" t="e">
        <f>BH204/BD204</f>
        <v>#DIV/0!</v>
      </c>
      <c r="BL204" s="97"/>
      <c r="BM204" s="122">
        <f>[1]DEPENSES_TOFE!W78</f>
        <v>8.8591879990000031</v>
      </c>
      <c r="BN204" s="122"/>
      <c r="BO204" s="122">
        <f>BM204-BN204</f>
        <v>8.8591879990000031</v>
      </c>
      <c r="BP204" s="122">
        <f t="shared" si="742"/>
        <v>19.173943190000003</v>
      </c>
      <c r="BQ204" s="122">
        <f t="shared" si="742"/>
        <v>0</v>
      </c>
      <c r="BR204" s="122">
        <f t="shared" si="742"/>
        <v>19.173943190000003</v>
      </c>
      <c r="BS204" s="66">
        <f>BR204/B204</f>
        <v>0.10949350873285274</v>
      </c>
      <c r="BT204" s="97"/>
      <c r="BU204" s="122">
        <f>[1]DEPENSES_TOFE!Y78</f>
        <v>0</v>
      </c>
      <c r="BV204" s="122"/>
      <c r="BW204" s="122">
        <f>BU204-BV204</f>
        <v>0</v>
      </c>
      <c r="BX204" s="122">
        <f t="shared" si="743"/>
        <v>19.173943190000003</v>
      </c>
      <c r="BY204" s="122">
        <f t="shared" si="743"/>
        <v>0</v>
      </c>
      <c r="BZ204" s="122">
        <f t="shared" si="743"/>
        <v>19.173943190000003</v>
      </c>
      <c r="CA204" s="66">
        <f t="shared" si="728"/>
        <v>0.10949350873285274</v>
      </c>
      <c r="CB204" s="97"/>
      <c r="CC204" s="122">
        <f>[1]DEPENSES_TOFE!AA78</f>
        <v>0</v>
      </c>
      <c r="CD204" s="122"/>
      <c r="CE204" s="122">
        <f>CC204-CD204</f>
        <v>0</v>
      </c>
      <c r="CF204" s="96"/>
      <c r="CG204" s="84">
        <f>CB204+BT204+BL204</f>
        <v>0</v>
      </c>
      <c r="CH204" s="122">
        <f t="shared" si="744"/>
        <v>8.8591879990000031</v>
      </c>
      <c r="CI204" s="122">
        <f t="shared" si="744"/>
        <v>0</v>
      </c>
      <c r="CJ204" s="122">
        <f t="shared" si="744"/>
        <v>8.8591879990000031</v>
      </c>
      <c r="CK204" s="82"/>
      <c r="CL204" s="86">
        <f>CG204+BE204</f>
        <v>0</v>
      </c>
      <c r="CM204" s="122">
        <f t="shared" si="745"/>
        <v>19.173943190000003</v>
      </c>
      <c r="CN204" s="122">
        <f t="shared" si="745"/>
        <v>0</v>
      </c>
      <c r="CO204" s="122">
        <f t="shared" si="745"/>
        <v>19.173943190000003</v>
      </c>
      <c r="CP204" s="67">
        <f t="shared" si="729"/>
        <v>0.10949350873285274</v>
      </c>
      <c r="CQ204" s="67">
        <f t="shared" si="730"/>
        <v>0.10949350873285274</v>
      </c>
      <c r="CR204" s="67" t="e">
        <f t="shared" si="731"/>
        <v>#DIV/0!</v>
      </c>
      <c r="CS204" s="97"/>
      <c r="CT204" s="122">
        <f>[1]DEPENSES_TOFE!AG78</f>
        <v>0</v>
      </c>
      <c r="CU204" s="122"/>
      <c r="CV204" s="122">
        <f>CT204-CU204</f>
        <v>0</v>
      </c>
      <c r="CW204" s="122">
        <f t="shared" si="746"/>
        <v>19.173943190000003</v>
      </c>
      <c r="CX204" s="122">
        <f t="shared" si="746"/>
        <v>0</v>
      </c>
      <c r="CY204" s="122">
        <f t="shared" si="746"/>
        <v>19.173943190000003</v>
      </c>
      <c r="CZ204" s="83"/>
      <c r="DA204" s="122">
        <f>[1]DEPENSES_TOFE!AI78</f>
        <v>0</v>
      </c>
      <c r="DB204" s="122"/>
      <c r="DC204" s="122">
        <f>DA204-DB204</f>
        <v>0</v>
      </c>
      <c r="DD204" s="122">
        <f t="shared" si="747"/>
        <v>19.173943190000003</v>
      </c>
      <c r="DE204" s="122">
        <f t="shared" si="747"/>
        <v>0</v>
      </c>
      <c r="DF204" s="122">
        <f t="shared" si="747"/>
        <v>19.173943190000003</v>
      </c>
      <c r="DG204" s="83"/>
      <c r="DH204" s="122">
        <f>[1]DEPENSES_TOFE!AK78</f>
        <v>0</v>
      </c>
      <c r="DI204" s="122"/>
      <c r="DJ204" s="122">
        <f>DH204-DI204</f>
        <v>0</v>
      </c>
      <c r="DK204" s="96"/>
      <c r="DL204" s="84">
        <f t="shared" si="748"/>
        <v>0</v>
      </c>
      <c r="DM204" s="122">
        <f t="shared" si="748"/>
        <v>0</v>
      </c>
      <c r="DN204" s="122">
        <f t="shared" si="748"/>
        <v>0</v>
      </c>
      <c r="DO204" s="122">
        <f t="shared" si="748"/>
        <v>0</v>
      </c>
      <c r="DP204" s="82"/>
      <c r="DQ204" s="86">
        <f>DL204+CL204</f>
        <v>0</v>
      </c>
      <c r="DR204" s="123">
        <f t="shared" si="749"/>
        <v>19.173943190000003</v>
      </c>
      <c r="DS204" s="123">
        <f t="shared" si="749"/>
        <v>0</v>
      </c>
      <c r="DT204" s="123">
        <f t="shared" si="749"/>
        <v>19.173943190000003</v>
      </c>
      <c r="DU204" s="67">
        <f t="shared" si="733"/>
        <v>0.10949350873285274</v>
      </c>
      <c r="DV204" s="67">
        <f t="shared" si="734"/>
        <v>0.10949350873285274</v>
      </c>
      <c r="DW204" s="67">
        <f t="shared" si="735"/>
        <v>0.10949350873285274</v>
      </c>
      <c r="DY204" s="78"/>
      <c r="DZ204" s="128"/>
      <c r="EA204" s="101"/>
      <c r="EB204" s="101"/>
    </row>
    <row r="205" spans="1:133" s="78" customFormat="1" ht="12.75" x14ac:dyDescent="0.2">
      <c r="A205" s="193" t="s">
        <v>216</v>
      </c>
      <c r="B205" s="72">
        <f t="shared" ref="B205:AB205" si="750">+B206+B207</f>
        <v>237.33979699999998</v>
      </c>
      <c r="C205" s="72">
        <f t="shared" si="750"/>
        <v>0</v>
      </c>
      <c r="D205" s="72">
        <f t="shared" si="750"/>
        <v>237.33979699999998</v>
      </c>
      <c r="E205" s="72">
        <f t="shared" si="750"/>
        <v>237.33979699999998</v>
      </c>
      <c r="F205" s="72">
        <f t="shared" si="750"/>
        <v>0</v>
      </c>
      <c r="G205" s="72">
        <f t="shared" si="750"/>
        <v>237.33979699999998</v>
      </c>
      <c r="H205" s="72">
        <f t="shared" si="750"/>
        <v>120.886867</v>
      </c>
      <c r="I205" s="72">
        <f t="shared" si="750"/>
        <v>0</v>
      </c>
      <c r="J205" s="72">
        <f t="shared" si="750"/>
        <v>1.3131576169999999</v>
      </c>
      <c r="K205" s="72">
        <f t="shared" si="750"/>
        <v>0</v>
      </c>
      <c r="L205" s="72">
        <f t="shared" si="750"/>
        <v>1.3131576169999999</v>
      </c>
      <c r="M205" s="72">
        <f t="shared" si="750"/>
        <v>0</v>
      </c>
      <c r="N205" s="72">
        <f t="shared" si="750"/>
        <v>3.7819565539999997</v>
      </c>
      <c r="O205" s="72">
        <f t="shared" si="750"/>
        <v>0</v>
      </c>
      <c r="P205" s="72">
        <f t="shared" si="750"/>
        <v>3.7819565539999997</v>
      </c>
      <c r="Q205" s="72">
        <f t="shared" si="750"/>
        <v>5.0951141709999996</v>
      </c>
      <c r="R205" s="72">
        <f t="shared" si="750"/>
        <v>0</v>
      </c>
      <c r="S205" s="72">
        <f t="shared" si="750"/>
        <v>5.0951141709999996</v>
      </c>
      <c r="T205" s="72">
        <f t="shared" si="750"/>
        <v>0</v>
      </c>
      <c r="U205" s="72">
        <f t="shared" si="750"/>
        <v>5.6328363830000008</v>
      </c>
      <c r="V205" s="72">
        <f t="shared" si="750"/>
        <v>0</v>
      </c>
      <c r="W205" s="72">
        <f t="shared" si="750"/>
        <v>5.6328363830000008</v>
      </c>
      <c r="X205" s="72">
        <f t="shared" si="750"/>
        <v>0</v>
      </c>
      <c r="Y205" s="72">
        <f t="shared" si="750"/>
        <v>0</v>
      </c>
      <c r="Z205" s="73">
        <f t="shared" si="750"/>
        <v>10.727950554</v>
      </c>
      <c r="AA205" s="73">
        <f t="shared" si="750"/>
        <v>0</v>
      </c>
      <c r="AB205" s="73">
        <f t="shared" si="750"/>
        <v>10.727950554</v>
      </c>
      <c r="AC205" s="66">
        <f t="shared" si="722"/>
        <v>4.5200807827437385E-2</v>
      </c>
      <c r="AD205" s="66" t="e">
        <f t="shared" si="723"/>
        <v>#DIV/0!</v>
      </c>
      <c r="AE205" s="66">
        <f t="shared" si="724"/>
        <v>8.8743722293671487E-2</v>
      </c>
      <c r="AF205" s="72">
        <f>+AF206+AF207</f>
        <v>0</v>
      </c>
      <c r="AG205" s="72">
        <f>+AG206+AG207</f>
        <v>13.642554378</v>
      </c>
      <c r="AH205" s="72">
        <f t="shared" ref="AH205:CS205" si="751">+AH206+AH207</f>
        <v>0</v>
      </c>
      <c r="AI205" s="72">
        <f t="shared" si="751"/>
        <v>13.642554378</v>
      </c>
      <c r="AJ205" s="72">
        <f t="shared" si="751"/>
        <v>24.370504931999999</v>
      </c>
      <c r="AK205" s="72">
        <f t="shared" si="751"/>
        <v>0</v>
      </c>
      <c r="AL205" s="72">
        <f t="shared" si="751"/>
        <v>24.370504931999999</v>
      </c>
      <c r="AM205" s="72">
        <f t="shared" si="751"/>
        <v>0.2052951111555199</v>
      </c>
      <c r="AN205" s="72">
        <f t="shared" si="751"/>
        <v>0</v>
      </c>
      <c r="AO205" s="72">
        <f t="shared" si="751"/>
        <v>5.3089807780000005</v>
      </c>
      <c r="AP205" s="72">
        <f t="shared" si="751"/>
        <v>0</v>
      </c>
      <c r="AQ205" s="72">
        <f t="shared" si="751"/>
        <v>5.3089807780000005</v>
      </c>
      <c r="AR205" s="72">
        <f t="shared" si="751"/>
        <v>29.679485710000002</v>
      </c>
      <c r="AS205" s="72">
        <f t="shared" si="751"/>
        <v>0</v>
      </c>
      <c r="AT205" s="72">
        <f t="shared" si="751"/>
        <v>29.679485710000002</v>
      </c>
      <c r="AU205" s="72">
        <f t="shared" si="751"/>
        <v>0</v>
      </c>
      <c r="AV205" s="72">
        <f t="shared" si="751"/>
        <v>14.324891043999999</v>
      </c>
      <c r="AW205" s="72">
        <f t="shared" si="751"/>
        <v>0</v>
      </c>
      <c r="AX205" s="72">
        <f t="shared" si="751"/>
        <v>14.324891043999999</v>
      </c>
      <c r="AY205" s="72">
        <f t="shared" si="751"/>
        <v>0</v>
      </c>
      <c r="AZ205" s="72">
        <f t="shared" si="751"/>
        <v>0</v>
      </c>
      <c r="BA205" s="72">
        <f t="shared" si="751"/>
        <v>33.276426200000003</v>
      </c>
      <c r="BB205" s="72">
        <f t="shared" si="751"/>
        <v>0</v>
      </c>
      <c r="BC205" s="72">
        <f t="shared" si="751"/>
        <v>33.276426200000003</v>
      </c>
      <c r="BD205" s="72">
        <f t="shared" si="751"/>
        <v>0</v>
      </c>
      <c r="BE205" s="72">
        <f t="shared" si="751"/>
        <v>0</v>
      </c>
      <c r="BF205" s="73">
        <f t="shared" si="751"/>
        <v>44.004376753999999</v>
      </c>
      <c r="BG205" s="73">
        <f t="shared" si="751"/>
        <v>0</v>
      </c>
      <c r="BH205" s="73">
        <f t="shared" si="751"/>
        <v>44.004376753999999</v>
      </c>
      <c r="BI205" s="66">
        <f t="shared" si="726"/>
        <v>0.18540665033938664</v>
      </c>
      <c r="BJ205" s="72">
        <f t="shared" si="751"/>
        <v>0.37121674744878042</v>
      </c>
      <c r="BK205" s="72" t="e">
        <f t="shared" si="751"/>
        <v>#DIV/0!</v>
      </c>
      <c r="BL205" s="72">
        <f t="shared" si="751"/>
        <v>0</v>
      </c>
      <c r="BM205" s="72">
        <f t="shared" si="751"/>
        <v>0</v>
      </c>
      <c r="BN205" s="72">
        <f t="shared" si="751"/>
        <v>0</v>
      </c>
      <c r="BO205" s="72">
        <f t="shared" si="751"/>
        <v>0</v>
      </c>
      <c r="BP205" s="72">
        <f t="shared" si="751"/>
        <v>44.004376753999999</v>
      </c>
      <c r="BQ205" s="72">
        <f t="shared" si="751"/>
        <v>0</v>
      </c>
      <c r="BR205" s="72">
        <f t="shared" si="751"/>
        <v>44.004376753999999</v>
      </c>
      <c r="BS205" s="72">
        <f t="shared" si="751"/>
        <v>0.37121674744878042</v>
      </c>
      <c r="BT205" s="72">
        <f t="shared" si="751"/>
        <v>0</v>
      </c>
      <c r="BU205" s="72">
        <f t="shared" si="751"/>
        <v>0</v>
      </c>
      <c r="BV205" s="72">
        <f t="shared" si="751"/>
        <v>0</v>
      </c>
      <c r="BW205" s="72">
        <f t="shared" si="751"/>
        <v>0</v>
      </c>
      <c r="BX205" s="72">
        <f t="shared" si="751"/>
        <v>44.004376753999999</v>
      </c>
      <c r="BY205" s="72">
        <f t="shared" si="751"/>
        <v>0</v>
      </c>
      <c r="BZ205" s="72">
        <f t="shared" si="751"/>
        <v>44.004376753999999</v>
      </c>
      <c r="CA205" s="72">
        <f t="shared" si="751"/>
        <v>0.37121674744878042</v>
      </c>
      <c r="CB205" s="72">
        <f t="shared" si="751"/>
        <v>0</v>
      </c>
      <c r="CC205" s="72">
        <f t="shared" si="751"/>
        <v>0</v>
      </c>
      <c r="CD205" s="72">
        <f t="shared" si="751"/>
        <v>0</v>
      </c>
      <c r="CE205" s="72">
        <f t="shared" si="751"/>
        <v>0</v>
      </c>
      <c r="CF205" s="72">
        <f t="shared" si="751"/>
        <v>0</v>
      </c>
      <c r="CG205" s="72">
        <f t="shared" si="751"/>
        <v>0</v>
      </c>
      <c r="CH205" s="72">
        <f t="shared" si="751"/>
        <v>0</v>
      </c>
      <c r="CI205" s="72">
        <f t="shared" si="751"/>
        <v>0</v>
      </c>
      <c r="CJ205" s="72">
        <f t="shared" si="751"/>
        <v>0</v>
      </c>
      <c r="CK205" s="72">
        <f t="shared" si="751"/>
        <v>0</v>
      </c>
      <c r="CL205" s="72">
        <f t="shared" si="751"/>
        <v>0</v>
      </c>
      <c r="CM205" s="72">
        <f t="shared" si="751"/>
        <v>44.004376753999999</v>
      </c>
      <c r="CN205" s="72">
        <f t="shared" si="751"/>
        <v>0</v>
      </c>
      <c r="CO205" s="72">
        <f t="shared" si="751"/>
        <v>44.004376753999999</v>
      </c>
      <c r="CP205" s="72">
        <f t="shared" si="751"/>
        <v>0.37121674744878042</v>
      </c>
      <c r="CQ205" s="72">
        <f t="shared" si="751"/>
        <v>0.37121674744878042</v>
      </c>
      <c r="CR205" s="72" t="e">
        <f t="shared" si="751"/>
        <v>#DIV/0!</v>
      </c>
      <c r="CS205" s="72">
        <f t="shared" si="751"/>
        <v>0</v>
      </c>
      <c r="CT205" s="72">
        <f t="shared" ref="CT205:DT205" si="752">+CT206+CT207</f>
        <v>0</v>
      </c>
      <c r="CU205" s="72">
        <f t="shared" si="752"/>
        <v>0</v>
      </c>
      <c r="CV205" s="72">
        <f t="shared" si="752"/>
        <v>0</v>
      </c>
      <c r="CW205" s="72">
        <f t="shared" si="752"/>
        <v>44.004376753999999</v>
      </c>
      <c r="CX205" s="72">
        <f t="shared" si="752"/>
        <v>0</v>
      </c>
      <c r="CY205" s="72">
        <f t="shared" si="752"/>
        <v>44.004376753999999</v>
      </c>
      <c r="CZ205" s="72">
        <f t="shared" si="752"/>
        <v>0</v>
      </c>
      <c r="DA205" s="72">
        <f t="shared" si="752"/>
        <v>0</v>
      </c>
      <c r="DB205" s="72">
        <f t="shared" si="752"/>
        <v>0</v>
      </c>
      <c r="DC205" s="72">
        <f t="shared" si="752"/>
        <v>0</v>
      </c>
      <c r="DD205" s="72">
        <f t="shared" si="752"/>
        <v>44.004376753999999</v>
      </c>
      <c r="DE205" s="72">
        <f t="shared" si="752"/>
        <v>0</v>
      </c>
      <c r="DF205" s="72">
        <f t="shared" si="752"/>
        <v>44.004376753999999</v>
      </c>
      <c r="DG205" s="72">
        <f t="shared" si="752"/>
        <v>0</v>
      </c>
      <c r="DH205" s="72">
        <f t="shared" si="752"/>
        <v>0</v>
      </c>
      <c r="DI205" s="72">
        <f t="shared" si="752"/>
        <v>0</v>
      </c>
      <c r="DJ205" s="72">
        <f t="shared" si="752"/>
        <v>0</v>
      </c>
      <c r="DK205" s="72">
        <f t="shared" si="752"/>
        <v>0</v>
      </c>
      <c r="DL205" s="72">
        <f t="shared" si="752"/>
        <v>0</v>
      </c>
      <c r="DM205" s="72">
        <f t="shared" si="752"/>
        <v>0</v>
      </c>
      <c r="DN205" s="72">
        <f t="shared" si="752"/>
        <v>0</v>
      </c>
      <c r="DO205" s="72">
        <f t="shared" si="752"/>
        <v>0</v>
      </c>
      <c r="DP205" s="72">
        <f t="shared" si="752"/>
        <v>0</v>
      </c>
      <c r="DQ205" s="72">
        <f t="shared" si="752"/>
        <v>0</v>
      </c>
      <c r="DR205" s="72">
        <f t="shared" si="752"/>
        <v>44.004376753999999</v>
      </c>
      <c r="DS205" s="72">
        <f t="shared" si="752"/>
        <v>0</v>
      </c>
      <c r="DT205" s="72">
        <f t="shared" si="752"/>
        <v>44.004376753999999</v>
      </c>
      <c r="DU205" s="67">
        <f t="shared" si="733"/>
        <v>0.18540665033938664</v>
      </c>
      <c r="DV205" s="67">
        <f t="shared" si="734"/>
        <v>0.18540665033938664</v>
      </c>
      <c r="DW205" s="67">
        <f t="shared" si="735"/>
        <v>0.36401288118419017</v>
      </c>
      <c r="DY205" s="23"/>
      <c r="DZ205" s="69"/>
      <c r="EA205" s="88"/>
      <c r="EB205" s="88"/>
    </row>
    <row r="206" spans="1:133" ht="12.75" x14ac:dyDescent="0.2">
      <c r="A206" s="80" t="s">
        <v>100</v>
      </c>
      <c r="B206" s="122">
        <f>[1]DEPENSES_TOFE!C80</f>
        <v>116.45292999999999</v>
      </c>
      <c r="C206" s="122"/>
      <c r="D206" s="122">
        <f>B206-C206</f>
        <v>116.45292999999999</v>
      </c>
      <c r="E206" s="81">
        <f>[1]DEPENSES_TOFE!D80</f>
        <v>116.45292999999999</v>
      </c>
      <c r="F206" s="122"/>
      <c r="G206" s="122">
        <f>E206-F206</f>
        <v>116.45292999999999</v>
      </c>
      <c r="H206" s="89"/>
      <c r="I206" s="83"/>
      <c r="J206" s="122">
        <f>[1]DEPENSES_TOFE!E80</f>
        <v>0.46753474900000003</v>
      </c>
      <c r="K206" s="122"/>
      <c r="L206" s="122">
        <f>J206-K206</f>
        <v>0.46753474900000003</v>
      </c>
      <c r="M206" s="83"/>
      <c r="N206" s="122">
        <f>[1]DEPENSES_TOFE!G80</f>
        <v>1.8977065259999999</v>
      </c>
      <c r="O206" s="122"/>
      <c r="P206" s="122">
        <f>N206-O206</f>
        <v>1.8977065259999999</v>
      </c>
      <c r="Q206" s="122">
        <f t="shared" ref="Q206:S208" si="753">J206+N206</f>
        <v>2.3652412749999998</v>
      </c>
      <c r="R206" s="122">
        <f t="shared" si="753"/>
        <v>0</v>
      </c>
      <c r="S206" s="122">
        <f t="shared" si="753"/>
        <v>2.3652412749999998</v>
      </c>
      <c r="T206" s="97"/>
      <c r="U206" s="122">
        <f>[1]DEPENSES_TOFE!I80</f>
        <v>3.2356940230000002</v>
      </c>
      <c r="V206" s="122"/>
      <c r="W206" s="122">
        <f>U206-V206</f>
        <v>3.2356940230000002</v>
      </c>
      <c r="X206" s="96"/>
      <c r="Y206" s="84">
        <f>I206+M206+T206</f>
        <v>0</v>
      </c>
      <c r="Z206" s="127">
        <f t="shared" ref="Z206:AB208" si="754">Q206+U206</f>
        <v>5.6009352979999996</v>
      </c>
      <c r="AA206" s="127">
        <f t="shared" si="754"/>
        <v>0</v>
      </c>
      <c r="AB206" s="127">
        <f t="shared" si="754"/>
        <v>5.6009352979999996</v>
      </c>
      <c r="AC206" s="66">
        <f t="shared" si="722"/>
        <v>4.8096130324930424E-2</v>
      </c>
      <c r="AD206" s="66" t="e">
        <f t="shared" si="723"/>
        <v>#DIV/0!</v>
      </c>
      <c r="AE206" s="66" t="e">
        <f t="shared" si="724"/>
        <v>#DIV/0!</v>
      </c>
      <c r="AF206" s="97"/>
      <c r="AG206" s="122">
        <f>[1]DEPENSES_TOFE!M80</f>
        <v>6.1384922450000001</v>
      </c>
      <c r="AH206" s="122"/>
      <c r="AI206" s="122">
        <f>AG206-AH206</f>
        <v>6.1384922450000001</v>
      </c>
      <c r="AJ206" s="122">
        <f t="shared" ref="AJ206:AL208" si="755">+Z206+AG206</f>
        <v>11.739427543</v>
      </c>
      <c r="AK206" s="122">
        <f t="shared" si="755"/>
        <v>0</v>
      </c>
      <c r="AL206" s="122">
        <f t="shared" si="755"/>
        <v>11.739427543</v>
      </c>
      <c r="AM206" s="66">
        <f>AJ206/B206</f>
        <v>0.10080834842884588</v>
      </c>
      <c r="AN206" s="97"/>
      <c r="AO206" s="122">
        <f>[1]DEPENSES_TOFE!O80</f>
        <v>1.818216176</v>
      </c>
      <c r="AP206" s="122"/>
      <c r="AQ206" s="122">
        <f>AO206-AP206</f>
        <v>1.818216176</v>
      </c>
      <c r="AR206" s="122">
        <f t="shared" ref="AR206:AT208" si="756">AJ206+AO206</f>
        <v>13.557643719</v>
      </c>
      <c r="AS206" s="122">
        <f t="shared" si="756"/>
        <v>0</v>
      </c>
      <c r="AT206" s="122">
        <f t="shared" si="756"/>
        <v>13.557643719</v>
      </c>
      <c r="AU206" s="97"/>
      <c r="AV206" s="122">
        <f>[1]DEPENSES_TOFE!Q80</f>
        <v>9.3144365199999992</v>
      </c>
      <c r="AW206" s="122"/>
      <c r="AX206" s="122">
        <f>AV206-AW206</f>
        <v>9.3144365199999992</v>
      </c>
      <c r="AY206" s="96"/>
      <c r="AZ206" s="84">
        <f>AF206+AN206+AU206</f>
        <v>0</v>
      </c>
      <c r="BA206" s="122">
        <f t="shared" ref="BA206:BC208" si="757">AV206+AO206+AG206</f>
        <v>17.271144940999999</v>
      </c>
      <c r="BB206" s="122">
        <f t="shared" si="757"/>
        <v>0</v>
      </c>
      <c r="BC206" s="122">
        <f t="shared" si="757"/>
        <v>17.271144940999999</v>
      </c>
      <c r="BD206" s="82"/>
      <c r="BE206" s="86">
        <f t="shared" ref="BE206:BH208" si="758">AZ206+Y206</f>
        <v>0</v>
      </c>
      <c r="BF206" s="127">
        <f t="shared" si="758"/>
        <v>22.872080238999999</v>
      </c>
      <c r="BG206" s="127">
        <f t="shared" si="758"/>
        <v>0</v>
      </c>
      <c r="BH206" s="127">
        <f t="shared" si="758"/>
        <v>22.872080238999999</v>
      </c>
      <c r="BI206" s="66">
        <f t="shared" si="726"/>
        <v>0.19640622386229353</v>
      </c>
      <c r="BJ206" s="66">
        <f>BF206/E206</f>
        <v>0.19640622386229353</v>
      </c>
      <c r="BK206" s="66" t="e">
        <f>BH206/BD206</f>
        <v>#DIV/0!</v>
      </c>
      <c r="BL206" s="97"/>
      <c r="BM206" s="122">
        <f>[1]DEPENSES_TOFE!W80</f>
        <v>0</v>
      </c>
      <c r="BN206" s="122"/>
      <c r="BO206" s="122">
        <f>BM206-BN206</f>
        <v>0</v>
      </c>
      <c r="BP206" s="122">
        <f t="shared" ref="BP206:BR208" si="759">BF206+BM206</f>
        <v>22.872080238999999</v>
      </c>
      <c r="BQ206" s="122">
        <f t="shared" si="759"/>
        <v>0</v>
      </c>
      <c r="BR206" s="122">
        <f t="shared" si="759"/>
        <v>22.872080238999999</v>
      </c>
      <c r="BS206" s="66">
        <f>BR206/B206</f>
        <v>0.19640622386229353</v>
      </c>
      <c r="BT206" s="97"/>
      <c r="BU206" s="122">
        <f>[1]DEPENSES_TOFE!Y80</f>
        <v>0</v>
      </c>
      <c r="BV206" s="122"/>
      <c r="BW206" s="122">
        <f>BU206-BV206</f>
        <v>0</v>
      </c>
      <c r="BX206" s="122">
        <f t="shared" ref="BX206:BZ208" si="760">BP206+BU206</f>
        <v>22.872080238999999</v>
      </c>
      <c r="BY206" s="122">
        <f t="shared" si="760"/>
        <v>0</v>
      </c>
      <c r="BZ206" s="122">
        <f t="shared" si="760"/>
        <v>22.872080238999999</v>
      </c>
      <c r="CA206" s="66">
        <f>BX206/B206</f>
        <v>0.19640622386229353</v>
      </c>
      <c r="CB206" s="97"/>
      <c r="CC206" s="122">
        <f>[1]DEPENSES_TOFE!AA80</f>
        <v>0</v>
      </c>
      <c r="CD206" s="122"/>
      <c r="CE206" s="122">
        <f>CC206-CD206</f>
        <v>0</v>
      </c>
      <c r="CF206" s="96"/>
      <c r="CG206" s="84">
        <f>CB206+BT206+BL206</f>
        <v>0</v>
      </c>
      <c r="CH206" s="122">
        <f t="shared" ref="CH206:CJ208" si="761">BM206+BU206+CC206</f>
        <v>0</v>
      </c>
      <c r="CI206" s="122">
        <f t="shared" si="761"/>
        <v>0</v>
      </c>
      <c r="CJ206" s="122">
        <f t="shared" si="761"/>
        <v>0</v>
      </c>
      <c r="CK206" s="82"/>
      <c r="CL206" s="86">
        <f>CG206+BE206</f>
        <v>0</v>
      </c>
      <c r="CM206" s="122">
        <f t="shared" ref="CM206:CO208" si="762">BX206+CC206</f>
        <v>22.872080238999999</v>
      </c>
      <c r="CN206" s="122">
        <f t="shared" si="762"/>
        <v>0</v>
      </c>
      <c r="CO206" s="122">
        <f t="shared" si="762"/>
        <v>22.872080238999999</v>
      </c>
      <c r="CP206" s="67">
        <f>CO206/D206</f>
        <v>0.19640622386229353</v>
      </c>
      <c r="CQ206" s="67">
        <f>CO206/G206</f>
        <v>0.19640622386229353</v>
      </c>
      <c r="CR206" s="67" t="e">
        <f>CO206/CK206</f>
        <v>#DIV/0!</v>
      </c>
      <c r="CS206" s="97"/>
      <c r="CT206" s="122">
        <f>[1]DEPENSES_TOFE!AG80</f>
        <v>0</v>
      </c>
      <c r="CU206" s="122"/>
      <c r="CV206" s="122">
        <f>CT206-CU206</f>
        <v>0</v>
      </c>
      <c r="CW206" s="122">
        <f t="shared" ref="CW206:CY208" si="763">CM206+CT206</f>
        <v>22.872080238999999</v>
      </c>
      <c r="CX206" s="122">
        <f t="shared" si="763"/>
        <v>0</v>
      </c>
      <c r="CY206" s="122">
        <f t="shared" si="763"/>
        <v>22.872080238999999</v>
      </c>
      <c r="CZ206" s="83"/>
      <c r="DA206" s="122">
        <f>[1]DEPENSES_TOFE!AI80</f>
        <v>0</v>
      </c>
      <c r="DB206" s="122"/>
      <c r="DC206" s="122">
        <f>DA206-DB206</f>
        <v>0</v>
      </c>
      <c r="DD206" s="122">
        <f t="shared" ref="DD206:DF208" si="764">CW206+DA206</f>
        <v>22.872080238999999</v>
      </c>
      <c r="DE206" s="122">
        <f t="shared" si="764"/>
        <v>0</v>
      </c>
      <c r="DF206" s="122">
        <f t="shared" si="764"/>
        <v>22.872080238999999</v>
      </c>
      <c r="DG206" s="83"/>
      <c r="DH206" s="122">
        <f>[1]DEPENSES_TOFE!AK80</f>
        <v>0</v>
      </c>
      <c r="DI206" s="122"/>
      <c r="DJ206" s="122">
        <f>DH206-DI206</f>
        <v>0</v>
      </c>
      <c r="DK206" s="96"/>
      <c r="DL206" s="84">
        <f t="shared" ref="DL206:DO207" si="765">DG206+CZ206+CS206</f>
        <v>0</v>
      </c>
      <c r="DM206" s="122">
        <f t="shared" si="765"/>
        <v>0</v>
      </c>
      <c r="DN206" s="122">
        <f t="shared" si="765"/>
        <v>0</v>
      </c>
      <c r="DO206" s="122">
        <f t="shared" si="765"/>
        <v>0</v>
      </c>
      <c r="DP206" s="82"/>
      <c r="DQ206" s="86">
        <f>DL206+CL206</f>
        <v>0</v>
      </c>
      <c r="DR206" s="123">
        <f t="shared" ref="DR206:DT208" si="766">DD206+DH206</f>
        <v>22.872080238999999</v>
      </c>
      <c r="DS206" s="123">
        <f t="shared" si="766"/>
        <v>0</v>
      </c>
      <c r="DT206" s="123">
        <f t="shared" si="766"/>
        <v>22.872080238999999</v>
      </c>
      <c r="DU206" s="67">
        <f t="shared" si="733"/>
        <v>0.19640622386229353</v>
      </c>
      <c r="DV206" s="67">
        <f t="shared" si="734"/>
        <v>0.19640622386229353</v>
      </c>
      <c r="DW206" s="67" t="e">
        <f t="shared" si="735"/>
        <v>#DIV/0!</v>
      </c>
      <c r="DY206" s="88"/>
      <c r="DZ206" s="128"/>
      <c r="EA206" s="148"/>
      <c r="EB206" s="149"/>
    </row>
    <row r="207" spans="1:133" s="148" customFormat="1" ht="12.75" x14ac:dyDescent="0.2">
      <c r="A207" s="80" t="s">
        <v>217</v>
      </c>
      <c r="B207" s="122">
        <f>[1]DEPENSES_TOFE!C81</f>
        <v>120.886867</v>
      </c>
      <c r="C207" s="151"/>
      <c r="D207" s="151">
        <f>B207-C207</f>
        <v>120.886867</v>
      </c>
      <c r="E207" s="81">
        <f>[1]DEPENSES_TOFE!D81</f>
        <v>120.886867</v>
      </c>
      <c r="F207" s="151"/>
      <c r="G207" s="151">
        <f>E207-F207</f>
        <v>120.886867</v>
      </c>
      <c r="H207" s="152">
        <f>D207</f>
        <v>120.886867</v>
      </c>
      <c r="I207" s="83"/>
      <c r="J207" s="122">
        <f>[1]DEPENSES_TOFE!E81</f>
        <v>0.84562286799999997</v>
      </c>
      <c r="K207" s="151"/>
      <c r="L207" s="151">
        <f>J207-K207</f>
        <v>0.84562286799999997</v>
      </c>
      <c r="M207" s="83"/>
      <c r="N207" s="122">
        <f>[1]DEPENSES_TOFE!G81</f>
        <v>1.8842500280000001</v>
      </c>
      <c r="O207" s="151"/>
      <c r="P207" s="151">
        <f>N207-O207</f>
        <v>1.8842500280000001</v>
      </c>
      <c r="Q207" s="122">
        <f t="shared" si="753"/>
        <v>2.7298728959999998</v>
      </c>
      <c r="R207" s="122">
        <f t="shared" si="753"/>
        <v>0</v>
      </c>
      <c r="S207" s="122">
        <f t="shared" si="753"/>
        <v>2.7298728959999998</v>
      </c>
      <c r="T207" s="97"/>
      <c r="U207" s="122">
        <f>[1]DEPENSES_TOFE!I81</f>
        <v>2.3971423600000001</v>
      </c>
      <c r="V207" s="151"/>
      <c r="W207" s="151">
        <f>U207-V207</f>
        <v>2.3971423600000001</v>
      </c>
      <c r="X207" s="96"/>
      <c r="Y207" s="84">
        <f>I207+M207+T207</f>
        <v>0</v>
      </c>
      <c r="Z207" s="127">
        <f t="shared" si="754"/>
        <v>5.127015256</v>
      </c>
      <c r="AA207" s="127">
        <f t="shared" si="754"/>
        <v>0</v>
      </c>
      <c r="AB207" s="127">
        <f t="shared" si="754"/>
        <v>5.127015256</v>
      </c>
      <c r="AC207" s="66">
        <f t="shared" si="722"/>
        <v>4.2411681129927874E-2</v>
      </c>
      <c r="AD207" s="66" t="e">
        <f t="shared" si="723"/>
        <v>#DIV/0!</v>
      </c>
      <c r="AE207" s="66">
        <f t="shared" si="724"/>
        <v>4.2411681129927874E-2</v>
      </c>
      <c r="AF207" s="97"/>
      <c r="AG207" s="122">
        <f>[1]DEPENSES_TOFE!M81</f>
        <v>7.5040621329999997</v>
      </c>
      <c r="AH207" s="151"/>
      <c r="AI207" s="151">
        <f>AG207-AH207</f>
        <v>7.5040621329999997</v>
      </c>
      <c r="AJ207" s="122">
        <f t="shared" si="755"/>
        <v>12.631077389</v>
      </c>
      <c r="AK207" s="122">
        <f t="shared" si="755"/>
        <v>0</v>
      </c>
      <c r="AL207" s="122">
        <f t="shared" si="755"/>
        <v>12.631077389</v>
      </c>
      <c r="AM207" s="66">
        <f>AJ207/B207</f>
        <v>0.10448676272667402</v>
      </c>
      <c r="AN207" s="97"/>
      <c r="AO207" s="122">
        <f>[1]DEPENSES_TOFE!O81</f>
        <v>3.490764602</v>
      </c>
      <c r="AP207" s="151"/>
      <c r="AQ207" s="151">
        <f>AO207-AP207</f>
        <v>3.490764602</v>
      </c>
      <c r="AR207" s="122">
        <f t="shared" si="756"/>
        <v>16.121841991</v>
      </c>
      <c r="AS207" s="122">
        <f t="shared" si="756"/>
        <v>0</v>
      </c>
      <c r="AT207" s="122">
        <f t="shared" si="756"/>
        <v>16.121841991</v>
      </c>
      <c r="AU207" s="97"/>
      <c r="AV207" s="122">
        <f>[1]DEPENSES_TOFE!Q81</f>
        <v>5.010454524</v>
      </c>
      <c r="AW207" s="151"/>
      <c r="AX207" s="151">
        <f>AV207-AW207</f>
        <v>5.010454524</v>
      </c>
      <c r="AY207" s="96"/>
      <c r="AZ207" s="84">
        <f>AF207+AN207+AU207</f>
        <v>0</v>
      </c>
      <c r="BA207" s="122">
        <f t="shared" si="757"/>
        <v>16.005281259</v>
      </c>
      <c r="BB207" s="122">
        <f t="shared" si="757"/>
        <v>0</v>
      </c>
      <c r="BC207" s="122">
        <f t="shared" si="757"/>
        <v>16.005281259</v>
      </c>
      <c r="BD207" s="82"/>
      <c r="BE207" s="86">
        <f t="shared" si="758"/>
        <v>0</v>
      </c>
      <c r="BF207" s="127">
        <f t="shared" si="758"/>
        <v>21.132296515</v>
      </c>
      <c r="BG207" s="127">
        <f t="shared" si="758"/>
        <v>0</v>
      </c>
      <c r="BH207" s="127">
        <f t="shared" si="758"/>
        <v>21.132296515</v>
      </c>
      <c r="BI207" s="66">
        <f t="shared" si="726"/>
        <v>0.17481052358648685</v>
      </c>
      <c r="BJ207" s="66">
        <f>BF207/E207</f>
        <v>0.17481052358648685</v>
      </c>
      <c r="BK207" s="66" t="e">
        <f>BH207/BD207</f>
        <v>#DIV/0!</v>
      </c>
      <c r="BL207" s="97"/>
      <c r="BM207" s="122">
        <f>[1]DEPENSES_TOFE!W81</f>
        <v>0</v>
      </c>
      <c r="BN207" s="151"/>
      <c r="BO207" s="151">
        <f>BM207-BN207</f>
        <v>0</v>
      </c>
      <c r="BP207" s="122">
        <f t="shared" si="759"/>
        <v>21.132296515</v>
      </c>
      <c r="BQ207" s="122">
        <f t="shared" si="759"/>
        <v>0</v>
      </c>
      <c r="BR207" s="122">
        <f t="shared" si="759"/>
        <v>21.132296515</v>
      </c>
      <c r="BS207" s="66">
        <f>BR207/B207</f>
        <v>0.17481052358648685</v>
      </c>
      <c r="BT207" s="97"/>
      <c r="BU207" s="122">
        <f>[1]DEPENSES_TOFE!Y81</f>
        <v>0</v>
      </c>
      <c r="BV207" s="151"/>
      <c r="BW207" s="151">
        <f>BU207-BV207</f>
        <v>0</v>
      </c>
      <c r="BX207" s="122">
        <f t="shared" si="760"/>
        <v>21.132296515</v>
      </c>
      <c r="BY207" s="122">
        <f t="shared" si="760"/>
        <v>0</v>
      </c>
      <c r="BZ207" s="122">
        <f t="shared" si="760"/>
        <v>21.132296515</v>
      </c>
      <c r="CA207" s="66">
        <f>BX207/B207</f>
        <v>0.17481052358648685</v>
      </c>
      <c r="CB207" s="97"/>
      <c r="CC207" s="122">
        <f>[1]DEPENSES_TOFE!AA81</f>
        <v>0</v>
      </c>
      <c r="CD207" s="151"/>
      <c r="CE207" s="151">
        <f>CC207-CD207</f>
        <v>0</v>
      </c>
      <c r="CF207" s="96"/>
      <c r="CG207" s="84">
        <f>CB207+BT207+BL207</f>
        <v>0</v>
      </c>
      <c r="CH207" s="122">
        <f t="shared" si="761"/>
        <v>0</v>
      </c>
      <c r="CI207" s="122">
        <f t="shared" si="761"/>
        <v>0</v>
      </c>
      <c r="CJ207" s="122">
        <f t="shared" si="761"/>
        <v>0</v>
      </c>
      <c r="CK207" s="82"/>
      <c r="CL207" s="86">
        <f>CG207+BE207</f>
        <v>0</v>
      </c>
      <c r="CM207" s="122">
        <f t="shared" si="762"/>
        <v>21.132296515</v>
      </c>
      <c r="CN207" s="122">
        <f t="shared" si="762"/>
        <v>0</v>
      </c>
      <c r="CO207" s="122">
        <f t="shared" si="762"/>
        <v>21.132296515</v>
      </c>
      <c r="CP207" s="67">
        <f>CO207/D207</f>
        <v>0.17481052358648685</v>
      </c>
      <c r="CQ207" s="67">
        <f>CO207/G207</f>
        <v>0.17481052358648685</v>
      </c>
      <c r="CR207" s="67" t="e">
        <f>CO207/CK207</f>
        <v>#DIV/0!</v>
      </c>
      <c r="CS207" s="97"/>
      <c r="CT207" s="122">
        <f>[1]DEPENSES_TOFE!AG81</f>
        <v>0</v>
      </c>
      <c r="CU207" s="151"/>
      <c r="CV207" s="151">
        <f>CT207-CU207</f>
        <v>0</v>
      </c>
      <c r="CW207" s="151">
        <f t="shared" si="763"/>
        <v>21.132296515</v>
      </c>
      <c r="CX207" s="151">
        <f t="shared" si="763"/>
        <v>0</v>
      </c>
      <c r="CY207" s="151">
        <f t="shared" si="763"/>
        <v>21.132296515</v>
      </c>
      <c r="CZ207" s="83"/>
      <c r="DA207" s="122">
        <f>[1]DEPENSES_TOFE!AI81</f>
        <v>0</v>
      </c>
      <c r="DB207" s="151"/>
      <c r="DC207" s="151">
        <f>DA207-DB207</f>
        <v>0</v>
      </c>
      <c r="DD207" s="151">
        <f t="shared" si="764"/>
        <v>21.132296515</v>
      </c>
      <c r="DE207" s="151">
        <f t="shared" si="764"/>
        <v>0</v>
      </c>
      <c r="DF207" s="151">
        <f t="shared" si="764"/>
        <v>21.132296515</v>
      </c>
      <c r="DG207" s="83"/>
      <c r="DH207" s="122">
        <f>[1]DEPENSES_TOFE!AK81</f>
        <v>0</v>
      </c>
      <c r="DI207" s="151"/>
      <c r="DJ207" s="151">
        <f>DH207-DI207</f>
        <v>0</v>
      </c>
      <c r="DK207" s="96"/>
      <c r="DL207" s="84">
        <f t="shared" si="765"/>
        <v>0</v>
      </c>
      <c r="DM207" s="122">
        <f t="shared" si="765"/>
        <v>0</v>
      </c>
      <c r="DN207" s="122">
        <f t="shared" si="765"/>
        <v>0</v>
      </c>
      <c r="DO207" s="122">
        <f t="shared" si="765"/>
        <v>0</v>
      </c>
      <c r="DP207" s="82"/>
      <c r="DQ207" s="86">
        <f>DL207+CL207</f>
        <v>0</v>
      </c>
      <c r="DR207" s="123">
        <f t="shared" si="766"/>
        <v>21.132296515</v>
      </c>
      <c r="DS207" s="123">
        <f t="shared" si="766"/>
        <v>0</v>
      </c>
      <c r="DT207" s="123">
        <f t="shared" si="766"/>
        <v>21.132296515</v>
      </c>
      <c r="DU207" s="67">
        <f t="shared" si="733"/>
        <v>0.17481052358648685</v>
      </c>
      <c r="DV207" s="67">
        <f t="shared" si="734"/>
        <v>0.17481052358648685</v>
      </c>
      <c r="DW207" s="67">
        <f t="shared" si="735"/>
        <v>0.17481052358648685</v>
      </c>
      <c r="DY207" s="23"/>
      <c r="DZ207" s="128"/>
      <c r="EA207" s="23"/>
      <c r="EB207" s="23"/>
      <c r="EC207" s="149"/>
    </row>
    <row r="208" spans="1:133" s="180" customFormat="1" ht="12.75" x14ac:dyDescent="0.2">
      <c r="A208" s="194" t="s">
        <v>218</v>
      </c>
      <c r="B208" s="182"/>
      <c r="C208" s="182"/>
      <c r="D208" s="182">
        <f>B208-C208</f>
        <v>0</v>
      </c>
      <c r="E208" s="182"/>
      <c r="F208" s="182"/>
      <c r="G208" s="182">
        <f>E208-F208</f>
        <v>0</v>
      </c>
      <c r="H208" s="182">
        <f>D208</f>
        <v>0</v>
      </c>
      <c r="I208" s="110"/>
      <c r="J208" s="182">
        <f>'[1]DONNEES BGCT'!I46+'[1]DONNEES BGCT'!I47</f>
        <v>0</v>
      </c>
      <c r="K208" s="182"/>
      <c r="L208" s="182">
        <f>J208-K208</f>
        <v>0</v>
      </c>
      <c r="M208" s="110"/>
      <c r="N208" s="182">
        <f>'[1]DONNEES BGCT'!L46+'[1]DONNEES BGCT'!L47</f>
        <v>0</v>
      </c>
      <c r="O208" s="182"/>
      <c r="P208" s="182">
        <f>N208-O208</f>
        <v>0</v>
      </c>
      <c r="Q208" s="182">
        <f t="shared" si="753"/>
        <v>0</v>
      </c>
      <c r="R208" s="182">
        <f t="shared" si="753"/>
        <v>0</v>
      </c>
      <c r="S208" s="182">
        <f t="shared" si="753"/>
        <v>0</v>
      </c>
      <c r="T208" s="110"/>
      <c r="U208" s="182">
        <f>'[1]DONNEES BGCT'!O46+'[1]DONNEES BGCT'!L47</f>
        <v>0</v>
      </c>
      <c r="V208" s="182"/>
      <c r="W208" s="182">
        <f>U208-V208</f>
        <v>0</v>
      </c>
      <c r="X208" s="160"/>
      <c r="Y208" s="159"/>
      <c r="Z208" s="183">
        <f t="shared" si="754"/>
        <v>0</v>
      </c>
      <c r="AA208" s="183">
        <f t="shared" si="754"/>
        <v>0</v>
      </c>
      <c r="AB208" s="183">
        <f t="shared" si="754"/>
        <v>0</v>
      </c>
      <c r="AC208" s="66" t="e">
        <f t="shared" si="722"/>
        <v>#DIV/0!</v>
      </c>
      <c r="AD208" s="66" t="e">
        <f t="shared" si="723"/>
        <v>#DIV/0!</v>
      </c>
      <c r="AE208" s="66" t="e">
        <f t="shared" si="724"/>
        <v>#DIV/0!</v>
      </c>
      <c r="AF208" s="110"/>
      <c r="AG208" s="182">
        <f>'[1]DONNEES BGCT'!S46+'[1]DONNEES BGCT'!S47</f>
        <v>1.0299282700000001</v>
      </c>
      <c r="AH208" s="182"/>
      <c r="AI208" s="182">
        <f>AG208-AH208</f>
        <v>1.0299282700000001</v>
      </c>
      <c r="AJ208" s="182">
        <f t="shared" si="755"/>
        <v>1.0299282700000001</v>
      </c>
      <c r="AK208" s="182">
        <f t="shared" si="755"/>
        <v>0</v>
      </c>
      <c r="AL208" s="182">
        <f t="shared" si="755"/>
        <v>1.0299282700000001</v>
      </c>
      <c r="AM208" s="114" t="e">
        <f t="shared" si="725"/>
        <v>#DIV/0!</v>
      </c>
      <c r="AN208" s="110"/>
      <c r="AO208" s="182">
        <f>'[1]DONNEES BGCT'!V46+'[1]DONNEES BGCT'!V47</f>
        <v>0.44231734299999997</v>
      </c>
      <c r="AP208" s="182"/>
      <c r="AQ208" s="182">
        <f>AO208-AP208</f>
        <v>0.44231734299999997</v>
      </c>
      <c r="AR208" s="182">
        <f t="shared" si="756"/>
        <v>1.4722456130000001</v>
      </c>
      <c r="AS208" s="182">
        <f t="shared" si="756"/>
        <v>0</v>
      </c>
      <c r="AT208" s="182">
        <f t="shared" si="756"/>
        <v>1.4722456130000001</v>
      </c>
      <c r="AU208" s="110"/>
      <c r="AV208" s="182">
        <f>'[1]DONNEES BGCT'!Y46+'[1]DONNEES BGCT'!Y47</f>
        <v>-0.63004659000000007</v>
      </c>
      <c r="AW208" s="182"/>
      <c r="AX208" s="182">
        <f>AV208-AW208</f>
        <v>-0.63004659000000007</v>
      </c>
      <c r="AY208" s="160"/>
      <c r="AZ208" s="112">
        <f>AF208+AN208+AU208</f>
        <v>0</v>
      </c>
      <c r="BA208" s="182">
        <f t="shared" si="757"/>
        <v>0.84219902300000005</v>
      </c>
      <c r="BB208" s="182">
        <f t="shared" si="757"/>
        <v>0</v>
      </c>
      <c r="BC208" s="182">
        <f t="shared" si="757"/>
        <v>0.84219902300000005</v>
      </c>
      <c r="BD208" s="111">
        <f>AY208+X208</f>
        <v>0</v>
      </c>
      <c r="BE208" s="115">
        <f t="shared" si="758"/>
        <v>0</v>
      </c>
      <c r="BF208" s="183">
        <f t="shared" si="758"/>
        <v>0.84219902300000005</v>
      </c>
      <c r="BG208" s="183">
        <f t="shared" si="758"/>
        <v>0</v>
      </c>
      <c r="BH208" s="183">
        <f t="shared" si="758"/>
        <v>0.84219902300000005</v>
      </c>
      <c r="BI208" s="66"/>
      <c r="BJ208" s="66"/>
      <c r="BK208" s="66"/>
      <c r="BL208" s="110"/>
      <c r="BM208" s="182">
        <f>'[1]DONNEES BGCT'!AC46+'[1]DONNEES BGCT'!AC47</f>
        <v>0</v>
      </c>
      <c r="BN208" s="182"/>
      <c r="BO208" s="182">
        <f>BM208-BN208</f>
        <v>0</v>
      </c>
      <c r="BP208" s="182">
        <f t="shared" si="759"/>
        <v>0.84219902300000005</v>
      </c>
      <c r="BQ208" s="182">
        <f t="shared" si="759"/>
        <v>0</v>
      </c>
      <c r="BR208" s="182">
        <f t="shared" si="759"/>
        <v>0.84219902300000005</v>
      </c>
      <c r="BS208" s="66"/>
      <c r="BT208" s="110"/>
      <c r="BU208" s="182">
        <f>'[1]DONNEES BGCT'!AF46+'[1]DONNEES BGCT'!AF47</f>
        <v>0</v>
      </c>
      <c r="BV208" s="182"/>
      <c r="BW208" s="182">
        <f>BU208-BV208</f>
        <v>0</v>
      </c>
      <c r="BX208" s="182">
        <f t="shared" si="760"/>
        <v>0.84219902300000005</v>
      </c>
      <c r="BY208" s="182">
        <f t="shared" si="760"/>
        <v>0</v>
      </c>
      <c r="BZ208" s="182">
        <f t="shared" si="760"/>
        <v>0.84219902300000005</v>
      </c>
      <c r="CA208" s="114" t="e">
        <f t="shared" si="728"/>
        <v>#DIV/0!</v>
      </c>
      <c r="CB208" s="110"/>
      <c r="CC208" s="182">
        <f>'[1]DONNEES BGCT'!AI46+'[1]DONNEES BGCT'!AI47</f>
        <v>0</v>
      </c>
      <c r="CD208" s="182"/>
      <c r="CE208" s="182">
        <f>CC208-CD208</f>
        <v>0</v>
      </c>
      <c r="CF208" s="160"/>
      <c r="CG208" s="112"/>
      <c r="CH208" s="182">
        <f t="shared" si="761"/>
        <v>0</v>
      </c>
      <c r="CI208" s="182">
        <f t="shared" si="761"/>
        <v>0</v>
      </c>
      <c r="CJ208" s="182">
        <f t="shared" si="761"/>
        <v>0</v>
      </c>
      <c r="CK208" s="111">
        <f>CF208+BD208</f>
        <v>0</v>
      </c>
      <c r="CL208" s="115">
        <f>CG208+BE208</f>
        <v>0</v>
      </c>
      <c r="CM208" s="182">
        <f t="shared" si="762"/>
        <v>0.84219902300000005</v>
      </c>
      <c r="CN208" s="182">
        <f t="shared" si="762"/>
        <v>0</v>
      </c>
      <c r="CO208" s="182">
        <f t="shared" si="762"/>
        <v>0.84219902300000005</v>
      </c>
      <c r="CP208" s="67" t="e">
        <f t="shared" si="729"/>
        <v>#DIV/0!</v>
      </c>
      <c r="CQ208" s="67" t="e">
        <f t="shared" si="730"/>
        <v>#DIV/0!</v>
      </c>
      <c r="CR208" s="116" t="e">
        <f t="shared" si="731"/>
        <v>#DIV/0!</v>
      </c>
      <c r="CS208" s="110" t="e">
        <f>#REF!</f>
        <v>#REF!</v>
      </c>
      <c r="CT208" s="182">
        <f>'[1]DONNEES BGCT'!AM46+'[1]DONNEES BGCT'!AM47</f>
        <v>0</v>
      </c>
      <c r="CU208" s="182"/>
      <c r="CV208" s="182">
        <f>CT208-CU208</f>
        <v>0</v>
      </c>
      <c r="CW208" s="182">
        <f t="shared" si="763"/>
        <v>0.84219902300000005</v>
      </c>
      <c r="CX208" s="182">
        <f t="shared" si="763"/>
        <v>0</v>
      </c>
      <c r="CY208" s="182">
        <f t="shared" si="763"/>
        <v>0.84219902300000005</v>
      </c>
      <c r="CZ208" s="110"/>
      <c r="DA208" s="182">
        <f>'[1]DONNEES BGCT'!AV46+'[1]DONNEES BGCT'!AV47</f>
        <v>0</v>
      </c>
      <c r="DB208" s="182"/>
      <c r="DC208" s="182">
        <f>DA208-DB208</f>
        <v>0</v>
      </c>
      <c r="DD208" s="182">
        <f t="shared" si="764"/>
        <v>0.84219902300000005</v>
      </c>
      <c r="DE208" s="182">
        <f t="shared" si="764"/>
        <v>0</v>
      </c>
      <c r="DF208" s="182">
        <f t="shared" si="764"/>
        <v>0.84219902300000005</v>
      </c>
      <c r="DG208" s="110"/>
      <c r="DH208" s="182">
        <f>'[1]DONNEES BGCT'!BE46+'[1]DONNEES BGCT'!BE47</f>
        <v>0</v>
      </c>
      <c r="DI208" s="182"/>
      <c r="DJ208" s="182">
        <f>DH208-DI208</f>
        <v>0</v>
      </c>
      <c r="DK208" s="160"/>
      <c r="DL208" s="112"/>
      <c r="DM208" s="182">
        <f>DH208+DA208+CT208</f>
        <v>0</v>
      </c>
      <c r="DN208" s="182">
        <f>DI208+DB208+CU208</f>
        <v>0</v>
      </c>
      <c r="DO208" s="182">
        <f>DJ208+DC208+CV208</f>
        <v>0</v>
      </c>
      <c r="DP208" s="111">
        <f>DK208+CK208</f>
        <v>0</v>
      </c>
      <c r="DQ208" s="115">
        <f>DL208+CL208</f>
        <v>0</v>
      </c>
      <c r="DR208" s="184">
        <f t="shared" si="766"/>
        <v>0.84219902300000005</v>
      </c>
      <c r="DS208" s="184">
        <f t="shared" si="766"/>
        <v>0</v>
      </c>
      <c r="DT208" s="184">
        <f t="shared" si="766"/>
        <v>0.84219902300000005</v>
      </c>
      <c r="DU208" s="116" t="e">
        <f t="shared" si="733"/>
        <v>#DIV/0!</v>
      </c>
      <c r="DV208" s="116"/>
      <c r="DW208" s="116"/>
      <c r="DY208" s="148"/>
      <c r="DZ208" s="128"/>
      <c r="EA208" s="23"/>
      <c r="EB208" s="23"/>
    </row>
    <row r="209" spans="1:133" s="7" customFormat="1" x14ac:dyDescent="0.2">
      <c r="A209" s="140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85"/>
      <c r="AA209" s="85"/>
      <c r="AB209" s="85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121"/>
      <c r="AN209" s="121"/>
      <c r="AO209" s="121"/>
      <c r="AP209" s="121"/>
      <c r="AQ209" s="121"/>
      <c r="AR209" s="121"/>
      <c r="AS209" s="121"/>
      <c r="AT209" s="121"/>
      <c r="AU209" s="121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1"/>
      <c r="BF209" s="85"/>
      <c r="BG209" s="85"/>
      <c r="BH209" s="85"/>
      <c r="BI209" s="121"/>
      <c r="BJ209" s="121"/>
      <c r="BK209" s="121"/>
      <c r="BL209" s="121"/>
      <c r="BM209" s="121"/>
      <c r="BN209" s="121"/>
      <c r="BO209" s="121"/>
      <c r="BP209" s="121"/>
      <c r="BQ209" s="121"/>
      <c r="BR209" s="121"/>
      <c r="BS209" s="121"/>
      <c r="BT209" s="121"/>
      <c r="BU209" s="121"/>
      <c r="BV209" s="121"/>
      <c r="BW209" s="121"/>
      <c r="BX209" s="121"/>
      <c r="BY209" s="121"/>
      <c r="BZ209" s="121"/>
      <c r="CA209" s="121"/>
      <c r="CB209" s="121"/>
      <c r="CC209" s="121"/>
      <c r="CD209" s="121"/>
      <c r="CE209" s="121"/>
      <c r="CF209" s="121"/>
      <c r="CG209" s="121"/>
      <c r="CH209" s="121"/>
      <c r="CI209" s="121"/>
      <c r="CJ209" s="121"/>
      <c r="CK209" s="121"/>
      <c r="CL209" s="121"/>
      <c r="CM209" s="121"/>
      <c r="CN209" s="121"/>
      <c r="CO209" s="121"/>
      <c r="CP209" s="121"/>
      <c r="CQ209" s="121"/>
      <c r="CR209" s="121"/>
      <c r="CS209" s="121"/>
      <c r="CT209" s="121"/>
      <c r="CU209" s="121"/>
      <c r="CV209" s="121"/>
      <c r="CW209" s="121"/>
      <c r="CX209" s="121"/>
      <c r="CY209" s="121"/>
      <c r="CZ209" s="121"/>
      <c r="DA209" s="121"/>
      <c r="DB209" s="121"/>
      <c r="DC209" s="121"/>
      <c r="DD209" s="121"/>
      <c r="DE209" s="121"/>
      <c r="DF209" s="121"/>
      <c r="DG209" s="121"/>
      <c r="DH209" s="121"/>
      <c r="DI209" s="121"/>
      <c r="DJ209" s="121"/>
      <c r="DK209" s="121"/>
      <c r="DL209" s="121"/>
      <c r="DM209" s="121"/>
      <c r="DN209" s="121"/>
      <c r="DO209" s="121"/>
      <c r="DP209" s="121"/>
      <c r="DQ209" s="121"/>
      <c r="DR209" s="121"/>
      <c r="DS209" s="121"/>
      <c r="DT209" s="121"/>
      <c r="DU209" s="121"/>
      <c r="DV209" s="121"/>
      <c r="DW209" s="121"/>
      <c r="DZ209" s="128"/>
    </row>
    <row r="210" spans="1:133" s="7" customFormat="1" ht="15" x14ac:dyDescent="0.25">
      <c r="A210" s="186" t="s">
        <v>219</v>
      </c>
      <c r="B210" s="121"/>
      <c r="C210" s="121"/>
      <c r="D210" s="121">
        <f>D44+D62</f>
        <v>63.929892764000002</v>
      </c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85"/>
      <c r="AA210" s="85"/>
      <c r="AB210" s="85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  <c r="AN210" s="121"/>
      <c r="AO210" s="121"/>
      <c r="AP210" s="121"/>
      <c r="AQ210" s="121"/>
      <c r="AR210" s="121"/>
      <c r="AS210" s="121"/>
      <c r="AT210" s="121"/>
      <c r="AU210" s="121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1"/>
      <c r="BF210" s="85"/>
      <c r="BG210" s="85"/>
      <c r="BH210" s="85"/>
      <c r="BI210" s="121"/>
      <c r="BJ210" s="121"/>
      <c r="BK210" s="121"/>
      <c r="BL210" s="121"/>
      <c r="BM210" s="121"/>
      <c r="BN210" s="121"/>
      <c r="BO210" s="121"/>
      <c r="BP210" s="121"/>
      <c r="BQ210" s="121"/>
      <c r="BR210" s="121"/>
      <c r="BS210" s="121"/>
      <c r="BT210" s="121"/>
      <c r="BU210" s="121"/>
      <c r="BV210" s="121"/>
      <c r="BW210" s="121"/>
      <c r="BX210" s="121"/>
      <c r="BY210" s="121"/>
      <c r="BZ210" s="121"/>
      <c r="CA210" s="121"/>
      <c r="CB210" s="121"/>
      <c r="CC210" s="121"/>
      <c r="CD210" s="121"/>
      <c r="CE210" s="121"/>
      <c r="CF210" s="121"/>
      <c r="CG210" s="121"/>
      <c r="CH210" s="121"/>
      <c r="CI210" s="121"/>
      <c r="CJ210" s="121"/>
      <c r="CK210" s="121"/>
      <c r="CL210" s="121"/>
      <c r="CM210" s="121"/>
      <c r="CN210" s="121"/>
      <c r="CO210" s="121"/>
      <c r="CP210" s="121"/>
      <c r="CQ210" s="121"/>
      <c r="CR210" s="121"/>
      <c r="CS210" s="121"/>
      <c r="CT210" s="121"/>
      <c r="CU210" s="121"/>
      <c r="CV210" s="121"/>
      <c r="CW210" s="121"/>
      <c r="CX210" s="121"/>
      <c r="CY210" s="121"/>
      <c r="CZ210" s="121"/>
      <c r="DA210" s="121"/>
      <c r="DB210" s="121"/>
      <c r="DC210" s="121"/>
      <c r="DD210" s="121"/>
      <c r="DE210" s="121"/>
      <c r="DF210" s="121"/>
      <c r="DG210" s="121"/>
      <c r="DH210" s="121"/>
      <c r="DI210" s="121"/>
      <c r="DJ210" s="121"/>
      <c r="DK210" s="121"/>
      <c r="DL210" s="121"/>
      <c r="DM210" s="121"/>
      <c r="DN210" s="121"/>
      <c r="DO210" s="121"/>
      <c r="DP210" s="121"/>
      <c r="DQ210" s="121"/>
      <c r="DR210" s="121"/>
      <c r="DS210" s="121"/>
      <c r="DT210" s="121"/>
      <c r="DU210" s="121"/>
      <c r="DV210" s="121"/>
      <c r="DW210" s="121"/>
      <c r="DZ210" s="128"/>
      <c r="EA210" s="36"/>
      <c r="EB210" s="36"/>
    </row>
    <row r="211" spans="1:133" s="36" customFormat="1" ht="12.75" x14ac:dyDescent="0.2">
      <c r="A211" s="195" t="s">
        <v>220</v>
      </c>
      <c r="B211" s="196">
        <f t="shared" ref="B211:BM211" si="767">+B8+B44+B62+B69+B71</f>
        <v>841.51413476399989</v>
      </c>
      <c r="C211" s="196">
        <f t="shared" si="767"/>
        <v>67.300421</v>
      </c>
      <c r="D211" s="196">
        <f t="shared" si="767"/>
        <v>774.21371376399998</v>
      </c>
      <c r="E211" s="196">
        <f t="shared" si="767"/>
        <v>841.51413476399989</v>
      </c>
      <c r="F211" s="196">
        <f t="shared" si="767"/>
        <v>67.300421</v>
      </c>
      <c r="G211" s="196">
        <f t="shared" si="767"/>
        <v>774.21371376399998</v>
      </c>
      <c r="H211" s="196">
        <f t="shared" si="767"/>
        <v>822.36579607636645</v>
      </c>
      <c r="I211" s="196">
        <f t="shared" si="767"/>
        <v>54.116355200000001</v>
      </c>
      <c r="J211" s="196">
        <f t="shared" si="767"/>
        <v>67.848098532999998</v>
      </c>
      <c r="K211" s="196">
        <f t="shared" si="767"/>
        <v>8.100739978</v>
      </c>
      <c r="L211" s="196">
        <f t="shared" si="767"/>
        <v>59.747358555000005</v>
      </c>
      <c r="M211" s="196">
        <f t="shared" si="767"/>
        <v>44.240404269999999</v>
      </c>
      <c r="N211" s="196">
        <f t="shared" si="767"/>
        <v>55.046489234999996</v>
      </c>
      <c r="O211" s="196">
        <f t="shared" si="767"/>
        <v>8.1817692429999997</v>
      </c>
      <c r="P211" s="196">
        <f t="shared" si="767"/>
        <v>46.864719991999991</v>
      </c>
      <c r="Q211" s="196">
        <f t="shared" si="767"/>
        <v>122.89458776800001</v>
      </c>
      <c r="R211" s="196">
        <f t="shared" si="767"/>
        <v>16.282509220999998</v>
      </c>
      <c r="S211" s="196">
        <f t="shared" si="767"/>
        <v>106.61207854700001</v>
      </c>
      <c r="T211" s="196">
        <f t="shared" si="767"/>
        <v>20.505676999999999</v>
      </c>
      <c r="U211" s="196">
        <f t="shared" si="767"/>
        <v>56.826702988500003</v>
      </c>
      <c r="V211" s="196">
        <f t="shared" si="767"/>
        <v>8.3260397410000007</v>
      </c>
      <c r="W211" s="196">
        <f t="shared" si="767"/>
        <v>48.500663247500007</v>
      </c>
      <c r="X211" s="196">
        <f t="shared" si="767"/>
        <v>0</v>
      </c>
      <c r="Y211" s="196">
        <f t="shared" si="767"/>
        <v>118.86243647000001</v>
      </c>
      <c r="Z211" s="138">
        <f t="shared" si="767"/>
        <v>179.72129075649997</v>
      </c>
      <c r="AA211" s="138">
        <f t="shared" si="767"/>
        <v>24.608548962000004</v>
      </c>
      <c r="AB211" s="138">
        <f t="shared" si="767"/>
        <v>155.11274179449998</v>
      </c>
      <c r="AC211" s="66">
        <f t="shared" ref="AC211:AC227" si="768">AB211/D211</f>
        <v>0.20034873967859254</v>
      </c>
      <c r="AD211" s="196" t="e">
        <f t="shared" si="767"/>
        <v>#DIV/0!</v>
      </c>
      <c r="AE211" s="196" t="e">
        <f t="shared" si="767"/>
        <v>#DIV/0!</v>
      </c>
      <c r="AF211" s="196">
        <f t="shared" si="767"/>
        <v>48.034047999999999</v>
      </c>
      <c r="AG211" s="196">
        <f t="shared" si="767"/>
        <v>84.752289953000002</v>
      </c>
      <c r="AH211" s="196">
        <f t="shared" si="767"/>
        <v>8.9491707970000007</v>
      </c>
      <c r="AI211" s="196">
        <f t="shared" si="767"/>
        <v>75.803119155999994</v>
      </c>
      <c r="AJ211" s="196">
        <f t="shared" si="767"/>
        <v>264.47358070949997</v>
      </c>
      <c r="AK211" s="196">
        <f t="shared" si="767"/>
        <v>33.557719759000001</v>
      </c>
      <c r="AL211" s="196">
        <f t="shared" si="767"/>
        <v>230.91586095050005</v>
      </c>
      <c r="AM211" s="196" t="e">
        <f t="shared" si="767"/>
        <v>#DIV/0!</v>
      </c>
      <c r="AN211" s="196">
        <f t="shared" si="767"/>
        <v>40.675814000000003</v>
      </c>
      <c r="AO211" s="196">
        <f t="shared" si="767"/>
        <v>72.722220219000008</v>
      </c>
      <c r="AP211" s="196">
        <f t="shared" si="767"/>
        <v>8.6483876629999994</v>
      </c>
      <c r="AQ211" s="196">
        <f t="shared" si="767"/>
        <v>64.073832555999985</v>
      </c>
      <c r="AR211" s="196">
        <f t="shared" si="767"/>
        <v>337.19580092849998</v>
      </c>
      <c r="AS211" s="196">
        <f t="shared" si="767"/>
        <v>42.206107422000002</v>
      </c>
      <c r="AT211" s="196">
        <f t="shared" si="767"/>
        <v>294.98969350649998</v>
      </c>
      <c r="AU211" s="196">
        <f t="shared" si="767"/>
        <v>25.014236</v>
      </c>
      <c r="AV211" s="196">
        <f t="shared" si="767"/>
        <v>78.472308156000011</v>
      </c>
      <c r="AW211" s="196">
        <f t="shared" si="767"/>
        <v>13.058808698</v>
      </c>
      <c r="AX211" s="196">
        <f t="shared" si="767"/>
        <v>65.413499458000004</v>
      </c>
      <c r="AY211" s="196">
        <f t="shared" si="767"/>
        <v>0</v>
      </c>
      <c r="AZ211" s="196">
        <f t="shared" si="767"/>
        <v>113.72409800000001</v>
      </c>
      <c r="BA211" s="196">
        <f t="shared" si="767"/>
        <v>235.94681832799998</v>
      </c>
      <c r="BB211" s="196">
        <f t="shared" si="767"/>
        <v>30.656367158000002</v>
      </c>
      <c r="BC211" s="196">
        <f t="shared" si="767"/>
        <v>205.29045116999995</v>
      </c>
      <c r="BD211" s="196">
        <f t="shared" si="767"/>
        <v>0</v>
      </c>
      <c r="BE211" s="196">
        <f t="shared" si="767"/>
        <v>232.58653446999998</v>
      </c>
      <c r="BF211" s="138">
        <f t="shared" si="767"/>
        <v>415.66810908449997</v>
      </c>
      <c r="BG211" s="138">
        <f t="shared" si="767"/>
        <v>55.264916119999995</v>
      </c>
      <c r="BH211" s="138">
        <f t="shared" si="767"/>
        <v>360.40319296449991</v>
      </c>
      <c r="BI211" s="66">
        <f t="shared" ref="BI211:BI214" si="769">BH211/D211</f>
        <v>0.46550866583378547</v>
      </c>
      <c r="BJ211" s="196" t="e">
        <f t="shared" si="767"/>
        <v>#DIV/0!</v>
      </c>
      <c r="BK211" s="196" t="e">
        <f t="shared" si="767"/>
        <v>#DIV/0!</v>
      </c>
      <c r="BL211" s="196">
        <f t="shared" si="767"/>
        <v>0</v>
      </c>
      <c r="BM211" s="196">
        <f t="shared" si="767"/>
        <v>0</v>
      </c>
      <c r="BN211" s="196">
        <f t="shared" ref="BN211:CX211" si="770">+BN8+BN44+BN62+BN69+BN71</f>
        <v>0</v>
      </c>
      <c r="BO211" s="196">
        <f t="shared" si="770"/>
        <v>0</v>
      </c>
      <c r="BP211" s="196">
        <f t="shared" si="770"/>
        <v>415.66810908449997</v>
      </c>
      <c r="BQ211" s="196">
        <f t="shared" si="770"/>
        <v>55.264916119999995</v>
      </c>
      <c r="BR211" s="196">
        <f t="shared" si="770"/>
        <v>360.40319296450002</v>
      </c>
      <c r="BS211" s="66">
        <f>BR211/B211</f>
        <v>0.42827942880076997</v>
      </c>
      <c r="BT211" s="196">
        <f t="shared" ref="BT211:DW211" si="771">+BT8+BT44+BT62+BT69+BT71</f>
        <v>0</v>
      </c>
      <c r="BU211" s="196">
        <f t="shared" si="771"/>
        <v>0</v>
      </c>
      <c r="BV211" s="196">
        <f t="shared" si="771"/>
        <v>0</v>
      </c>
      <c r="BW211" s="196">
        <f t="shared" si="771"/>
        <v>0</v>
      </c>
      <c r="BX211" s="196">
        <f t="shared" si="771"/>
        <v>415.66810908449997</v>
      </c>
      <c r="BY211" s="196">
        <f t="shared" si="771"/>
        <v>55.264916119999995</v>
      </c>
      <c r="BZ211" s="196">
        <f t="shared" si="771"/>
        <v>360.40319296450002</v>
      </c>
      <c r="CA211" s="196" t="e">
        <f t="shared" si="771"/>
        <v>#DIV/0!</v>
      </c>
      <c r="CB211" s="196">
        <f t="shared" si="771"/>
        <v>0</v>
      </c>
      <c r="CC211" s="196">
        <f t="shared" si="771"/>
        <v>0</v>
      </c>
      <c r="CD211" s="196">
        <f t="shared" si="771"/>
        <v>0</v>
      </c>
      <c r="CE211" s="196">
        <f t="shared" si="771"/>
        <v>0</v>
      </c>
      <c r="CF211" s="196">
        <f t="shared" si="771"/>
        <v>0</v>
      </c>
      <c r="CG211" s="196">
        <f t="shared" si="771"/>
        <v>0</v>
      </c>
      <c r="CH211" s="196">
        <f t="shared" si="771"/>
        <v>0</v>
      </c>
      <c r="CI211" s="196">
        <f t="shared" si="771"/>
        <v>0</v>
      </c>
      <c r="CJ211" s="196">
        <f t="shared" si="771"/>
        <v>0</v>
      </c>
      <c r="CK211" s="196">
        <f t="shared" si="771"/>
        <v>0</v>
      </c>
      <c r="CL211" s="196">
        <f t="shared" si="771"/>
        <v>232.58653446999998</v>
      </c>
      <c r="CM211" s="196">
        <f t="shared" si="771"/>
        <v>415.66810908449997</v>
      </c>
      <c r="CN211" s="196">
        <f t="shared" si="771"/>
        <v>55.264916119999995</v>
      </c>
      <c r="CO211" s="196">
        <f t="shared" si="771"/>
        <v>360.40319296450002</v>
      </c>
      <c r="CP211" s="196" t="e">
        <f t="shared" si="771"/>
        <v>#DIV/0!</v>
      </c>
      <c r="CQ211" s="196" t="e">
        <f t="shared" si="771"/>
        <v>#DIV/0!</v>
      </c>
      <c r="CR211" s="196" t="e">
        <f t="shared" si="771"/>
        <v>#DIV/0!</v>
      </c>
      <c r="CS211" s="196">
        <f t="shared" si="771"/>
        <v>0</v>
      </c>
      <c r="CT211" s="196">
        <f t="shared" si="771"/>
        <v>0</v>
      </c>
      <c r="CU211" s="196">
        <f t="shared" si="771"/>
        <v>0</v>
      </c>
      <c r="CV211" s="196">
        <f t="shared" si="771"/>
        <v>0</v>
      </c>
      <c r="CW211" s="196">
        <f t="shared" si="771"/>
        <v>415.66810908449997</v>
      </c>
      <c r="CX211" s="196">
        <f t="shared" si="771"/>
        <v>55.264916119999995</v>
      </c>
      <c r="CY211" s="196">
        <f t="shared" si="771"/>
        <v>360.40319296450002</v>
      </c>
      <c r="CZ211" s="196">
        <f t="shared" si="771"/>
        <v>0</v>
      </c>
      <c r="DA211" s="196">
        <f t="shared" si="771"/>
        <v>0</v>
      </c>
      <c r="DB211" s="196">
        <f t="shared" si="771"/>
        <v>0</v>
      </c>
      <c r="DC211" s="196">
        <f t="shared" si="771"/>
        <v>0</v>
      </c>
      <c r="DD211" s="196">
        <f t="shared" si="771"/>
        <v>415.66810908449997</v>
      </c>
      <c r="DE211" s="196">
        <f t="shared" si="771"/>
        <v>55.264916119999995</v>
      </c>
      <c r="DF211" s="196">
        <f t="shared" si="771"/>
        <v>360.40319296450002</v>
      </c>
      <c r="DG211" s="196">
        <f t="shared" si="771"/>
        <v>180.10849946599998</v>
      </c>
      <c r="DH211" s="196">
        <f t="shared" si="771"/>
        <v>0</v>
      </c>
      <c r="DI211" s="196">
        <f t="shared" si="771"/>
        <v>0</v>
      </c>
      <c r="DJ211" s="196">
        <f t="shared" si="771"/>
        <v>0</v>
      </c>
      <c r="DK211" s="196">
        <f t="shared" si="771"/>
        <v>0</v>
      </c>
      <c r="DL211" s="196">
        <f t="shared" si="771"/>
        <v>180.10849946599998</v>
      </c>
      <c r="DM211" s="196">
        <f t="shared" si="771"/>
        <v>0</v>
      </c>
      <c r="DN211" s="196">
        <f t="shared" si="771"/>
        <v>0</v>
      </c>
      <c r="DO211" s="196">
        <f t="shared" si="771"/>
        <v>0</v>
      </c>
      <c r="DP211" s="196">
        <f t="shared" si="771"/>
        <v>0</v>
      </c>
      <c r="DQ211" s="196">
        <f t="shared" si="771"/>
        <v>412.69503393600002</v>
      </c>
      <c r="DR211" s="196">
        <f t="shared" si="771"/>
        <v>415.66810908449997</v>
      </c>
      <c r="DS211" s="196">
        <f t="shared" si="771"/>
        <v>55.264916119999995</v>
      </c>
      <c r="DT211" s="196">
        <f t="shared" si="771"/>
        <v>360.40319296450002</v>
      </c>
      <c r="DU211" s="196" t="e">
        <f t="shared" si="771"/>
        <v>#DIV/0!</v>
      </c>
      <c r="DV211" s="196" t="e">
        <f t="shared" si="771"/>
        <v>#DIV/0!</v>
      </c>
      <c r="DW211" s="196" t="e">
        <f t="shared" si="771"/>
        <v>#DIV/0!</v>
      </c>
      <c r="DZ211" s="128"/>
      <c r="EA211" s="197"/>
      <c r="EC211" s="198"/>
    </row>
    <row r="212" spans="1:133" s="36" customFormat="1" ht="12.75" x14ac:dyDescent="0.2">
      <c r="A212" s="195" t="s">
        <v>221</v>
      </c>
      <c r="B212" s="196">
        <f t="shared" ref="B212:AB212" si="772">B8+B44</f>
        <v>706.90612593999992</v>
      </c>
      <c r="C212" s="196">
        <f t="shared" si="772"/>
        <v>67.300421</v>
      </c>
      <c r="D212" s="196">
        <f t="shared" si="772"/>
        <v>639.60570494000001</v>
      </c>
      <c r="E212" s="196">
        <f t="shared" si="772"/>
        <v>706.90612593999992</v>
      </c>
      <c r="F212" s="196">
        <f t="shared" si="772"/>
        <v>67.300421</v>
      </c>
      <c r="G212" s="196">
        <f t="shared" si="772"/>
        <v>639.60570494000001</v>
      </c>
      <c r="H212" s="196">
        <f t="shared" si="772"/>
        <v>686.54169148984943</v>
      </c>
      <c r="I212" s="196">
        <f t="shared" si="772"/>
        <v>54.116355200000001</v>
      </c>
      <c r="J212" s="196">
        <f t="shared" si="772"/>
        <v>67.370966207000009</v>
      </c>
      <c r="K212" s="196">
        <f t="shared" si="772"/>
        <v>8.100739978</v>
      </c>
      <c r="L212" s="196">
        <f t="shared" si="772"/>
        <v>59.270226229000002</v>
      </c>
      <c r="M212" s="196">
        <f t="shared" si="772"/>
        <v>44.240404269999999</v>
      </c>
      <c r="N212" s="196">
        <f t="shared" si="772"/>
        <v>53.143031018999999</v>
      </c>
      <c r="O212" s="196">
        <f t="shared" si="772"/>
        <v>8.1817692429999997</v>
      </c>
      <c r="P212" s="196">
        <f t="shared" si="772"/>
        <v>44.961261775999994</v>
      </c>
      <c r="Q212" s="196">
        <f t="shared" si="772"/>
        <v>120.513997226</v>
      </c>
      <c r="R212" s="196">
        <f t="shared" si="772"/>
        <v>16.282509220999998</v>
      </c>
      <c r="S212" s="196">
        <f t="shared" si="772"/>
        <v>104.231488005</v>
      </c>
      <c r="T212" s="196">
        <f t="shared" si="772"/>
        <v>20.505676999999999</v>
      </c>
      <c r="U212" s="196">
        <f t="shared" si="772"/>
        <v>53.534996565500002</v>
      </c>
      <c r="V212" s="196">
        <f t="shared" si="772"/>
        <v>8.3260397410000007</v>
      </c>
      <c r="W212" s="196">
        <f t="shared" si="772"/>
        <v>45.208956824500007</v>
      </c>
      <c r="X212" s="196">
        <f t="shared" si="772"/>
        <v>0</v>
      </c>
      <c r="Y212" s="196">
        <f t="shared" si="772"/>
        <v>118.86243647000001</v>
      </c>
      <c r="Z212" s="138">
        <f t="shared" si="772"/>
        <v>174.04899379149998</v>
      </c>
      <c r="AA212" s="138">
        <f t="shared" si="772"/>
        <v>24.608548962000004</v>
      </c>
      <c r="AB212" s="138">
        <f t="shared" si="772"/>
        <v>149.4404448295</v>
      </c>
      <c r="AC212" s="66">
        <f t="shared" si="768"/>
        <v>0.23364464024522524</v>
      </c>
      <c r="AD212" s="66">
        <f t="shared" si="723"/>
        <v>1.4642892991296594</v>
      </c>
      <c r="AE212" s="66">
        <f t="shared" si="724"/>
        <v>0.21767133253801743</v>
      </c>
      <c r="AF212" s="196">
        <f t="shared" ref="AF212:AL212" si="773">AF8+AF44</f>
        <v>48.034047999999999</v>
      </c>
      <c r="AG212" s="196">
        <f t="shared" si="773"/>
        <v>77.244660781000007</v>
      </c>
      <c r="AH212" s="196">
        <f t="shared" si="773"/>
        <v>8.9491707970000007</v>
      </c>
      <c r="AI212" s="196">
        <f t="shared" si="773"/>
        <v>68.295489984</v>
      </c>
      <c r="AJ212" s="196">
        <f t="shared" si="773"/>
        <v>251.2936545725</v>
      </c>
      <c r="AK212" s="196">
        <f t="shared" si="773"/>
        <v>33.557719759000001</v>
      </c>
      <c r="AL212" s="196">
        <f t="shared" si="773"/>
        <v>217.73593481350005</v>
      </c>
      <c r="AM212" s="66">
        <f t="shared" si="725"/>
        <v>0.35548376984050789</v>
      </c>
      <c r="AN212" s="196">
        <f t="shared" ref="AN212:BR212" si="774">AN8+AN44</f>
        <v>40.675814000000003</v>
      </c>
      <c r="AO212" s="196">
        <f t="shared" si="774"/>
        <v>70.668184793000009</v>
      </c>
      <c r="AP212" s="196">
        <f t="shared" si="774"/>
        <v>8.6483876629999994</v>
      </c>
      <c r="AQ212" s="196">
        <f t="shared" si="774"/>
        <v>62.019797129999994</v>
      </c>
      <c r="AR212" s="196">
        <f t="shared" si="774"/>
        <v>321.9618393655</v>
      </c>
      <c r="AS212" s="196">
        <f t="shared" si="774"/>
        <v>42.206107422000002</v>
      </c>
      <c r="AT212" s="196">
        <f t="shared" si="774"/>
        <v>279.7557319435</v>
      </c>
      <c r="AU212" s="196">
        <f t="shared" si="774"/>
        <v>25.014236</v>
      </c>
      <c r="AV212" s="196">
        <f t="shared" si="774"/>
        <v>69.105330542000004</v>
      </c>
      <c r="AW212" s="196">
        <f t="shared" si="774"/>
        <v>13.058808698</v>
      </c>
      <c r="AX212" s="196">
        <f t="shared" si="774"/>
        <v>56.046521843999997</v>
      </c>
      <c r="AY212" s="196">
        <f t="shared" si="774"/>
        <v>0</v>
      </c>
      <c r="AZ212" s="196">
        <f t="shared" si="774"/>
        <v>113.72409800000001</v>
      </c>
      <c r="BA212" s="196">
        <f t="shared" si="774"/>
        <v>217.01817611600001</v>
      </c>
      <c r="BB212" s="196">
        <f t="shared" si="774"/>
        <v>30.656367158000002</v>
      </c>
      <c r="BC212" s="196">
        <f t="shared" si="774"/>
        <v>186.36180895799998</v>
      </c>
      <c r="BD212" s="196">
        <f t="shared" si="774"/>
        <v>0</v>
      </c>
      <c r="BE212" s="196">
        <f t="shared" si="774"/>
        <v>232.58653446999998</v>
      </c>
      <c r="BF212" s="138">
        <f t="shared" si="774"/>
        <v>391.06716990749999</v>
      </c>
      <c r="BG212" s="138">
        <f t="shared" si="774"/>
        <v>55.264916119999995</v>
      </c>
      <c r="BH212" s="138">
        <f t="shared" si="774"/>
        <v>335.80225378749992</v>
      </c>
      <c r="BI212" s="66">
        <f t="shared" si="769"/>
        <v>0.52501447562760684</v>
      </c>
      <c r="BJ212" s="66">
        <f t="shared" si="774"/>
        <v>0.97973506410579392</v>
      </c>
      <c r="BK212" s="66" t="e">
        <f t="shared" si="774"/>
        <v>#DIV/0!</v>
      </c>
      <c r="BL212" s="196">
        <f t="shared" si="774"/>
        <v>0</v>
      </c>
      <c r="BM212" s="196">
        <f t="shared" si="774"/>
        <v>0</v>
      </c>
      <c r="BN212" s="196">
        <f t="shared" si="774"/>
        <v>0</v>
      </c>
      <c r="BO212" s="196">
        <f t="shared" si="774"/>
        <v>0</v>
      </c>
      <c r="BP212" s="196">
        <f t="shared" si="774"/>
        <v>391.06716990749999</v>
      </c>
      <c r="BQ212" s="196">
        <f t="shared" si="774"/>
        <v>55.264916119999995</v>
      </c>
      <c r="BR212" s="196">
        <f t="shared" si="774"/>
        <v>335.80225378750004</v>
      </c>
      <c r="BS212" s="66">
        <f>BR212/B212</f>
        <v>0.47503090080167437</v>
      </c>
      <c r="BT212" s="196">
        <f t="shared" ref="BT212:CO212" si="775">BT8+BT44</f>
        <v>0</v>
      </c>
      <c r="BU212" s="196">
        <f t="shared" si="775"/>
        <v>0</v>
      </c>
      <c r="BV212" s="196">
        <f t="shared" si="775"/>
        <v>0</v>
      </c>
      <c r="BW212" s="196">
        <f t="shared" si="775"/>
        <v>0</v>
      </c>
      <c r="BX212" s="196">
        <f t="shared" si="775"/>
        <v>391.06716990749999</v>
      </c>
      <c r="BY212" s="196">
        <f t="shared" si="775"/>
        <v>55.264916119999995</v>
      </c>
      <c r="BZ212" s="196">
        <f t="shared" si="775"/>
        <v>335.80225378750004</v>
      </c>
      <c r="CA212" s="66">
        <f t="shared" si="775"/>
        <v>0.97973506410579392</v>
      </c>
      <c r="CB212" s="196">
        <f t="shared" si="775"/>
        <v>0</v>
      </c>
      <c r="CC212" s="196">
        <f t="shared" si="775"/>
        <v>0</v>
      </c>
      <c r="CD212" s="196">
        <f t="shared" si="775"/>
        <v>0</v>
      </c>
      <c r="CE212" s="196">
        <f t="shared" si="775"/>
        <v>0</v>
      </c>
      <c r="CF212" s="196">
        <f t="shared" si="775"/>
        <v>0</v>
      </c>
      <c r="CG212" s="196">
        <f t="shared" si="775"/>
        <v>0</v>
      </c>
      <c r="CH212" s="196">
        <f t="shared" si="775"/>
        <v>0</v>
      </c>
      <c r="CI212" s="196">
        <f t="shared" si="775"/>
        <v>0</v>
      </c>
      <c r="CJ212" s="196">
        <f t="shared" si="775"/>
        <v>0</v>
      </c>
      <c r="CK212" s="196">
        <f t="shared" si="775"/>
        <v>0</v>
      </c>
      <c r="CL212" s="196">
        <f t="shared" si="775"/>
        <v>232.58653446999998</v>
      </c>
      <c r="CM212" s="196">
        <f t="shared" si="775"/>
        <v>391.06716990749999</v>
      </c>
      <c r="CN212" s="196">
        <f t="shared" si="775"/>
        <v>55.264916119999995</v>
      </c>
      <c r="CO212" s="196">
        <f t="shared" si="775"/>
        <v>335.80225378750004</v>
      </c>
      <c r="CP212" s="67">
        <f>CO212/D212</f>
        <v>0.52501447562760706</v>
      </c>
      <c r="CQ212" s="67">
        <f>CO212/G212</f>
        <v>0.52501447562760706</v>
      </c>
      <c r="CR212" s="67" t="e">
        <f t="shared" ref="CR212:DW212" si="776">CR8+CR44</f>
        <v>#DIV/0!</v>
      </c>
      <c r="CS212" s="196">
        <f t="shared" si="776"/>
        <v>0</v>
      </c>
      <c r="CT212" s="196">
        <f t="shared" si="776"/>
        <v>0</v>
      </c>
      <c r="CU212" s="196">
        <f t="shared" si="776"/>
        <v>0</v>
      </c>
      <c r="CV212" s="196">
        <f t="shared" si="776"/>
        <v>0</v>
      </c>
      <c r="CW212" s="196">
        <f t="shared" si="776"/>
        <v>391.06716990749999</v>
      </c>
      <c r="CX212" s="196">
        <f t="shared" si="776"/>
        <v>55.264916119999995</v>
      </c>
      <c r="CY212" s="196">
        <f t="shared" si="776"/>
        <v>335.80225378750004</v>
      </c>
      <c r="CZ212" s="196">
        <f t="shared" si="776"/>
        <v>0</v>
      </c>
      <c r="DA212" s="196">
        <f t="shared" si="776"/>
        <v>0</v>
      </c>
      <c r="DB212" s="196">
        <f t="shared" si="776"/>
        <v>0</v>
      </c>
      <c r="DC212" s="196">
        <f t="shared" si="776"/>
        <v>0</v>
      </c>
      <c r="DD212" s="196">
        <f t="shared" si="776"/>
        <v>391.06716990749999</v>
      </c>
      <c r="DE212" s="196">
        <f t="shared" si="776"/>
        <v>55.264916119999995</v>
      </c>
      <c r="DF212" s="196">
        <f t="shared" si="776"/>
        <v>335.80225378750004</v>
      </c>
      <c r="DG212" s="196">
        <f t="shared" si="776"/>
        <v>180.10849946599998</v>
      </c>
      <c r="DH212" s="196">
        <f t="shared" si="776"/>
        <v>0</v>
      </c>
      <c r="DI212" s="196">
        <f t="shared" si="776"/>
        <v>0</v>
      </c>
      <c r="DJ212" s="196">
        <f t="shared" si="776"/>
        <v>0</v>
      </c>
      <c r="DK212" s="196">
        <f t="shared" si="776"/>
        <v>0</v>
      </c>
      <c r="DL212" s="196">
        <f t="shared" si="776"/>
        <v>180.10849946599998</v>
      </c>
      <c r="DM212" s="196">
        <f t="shared" si="776"/>
        <v>0</v>
      </c>
      <c r="DN212" s="196">
        <f t="shared" si="776"/>
        <v>0</v>
      </c>
      <c r="DO212" s="196">
        <f t="shared" si="776"/>
        <v>0</v>
      </c>
      <c r="DP212" s="196">
        <f t="shared" si="776"/>
        <v>0</v>
      </c>
      <c r="DQ212" s="196">
        <f t="shared" si="776"/>
        <v>412.69503393600002</v>
      </c>
      <c r="DR212" s="196">
        <f t="shared" si="776"/>
        <v>391.06716990749999</v>
      </c>
      <c r="DS212" s="196">
        <f t="shared" si="776"/>
        <v>55.264916119999995</v>
      </c>
      <c r="DT212" s="196">
        <f t="shared" si="776"/>
        <v>335.80225378750004</v>
      </c>
      <c r="DU212" s="67">
        <f t="shared" si="776"/>
        <v>0.97973506410579392</v>
      </c>
      <c r="DV212" s="67">
        <f t="shared" si="776"/>
        <v>0.97973506410579392</v>
      </c>
      <c r="DW212" s="67">
        <f t="shared" si="776"/>
        <v>0.82092356544603862</v>
      </c>
      <c r="DZ212" s="128"/>
      <c r="EA212" s="197"/>
      <c r="EC212" s="198"/>
    </row>
    <row r="213" spans="1:133" s="36" customFormat="1" ht="12.75" x14ac:dyDescent="0.2">
      <c r="A213" s="195" t="s">
        <v>222</v>
      </c>
      <c r="B213" s="196">
        <f t="shared" ref="B213:AB213" si="777">B62</f>
        <v>1.6597668239999999</v>
      </c>
      <c r="C213" s="196">
        <f t="shared" si="777"/>
        <v>0</v>
      </c>
      <c r="D213" s="196">
        <f t="shared" si="777"/>
        <v>1.6597668239999999</v>
      </c>
      <c r="E213" s="196">
        <f t="shared" si="777"/>
        <v>1.6597668239999999</v>
      </c>
      <c r="F213" s="196">
        <f t="shared" si="777"/>
        <v>0</v>
      </c>
      <c r="G213" s="196">
        <f t="shared" si="777"/>
        <v>1.6597668239999999</v>
      </c>
      <c r="H213" s="196">
        <f t="shared" si="777"/>
        <v>1.6597668239999999</v>
      </c>
      <c r="I213" s="196">
        <f t="shared" si="777"/>
        <v>0</v>
      </c>
      <c r="J213" s="196">
        <f t="shared" si="777"/>
        <v>0</v>
      </c>
      <c r="K213" s="196">
        <f t="shared" si="777"/>
        <v>0</v>
      </c>
      <c r="L213" s="196">
        <f t="shared" si="777"/>
        <v>0</v>
      </c>
      <c r="M213" s="196">
        <f t="shared" si="777"/>
        <v>0</v>
      </c>
      <c r="N213" s="196">
        <f t="shared" si="777"/>
        <v>0</v>
      </c>
      <c r="O213" s="196">
        <f t="shared" si="777"/>
        <v>0</v>
      </c>
      <c r="P213" s="196">
        <f t="shared" si="777"/>
        <v>0</v>
      </c>
      <c r="Q213" s="196">
        <f t="shared" si="777"/>
        <v>0</v>
      </c>
      <c r="R213" s="196">
        <f t="shared" si="777"/>
        <v>0</v>
      </c>
      <c r="S213" s="196">
        <f t="shared" si="777"/>
        <v>0</v>
      </c>
      <c r="T213" s="196">
        <f t="shared" si="777"/>
        <v>0</v>
      </c>
      <c r="U213" s="196">
        <f t="shared" si="777"/>
        <v>4.7525405E-2</v>
      </c>
      <c r="V213" s="196">
        <f t="shared" si="777"/>
        <v>0</v>
      </c>
      <c r="W213" s="196">
        <f t="shared" si="777"/>
        <v>4.7525405E-2</v>
      </c>
      <c r="X213" s="196">
        <f t="shared" si="777"/>
        <v>0</v>
      </c>
      <c r="Y213" s="196">
        <f t="shared" si="777"/>
        <v>0</v>
      </c>
      <c r="Z213" s="138">
        <f t="shared" si="777"/>
        <v>4.7525405E-2</v>
      </c>
      <c r="AA213" s="138">
        <f t="shared" si="777"/>
        <v>0</v>
      </c>
      <c r="AB213" s="138">
        <f t="shared" si="777"/>
        <v>4.7525405E-2</v>
      </c>
      <c r="AC213" s="66">
        <f t="shared" si="768"/>
        <v>2.8633784163407283E-2</v>
      </c>
      <c r="AD213" s="66" t="e">
        <f t="shared" si="723"/>
        <v>#DIV/0!</v>
      </c>
      <c r="AE213" s="66">
        <f t="shared" si="724"/>
        <v>2.8633784163407283E-2</v>
      </c>
      <c r="AF213" s="196">
        <f t="shared" ref="AF213:AL213" si="778">AF62</f>
        <v>0</v>
      </c>
      <c r="AG213" s="196">
        <f t="shared" si="778"/>
        <v>0.369136927</v>
      </c>
      <c r="AH213" s="196">
        <f t="shared" si="778"/>
        <v>0</v>
      </c>
      <c r="AI213" s="196">
        <f t="shared" si="778"/>
        <v>0.369136927</v>
      </c>
      <c r="AJ213" s="196">
        <f t="shared" si="778"/>
        <v>0.41666233200000002</v>
      </c>
      <c r="AK213" s="196">
        <f t="shared" si="778"/>
        <v>0</v>
      </c>
      <c r="AL213" s="196">
        <f t="shared" si="778"/>
        <v>0.41666233200000002</v>
      </c>
      <c r="AM213" s="66">
        <f t="shared" si="725"/>
        <v>0.25103666730478041</v>
      </c>
      <c r="AN213" s="196">
        <f t="shared" ref="AN213:BR213" si="779">AN62</f>
        <v>0</v>
      </c>
      <c r="AO213" s="196">
        <f t="shared" si="779"/>
        <v>0.22819603000000002</v>
      </c>
      <c r="AP213" s="196">
        <f t="shared" si="779"/>
        <v>0</v>
      </c>
      <c r="AQ213" s="196">
        <f t="shared" si="779"/>
        <v>0.22819603000000002</v>
      </c>
      <c r="AR213" s="196">
        <f t="shared" si="779"/>
        <v>0.64485836200000002</v>
      </c>
      <c r="AS213" s="196">
        <f t="shared" si="779"/>
        <v>0</v>
      </c>
      <c r="AT213" s="196">
        <f t="shared" si="779"/>
        <v>0.64485836200000002</v>
      </c>
      <c r="AU213" s="196">
        <f t="shared" si="779"/>
        <v>0</v>
      </c>
      <c r="AV213" s="196">
        <f t="shared" si="779"/>
        <v>2.7703953999999999E-2</v>
      </c>
      <c r="AW213" s="196">
        <f t="shared" si="779"/>
        <v>0</v>
      </c>
      <c r="AX213" s="196">
        <f t="shared" si="779"/>
        <v>2.7703953999999999E-2</v>
      </c>
      <c r="AY213" s="196">
        <f t="shared" si="779"/>
        <v>0</v>
      </c>
      <c r="AZ213" s="196">
        <f t="shared" si="779"/>
        <v>0</v>
      </c>
      <c r="BA213" s="196">
        <f t="shared" si="779"/>
        <v>0.62503691100000003</v>
      </c>
      <c r="BB213" s="196">
        <f t="shared" si="779"/>
        <v>0</v>
      </c>
      <c r="BC213" s="196">
        <f t="shared" si="779"/>
        <v>0.62503691100000003</v>
      </c>
      <c r="BD213" s="196">
        <f t="shared" si="779"/>
        <v>0</v>
      </c>
      <c r="BE213" s="196">
        <f t="shared" si="779"/>
        <v>0</v>
      </c>
      <c r="BF213" s="138">
        <f t="shared" si="779"/>
        <v>0.67256231600000005</v>
      </c>
      <c r="BG213" s="138">
        <f t="shared" si="779"/>
        <v>0</v>
      </c>
      <c r="BH213" s="138">
        <f t="shared" si="779"/>
        <v>0.67256231600000005</v>
      </c>
      <c r="BI213" s="66">
        <f t="shared" si="769"/>
        <v>0.40521494120429541</v>
      </c>
      <c r="BJ213" s="66">
        <f t="shared" si="779"/>
        <v>0.40521494120429541</v>
      </c>
      <c r="BK213" s="66" t="e">
        <f t="shared" si="779"/>
        <v>#DIV/0!</v>
      </c>
      <c r="BL213" s="196">
        <f t="shared" si="779"/>
        <v>0</v>
      </c>
      <c r="BM213" s="196">
        <f t="shared" si="779"/>
        <v>0</v>
      </c>
      <c r="BN213" s="196">
        <f t="shared" si="779"/>
        <v>0</v>
      </c>
      <c r="BO213" s="196">
        <f t="shared" si="779"/>
        <v>0</v>
      </c>
      <c r="BP213" s="196">
        <f t="shared" si="779"/>
        <v>0.67256231600000005</v>
      </c>
      <c r="BQ213" s="196">
        <f t="shared" si="779"/>
        <v>0</v>
      </c>
      <c r="BR213" s="196">
        <f t="shared" si="779"/>
        <v>0.67256231600000005</v>
      </c>
      <c r="BS213" s="66">
        <f>BR213/B213</f>
        <v>0.40521494120429541</v>
      </c>
      <c r="BT213" s="196">
        <f t="shared" ref="BT213:CO213" si="780">BT62</f>
        <v>0</v>
      </c>
      <c r="BU213" s="196">
        <f t="shared" si="780"/>
        <v>0</v>
      </c>
      <c r="BV213" s="196">
        <f t="shared" si="780"/>
        <v>0</v>
      </c>
      <c r="BW213" s="196">
        <f t="shared" si="780"/>
        <v>0</v>
      </c>
      <c r="BX213" s="196">
        <f t="shared" si="780"/>
        <v>0.67256231600000005</v>
      </c>
      <c r="BY213" s="196">
        <f t="shared" si="780"/>
        <v>0</v>
      </c>
      <c r="BZ213" s="196">
        <f t="shared" si="780"/>
        <v>0.67256231600000005</v>
      </c>
      <c r="CA213" s="66" t="e">
        <f t="shared" si="780"/>
        <v>#DIV/0!</v>
      </c>
      <c r="CB213" s="196">
        <f t="shared" si="780"/>
        <v>0</v>
      </c>
      <c r="CC213" s="196">
        <f t="shared" si="780"/>
        <v>0</v>
      </c>
      <c r="CD213" s="196">
        <f t="shared" si="780"/>
        <v>0</v>
      </c>
      <c r="CE213" s="196">
        <f t="shared" si="780"/>
        <v>0</v>
      </c>
      <c r="CF213" s="196">
        <f t="shared" si="780"/>
        <v>0</v>
      </c>
      <c r="CG213" s="196">
        <f t="shared" si="780"/>
        <v>0</v>
      </c>
      <c r="CH213" s="196">
        <f t="shared" si="780"/>
        <v>0</v>
      </c>
      <c r="CI213" s="196">
        <f t="shared" si="780"/>
        <v>0</v>
      </c>
      <c r="CJ213" s="196">
        <f t="shared" si="780"/>
        <v>0</v>
      </c>
      <c r="CK213" s="196">
        <f t="shared" si="780"/>
        <v>0</v>
      </c>
      <c r="CL213" s="196">
        <f t="shared" si="780"/>
        <v>0</v>
      </c>
      <c r="CM213" s="196">
        <f t="shared" si="780"/>
        <v>0.67256231600000005</v>
      </c>
      <c r="CN213" s="196">
        <f t="shared" si="780"/>
        <v>0</v>
      </c>
      <c r="CO213" s="196">
        <f t="shared" si="780"/>
        <v>0.67256231600000005</v>
      </c>
      <c r="CP213" s="67">
        <f>CO213/D213</f>
        <v>0.40521494120429541</v>
      </c>
      <c r="CQ213" s="67">
        <f>CO213/G213</f>
        <v>0.40521494120429541</v>
      </c>
      <c r="CR213" s="67" t="e">
        <f t="shared" ref="CR213:DW213" si="781">CR62</f>
        <v>#DIV/0!</v>
      </c>
      <c r="CS213" s="196">
        <f t="shared" si="781"/>
        <v>0</v>
      </c>
      <c r="CT213" s="196">
        <f t="shared" si="781"/>
        <v>0</v>
      </c>
      <c r="CU213" s="196">
        <f t="shared" si="781"/>
        <v>0</v>
      </c>
      <c r="CV213" s="196">
        <f t="shared" si="781"/>
        <v>0</v>
      </c>
      <c r="CW213" s="196">
        <f t="shared" si="781"/>
        <v>0.67256231600000005</v>
      </c>
      <c r="CX213" s="196">
        <f t="shared" si="781"/>
        <v>0</v>
      </c>
      <c r="CY213" s="196">
        <f t="shared" si="781"/>
        <v>0.67256231600000005</v>
      </c>
      <c r="CZ213" s="196">
        <f t="shared" si="781"/>
        <v>0</v>
      </c>
      <c r="DA213" s="196">
        <f t="shared" si="781"/>
        <v>0</v>
      </c>
      <c r="DB213" s="196">
        <f t="shared" si="781"/>
        <v>0</v>
      </c>
      <c r="DC213" s="196">
        <f t="shared" si="781"/>
        <v>0</v>
      </c>
      <c r="DD213" s="196">
        <f t="shared" si="781"/>
        <v>0.67256231600000005</v>
      </c>
      <c r="DE213" s="196">
        <f t="shared" si="781"/>
        <v>0</v>
      </c>
      <c r="DF213" s="196">
        <f t="shared" si="781"/>
        <v>0.67256231600000005</v>
      </c>
      <c r="DG213" s="196">
        <f t="shared" si="781"/>
        <v>0</v>
      </c>
      <c r="DH213" s="196">
        <f t="shared" si="781"/>
        <v>0</v>
      </c>
      <c r="DI213" s="196">
        <f t="shared" si="781"/>
        <v>0</v>
      </c>
      <c r="DJ213" s="196">
        <f t="shared" si="781"/>
        <v>0</v>
      </c>
      <c r="DK213" s="196">
        <f t="shared" si="781"/>
        <v>0</v>
      </c>
      <c r="DL213" s="196">
        <f t="shared" si="781"/>
        <v>0</v>
      </c>
      <c r="DM213" s="196">
        <f t="shared" si="781"/>
        <v>0</v>
      </c>
      <c r="DN213" s="196">
        <f t="shared" si="781"/>
        <v>0</v>
      </c>
      <c r="DO213" s="196">
        <f t="shared" si="781"/>
        <v>0</v>
      </c>
      <c r="DP213" s="196">
        <f t="shared" si="781"/>
        <v>0</v>
      </c>
      <c r="DQ213" s="196">
        <f t="shared" si="781"/>
        <v>0</v>
      </c>
      <c r="DR213" s="196">
        <f t="shared" si="781"/>
        <v>0.67256231600000005</v>
      </c>
      <c r="DS213" s="196">
        <f t="shared" si="781"/>
        <v>0</v>
      </c>
      <c r="DT213" s="196">
        <f t="shared" si="781"/>
        <v>0.67256231600000005</v>
      </c>
      <c r="DU213" s="67">
        <f t="shared" si="781"/>
        <v>0.40521494120429541</v>
      </c>
      <c r="DV213" s="67">
        <f t="shared" si="781"/>
        <v>0.40521494120429541</v>
      </c>
      <c r="DW213" s="67">
        <f t="shared" si="781"/>
        <v>0.40521494120429541</v>
      </c>
      <c r="DZ213" s="128"/>
      <c r="EA213" s="197"/>
      <c r="EC213" s="198"/>
    </row>
    <row r="214" spans="1:133" s="36" customFormat="1" ht="12.75" x14ac:dyDescent="0.2">
      <c r="A214" s="195" t="s">
        <v>223</v>
      </c>
      <c r="B214" s="196">
        <f>B212+B213</f>
        <v>708.56589276399995</v>
      </c>
      <c r="C214" s="196">
        <f t="shared" ref="C214:AX214" si="782">C212+C213</f>
        <v>67.300421</v>
      </c>
      <c r="D214" s="196">
        <f>D212+D213</f>
        <v>641.26547176400004</v>
      </c>
      <c r="E214" s="196">
        <f>E212+E213</f>
        <v>708.56589276399995</v>
      </c>
      <c r="F214" s="196">
        <f t="shared" si="782"/>
        <v>67.300421</v>
      </c>
      <c r="G214" s="196">
        <f>G212+G213</f>
        <v>641.26547176400004</v>
      </c>
      <c r="H214" s="196">
        <f t="shared" si="782"/>
        <v>688.20145831384946</v>
      </c>
      <c r="I214" s="196">
        <f>I212+I213</f>
        <v>54.116355200000001</v>
      </c>
      <c r="J214" s="196">
        <f t="shared" si="782"/>
        <v>67.370966207000009</v>
      </c>
      <c r="K214" s="196">
        <f t="shared" si="782"/>
        <v>8.100739978</v>
      </c>
      <c r="L214" s="196">
        <f t="shared" si="782"/>
        <v>59.270226229000002</v>
      </c>
      <c r="M214" s="196">
        <f>M212+M213</f>
        <v>44.240404269999999</v>
      </c>
      <c r="N214" s="196">
        <f t="shared" si="782"/>
        <v>53.143031018999999</v>
      </c>
      <c r="O214" s="196">
        <f t="shared" si="782"/>
        <v>8.1817692429999997</v>
      </c>
      <c r="P214" s="196">
        <f t="shared" si="782"/>
        <v>44.961261775999994</v>
      </c>
      <c r="Q214" s="196">
        <f t="shared" si="782"/>
        <v>120.513997226</v>
      </c>
      <c r="R214" s="196">
        <f t="shared" si="782"/>
        <v>16.282509220999998</v>
      </c>
      <c r="S214" s="196">
        <f t="shared" si="782"/>
        <v>104.231488005</v>
      </c>
      <c r="T214" s="196">
        <f>T212+T213</f>
        <v>20.505676999999999</v>
      </c>
      <c r="U214" s="196">
        <f t="shared" si="782"/>
        <v>53.582521970500004</v>
      </c>
      <c r="V214" s="196">
        <f t="shared" si="782"/>
        <v>8.3260397410000007</v>
      </c>
      <c r="W214" s="196">
        <f t="shared" si="782"/>
        <v>45.256482229500008</v>
      </c>
      <c r="X214" s="196">
        <f t="shared" si="782"/>
        <v>0</v>
      </c>
      <c r="Y214" s="196">
        <f>Y212+Y213</f>
        <v>118.86243647000001</v>
      </c>
      <c r="Z214" s="138">
        <f t="shared" si="782"/>
        <v>174.09651919649997</v>
      </c>
      <c r="AA214" s="138">
        <f t="shared" si="782"/>
        <v>24.608548962000004</v>
      </c>
      <c r="AB214" s="138">
        <f t="shared" si="782"/>
        <v>149.48797023449998</v>
      </c>
      <c r="AC214" s="66">
        <f t="shared" si="768"/>
        <v>0.23311401723109595</v>
      </c>
      <c r="AD214" s="66">
        <f t="shared" si="723"/>
        <v>1.4646891344890161</v>
      </c>
      <c r="AE214" s="66">
        <f t="shared" si="724"/>
        <v>0.21721542206661096</v>
      </c>
      <c r="AF214" s="196">
        <f>AF212+AF213</f>
        <v>48.034047999999999</v>
      </c>
      <c r="AG214" s="196">
        <f t="shared" si="782"/>
        <v>77.613797708000007</v>
      </c>
      <c r="AH214" s="196">
        <f t="shared" si="782"/>
        <v>8.9491707970000007</v>
      </c>
      <c r="AI214" s="196">
        <f t="shared" si="782"/>
        <v>68.664626910999999</v>
      </c>
      <c r="AJ214" s="196">
        <f t="shared" si="782"/>
        <v>251.71031690449999</v>
      </c>
      <c r="AK214" s="196">
        <f t="shared" si="782"/>
        <v>33.557719759000001</v>
      </c>
      <c r="AL214" s="196">
        <f t="shared" si="782"/>
        <v>218.15259714550004</v>
      </c>
      <c r="AM214" s="66">
        <f t="shared" si="725"/>
        <v>0.35523910969326949</v>
      </c>
      <c r="AN214" s="196">
        <f>AN212+AN213</f>
        <v>40.675814000000003</v>
      </c>
      <c r="AO214" s="196">
        <f t="shared" si="782"/>
        <v>70.896380823000015</v>
      </c>
      <c r="AP214" s="196">
        <f t="shared" si="782"/>
        <v>8.6483876629999994</v>
      </c>
      <c r="AQ214" s="196">
        <f t="shared" si="782"/>
        <v>62.247993159999993</v>
      </c>
      <c r="AR214" s="196">
        <f t="shared" si="782"/>
        <v>322.60669772749998</v>
      </c>
      <c r="AS214" s="196">
        <f t="shared" si="782"/>
        <v>42.206107422000002</v>
      </c>
      <c r="AT214" s="196">
        <f t="shared" si="782"/>
        <v>280.40059030549997</v>
      </c>
      <c r="AU214" s="196">
        <f>AU212+AU213</f>
        <v>25.014236</v>
      </c>
      <c r="AV214" s="196">
        <f t="shared" si="782"/>
        <v>69.133034496000008</v>
      </c>
      <c r="AW214" s="196">
        <f t="shared" si="782"/>
        <v>13.058808698</v>
      </c>
      <c r="AX214" s="196">
        <f t="shared" si="782"/>
        <v>56.074225798000001</v>
      </c>
      <c r="AY214" s="196">
        <f>AY212+AY213</f>
        <v>0</v>
      </c>
      <c r="AZ214" s="196">
        <f>AZ212+AZ213</f>
        <v>113.72409800000001</v>
      </c>
      <c r="BA214" s="196">
        <f t="shared" ref="BA214:CY214" si="783">BA212+BA213</f>
        <v>217.643213027</v>
      </c>
      <c r="BB214" s="196">
        <f t="shared" si="783"/>
        <v>30.656367158000002</v>
      </c>
      <c r="BC214" s="196">
        <f t="shared" si="783"/>
        <v>186.98684586899998</v>
      </c>
      <c r="BD214" s="196">
        <f t="shared" si="783"/>
        <v>0</v>
      </c>
      <c r="BE214" s="196">
        <f>BE212+BE213</f>
        <v>232.58653446999998</v>
      </c>
      <c r="BF214" s="138">
        <f t="shared" si="783"/>
        <v>391.73973222349997</v>
      </c>
      <c r="BG214" s="138">
        <f t="shared" si="783"/>
        <v>55.264916119999995</v>
      </c>
      <c r="BH214" s="138">
        <f t="shared" si="783"/>
        <v>336.4748161034999</v>
      </c>
      <c r="BI214" s="66">
        <f t="shared" si="769"/>
        <v>0.52470440234045557</v>
      </c>
      <c r="BJ214" s="66">
        <f t="shared" si="783"/>
        <v>1.3849500053100894</v>
      </c>
      <c r="BK214" s="66" t="e">
        <f t="shared" si="783"/>
        <v>#DIV/0!</v>
      </c>
      <c r="BL214" s="196">
        <f>BL212+BL213</f>
        <v>0</v>
      </c>
      <c r="BM214" s="196">
        <f t="shared" si="783"/>
        <v>0</v>
      </c>
      <c r="BN214" s="196">
        <f t="shared" si="783"/>
        <v>0</v>
      </c>
      <c r="BO214" s="196">
        <f t="shared" si="783"/>
        <v>0</v>
      </c>
      <c r="BP214" s="196">
        <f t="shared" si="783"/>
        <v>391.73973222349997</v>
      </c>
      <c r="BQ214" s="196">
        <f t="shared" si="783"/>
        <v>55.264916119999995</v>
      </c>
      <c r="BR214" s="196">
        <f t="shared" si="783"/>
        <v>336.47481610350002</v>
      </c>
      <c r="BS214" s="66">
        <f>BR214/B214</f>
        <v>0.47486736172265737</v>
      </c>
      <c r="BT214" s="196">
        <f>BT212+BT213</f>
        <v>0</v>
      </c>
      <c r="BU214" s="196">
        <f t="shared" si="783"/>
        <v>0</v>
      </c>
      <c r="BV214" s="196">
        <f t="shared" si="783"/>
        <v>0</v>
      </c>
      <c r="BW214" s="196">
        <f t="shared" si="783"/>
        <v>0</v>
      </c>
      <c r="BX214" s="196">
        <f t="shared" si="783"/>
        <v>391.73973222349997</v>
      </c>
      <c r="BY214" s="196">
        <f t="shared" si="783"/>
        <v>55.264916119999995</v>
      </c>
      <c r="BZ214" s="196">
        <f t="shared" si="783"/>
        <v>336.47481610350002</v>
      </c>
      <c r="CA214" s="66" t="e">
        <f t="shared" si="783"/>
        <v>#DIV/0!</v>
      </c>
      <c r="CB214" s="196">
        <f>CB212+CB213</f>
        <v>0</v>
      </c>
      <c r="CC214" s="196">
        <f t="shared" si="783"/>
        <v>0</v>
      </c>
      <c r="CD214" s="196">
        <f t="shared" si="783"/>
        <v>0</v>
      </c>
      <c r="CE214" s="196">
        <f t="shared" si="783"/>
        <v>0</v>
      </c>
      <c r="CF214" s="196">
        <f t="shared" si="783"/>
        <v>0</v>
      </c>
      <c r="CG214" s="196">
        <f t="shared" si="783"/>
        <v>0</v>
      </c>
      <c r="CH214" s="196">
        <f t="shared" si="783"/>
        <v>0</v>
      </c>
      <c r="CI214" s="196">
        <f t="shared" si="783"/>
        <v>0</v>
      </c>
      <c r="CJ214" s="196">
        <f t="shared" si="783"/>
        <v>0</v>
      </c>
      <c r="CK214" s="196">
        <f t="shared" si="783"/>
        <v>0</v>
      </c>
      <c r="CL214" s="196">
        <f t="shared" si="783"/>
        <v>232.58653446999998</v>
      </c>
      <c r="CM214" s="196">
        <f t="shared" si="783"/>
        <v>391.73973222349997</v>
      </c>
      <c r="CN214" s="196">
        <f t="shared" si="783"/>
        <v>55.264916119999995</v>
      </c>
      <c r="CO214" s="196">
        <f t="shared" si="783"/>
        <v>336.47481610350002</v>
      </c>
      <c r="CP214" s="67">
        <f>CO214/D214</f>
        <v>0.52470440234045568</v>
      </c>
      <c r="CQ214" s="67">
        <f>CO214/G214</f>
        <v>0.52470440234045568</v>
      </c>
      <c r="CR214" s="67" t="e">
        <f t="shared" si="783"/>
        <v>#DIV/0!</v>
      </c>
      <c r="CS214" s="196">
        <f>CS212+CS213</f>
        <v>0</v>
      </c>
      <c r="CT214" s="196">
        <f t="shared" si="783"/>
        <v>0</v>
      </c>
      <c r="CU214" s="196">
        <f>CU212+CU213</f>
        <v>0</v>
      </c>
      <c r="CV214" s="196">
        <f t="shared" si="783"/>
        <v>0</v>
      </c>
      <c r="CW214" s="196">
        <f t="shared" si="783"/>
        <v>391.73973222349997</v>
      </c>
      <c r="CX214" s="196">
        <f t="shared" si="783"/>
        <v>55.264916119999995</v>
      </c>
      <c r="CY214" s="196">
        <f t="shared" si="783"/>
        <v>336.47481610350002</v>
      </c>
      <c r="CZ214" s="196">
        <f>CZ212+CZ213</f>
        <v>0</v>
      </c>
      <c r="DA214" s="196">
        <f t="shared" ref="DA214:DW214" si="784">DA212+DA213</f>
        <v>0</v>
      </c>
      <c r="DB214" s="196">
        <f t="shared" si="784"/>
        <v>0</v>
      </c>
      <c r="DC214" s="196">
        <f t="shared" si="784"/>
        <v>0</v>
      </c>
      <c r="DD214" s="196">
        <f t="shared" si="784"/>
        <v>391.73973222349997</v>
      </c>
      <c r="DE214" s="196">
        <f t="shared" si="784"/>
        <v>55.264916119999995</v>
      </c>
      <c r="DF214" s="196">
        <f t="shared" si="784"/>
        <v>336.47481610350002</v>
      </c>
      <c r="DG214" s="196">
        <f>DG212+DG213</f>
        <v>180.10849946599998</v>
      </c>
      <c r="DH214" s="196">
        <f t="shared" si="784"/>
        <v>0</v>
      </c>
      <c r="DI214" s="196">
        <f t="shared" si="784"/>
        <v>0</v>
      </c>
      <c r="DJ214" s="196">
        <f t="shared" si="784"/>
        <v>0</v>
      </c>
      <c r="DK214" s="196">
        <f t="shared" si="784"/>
        <v>0</v>
      </c>
      <c r="DL214" s="196">
        <f t="shared" si="784"/>
        <v>180.10849946599998</v>
      </c>
      <c r="DM214" s="196">
        <f t="shared" si="784"/>
        <v>0</v>
      </c>
      <c r="DN214" s="196">
        <f t="shared" si="784"/>
        <v>0</v>
      </c>
      <c r="DO214" s="196">
        <f t="shared" si="784"/>
        <v>0</v>
      </c>
      <c r="DP214" s="196">
        <f t="shared" si="784"/>
        <v>0</v>
      </c>
      <c r="DQ214" s="196">
        <f>DQ212+DQ213</f>
        <v>412.69503393600002</v>
      </c>
      <c r="DR214" s="196">
        <f t="shared" si="784"/>
        <v>391.73973222349997</v>
      </c>
      <c r="DS214" s="196">
        <f t="shared" si="784"/>
        <v>55.264916119999995</v>
      </c>
      <c r="DT214" s="196">
        <f t="shared" si="784"/>
        <v>336.47481610350002</v>
      </c>
      <c r="DU214" s="67">
        <f t="shared" si="784"/>
        <v>1.3849500053100894</v>
      </c>
      <c r="DV214" s="67">
        <f t="shared" si="784"/>
        <v>1.3849500053100894</v>
      </c>
      <c r="DW214" s="67">
        <f t="shared" si="784"/>
        <v>1.2261385066503341</v>
      </c>
      <c r="DZ214" s="128"/>
      <c r="EA214" s="197"/>
      <c r="EB214" s="7"/>
      <c r="EC214" s="198"/>
    </row>
    <row r="215" spans="1:133" s="7" customFormat="1" x14ac:dyDescent="0.2">
      <c r="A215" s="199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5"/>
      <c r="AA215" s="85"/>
      <c r="AB215" s="85"/>
      <c r="AC215" s="66"/>
      <c r="AD215" s="66" t="e">
        <f t="shared" si="723"/>
        <v>#DIV/0!</v>
      </c>
      <c r="AE215" s="66" t="e">
        <f t="shared" si="724"/>
        <v>#DIV/0!</v>
      </c>
      <c r="AF215" s="81"/>
      <c r="AG215" s="81"/>
      <c r="AH215" s="81"/>
      <c r="AI215" s="81"/>
      <c r="AJ215" s="81"/>
      <c r="AK215" s="81"/>
      <c r="AL215" s="81"/>
      <c r="AM215" s="66" t="e">
        <f t="shared" si="725"/>
        <v>#DIV/0!</v>
      </c>
      <c r="AN215" s="81"/>
      <c r="AO215" s="81"/>
      <c r="AP215" s="81"/>
      <c r="AQ215" s="81"/>
      <c r="AR215" s="81"/>
      <c r="AS215" s="81"/>
      <c r="AT215" s="81"/>
      <c r="AU215" s="81"/>
      <c r="AV215" s="81"/>
      <c r="AW215" s="81"/>
      <c r="AX215" s="81"/>
      <c r="AY215" s="81"/>
      <c r="AZ215" s="81"/>
      <c r="BA215" s="81"/>
      <c r="BB215" s="81"/>
      <c r="BC215" s="81"/>
      <c r="BD215" s="81"/>
      <c r="BE215" s="81"/>
      <c r="BF215" s="85"/>
      <c r="BG215" s="85"/>
      <c r="BH215" s="85"/>
      <c r="BI215" s="200"/>
      <c r="BJ215" s="200"/>
      <c r="BK215" s="200"/>
      <c r="BL215" s="81"/>
      <c r="BM215" s="81"/>
      <c r="BN215" s="81"/>
      <c r="BO215" s="81"/>
      <c r="BP215" s="81"/>
      <c r="BQ215" s="81"/>
      <c r="BR215" s="81"/>
      <c r="BS215" s="200"/>
      <c r="BT215" s="81"/>
      <c r="BU215" s="81"/>
      <c r="BV215" s="81"/>
      <c r="BW215" s="81"/>
      <c r="BX215" s="81"/>
      <c r="BY215" s="81"/>
      <c r="BZ215" s="81"/>
      <c r="CA215" s="200"/>
      <c r="CB215" s="81"/>
      <c r="CC215" s="81"/>
      <c r="CD215" s="81"/>
      <c r="CE215" s="81"/>
      <c r="CF215" s="81"/>
      <c r="CG215" s="81"/>
      <c r="CH215" s="81"/>
      <c r="CI215" s="81"/>
      <c r="CJ215" s="81"/>
      <c r="CK215" s="81"/>
      <c r="CL215" s="81"/>
      <c r="CM215" s="178"/>
      <c r="CN215" s="81"/>
      <c r="CO215" s="81"/>
      <c r="CP215" s="200"/>
      <c r="CQ215" s="200"/>
      <c r="CR215" s="200"/>
      <c r="CS215" s="81"/>
      <c r="CT215" s="81"/>
      <c r="CU215" s="81"/>
      <c r="CV215" s="81"/>
      <c r="CW215" s="81"/>
      <c r="CX215" s="81"/>
      <c r="CY215" s="81"/>
      <c r="CZ215" s="81"/>
      <c r="DA215" s="81"/>
      <c r="DB215" s="81"/>
      <c r="DC215" s="81"/>
      <c r="DD215" s="81"/>
      <c r="DE215" s="81"/>
      <c r="DF215" s="81"/>
      <c r="DG215" s="81"/>
      <c r="DH215" s="81"/>
      <c r="DI215" s="81"/>
      <c r="DJ215" s="81"/>
      <c r="DK215" s="81"/>
      <c r="DL215" s="81"/>
      <c r="DM215" s="81"/>
      <c r="DN215" s="81"/>
      <c r="DO215" s="81"/>
      <c r="DP215" s="81"/>
      <c r="DQ215" s="81"/>
      <c r="DR215" s="81"/>
      <c r="DS215" s="81"/>
      <c r="DT215" s="81"/>
      <c r="DU215" s="200"/>
      <c r="DV215" s="200"/>
      <c r="DW215" s="200"/>
      <c r="DZ215" s="128"/>
      <c r="EA215" s="36"/>
      <c r="EB215" s="36"/>
    </row>
    <row r="216" spans="1:133" s="36" customFormat="1" ht="12.75" x14ac:dyDescent="0.2">
      <c r="A216" s="195" t="s">
        <v>224</v>
      </c>
      <c r="B216" s="196">
        <f t="shared" ref="B216:AB216" si="785">B175</f>
        <v>690.52609582399998</v>
      </c>
      <c r="C216" s="196">
        <f t="shared" si="785"/>
        <v>67.300421</v>
      </c>
      <c r="D216" s="196">
        <f t="shared" si="785"/>
        <v>623.22567482400007</v>
      </c>
      <c r="E216" s="196">
        <f t="shared" si="785"/>
        <v>690.52609582399998</v>
      </c>
      <c r="F216" s="196">
        <f t="shared" si="785"/>
        <v>67.300421</v>
      </c>
      <c r="G216" s="196">
        <f t="shared" si="785"/>
        <v>623.22567482400007</v>
      </c>
      <c r="H216" s="196">
        <f t="shared" si="785"/>
        <v>83.648498910674292</v>
      </c>
      <c r="I216" s="196">
        <f t="shared" si="785"/>
        <v>0</v>
      </c>
      <c r="J216" s="196">
        <f t="shared" si="785"/>
        <v>26.385229404888889</v>
      </c>
      <c r="K216" s="196">
        <f t="shared" si="785"/>
        <v>8.100739978</v>
      </c>
      <c r="L216" s="196">
        <f t="shared" si="785"/>
        <v>18.284489426888889</v>
      </c>
      <c r="M216" s="196">
        <f t="shared" si="785"/>
        <v>0</v>
      </c>
      <c r="N216" s="196">
        <f t="shared" si="785"/>
        <v>83.209765679</v>
      </c>
      <c r="O216" s="196">
        <f t="shared" si="785"/>
        <v>8.1817692429999997</v>
      </c>
      <c r="P216" s="196">
        <f t="shared" si="785"/>
        <v>75.027996435999995</v>
      </c>
      <c r="Q216" s="196">
        <f t="shared" si="785"/>
        <v>109.59499508388889</v>
      </c>
      <c r="R216" s="196">
        <f t="shared" si="785"/>
        <v>16.282509221000002</v>
      </c>
      <c r="S216" s="196">
        <f t="shared" si="785"/>
        <v>93.312485862888892</v>
      </c>
      <c r="T216" s="196">
        <f t="shared" si="785"/>
        <v>0</v>
      </c>
      <c r="U216" s="196">
        <f t="shared" si="785"/>
        <v>73.706702559000007</v>
      </c>
      <c r="V216" s="196">
        <f t="shared" si="785"/>
        <v>8.3260397410000007</v>
      </c>
      <c r="W216" s="196">
        <f t="shared" si="785"/>
        <v>65.38066281799999</v>
      </c>
      <c r="X216" s="196">
        <f t="shared" si="785"/>
        <v>0</v>
      </c>
      <c r="Y216" s="196">
        <f t="shared" si="785"/>
        <v>0</v>
      </c>
      <c r="Z216" s="138">
        <f t="shared" si="785"/>
        <v>183.30169764288888</v>
      </c>
      <c r="AA216" s="138">
        <f t="shared" si="785"/>
        <v>24.608548962000004</v>
      </c>
      <c r="AB216" s="138">
        <f t="shared" si="785"/>
        <v>158.69314868088887</v>
      </c>
      <c r="AC216" s="66">
        <f t="shared" si="768"/>
        <v>0.2546319176046527</v>
      </c>
      <c r="AD216" s="66" t="e">
        <f t="shared" si="723"/>
        <v>#DIV/0!</v>
      </c>
      <c r="AE216" s="66">
        <f t="shared" si="724"/>
        <v>1.8971428148442029</v>
      </c>
      <c r="AF216" s="196">
        <f t="shared" ref="AF216:AL216" si="786">AF175</f>
        <v>0</v>
      </c>
      <c r="AG216" s="196">
        <f t="shared" si="786"/>
        <v>63.971695492000002</v>
      </c>
      <c r="AH216" s="196">
        <f t="shared" si="786"/>
        <v>8.9491707970000007</v>
      </c>
      <c r="AI216" s="196">
        <f t="shared" si="786"/>
        <v>55.022524695000001</v>
      </c>
      <c r="AJ216" s="196">
        <f t="shared" si="786"/>
        <v>247.27339313488889</v>
      </c>
      <c r="AK216" s="196">
        <f t="shared" si="786"/>
        <v>33.557719759000001</v>
      </c>
      <c r="AL216" s="196">
        <f t="shared" si="786"/>
        <v>213.71567337588888</v>
      </c>
      <c r="AM216" s="66">
        <f t="shared" si="725"/>
        <v>0.35809420473793863</v>
      </c>
      <c r="AN216" s="196">
        <f t="shared" ref="AN216:BH216" si="787">AN175</f>
        <v>0</v>
      </c>
      <c r="AO216" s="196">
        <f t="shared" si="787"/>
        <v>50.073492954799988</v>
      </c>
      <c r="AP216" s="196">
        <f t="shared" si="787"/>
        <v>8.6483876629999994</v>
      </c>
      <c r="AQ216" s="196">
        <f t="shared" si="787"/>
        <v>41.425105291799994</v>
      </c>
      <c r="AR216" s="196">
        <f t="shared" si="787"/>
        <v>297.34688608968889</v>
      </c>
      <c r="AS216" s="196">
        <f t="shared" si="787"/>
        <v>42.206107422000002</v>
      </c>
      <c r="AT216" s="196">
        <f t="shared" si="787"/>
        <v>255.14077866768889</v>
      </c>
      <c r="AU216" s="196">
        <f t="shared" si="787"/>
        <v>0</v>
      </c>
      <c r="AV216" s="196">
        <f t="shared" si="787"/>
        <v>62.010642505200003</v>
      </c>
      <c r="AW216" s="196">
        <f t="shared" si="787"/>
        <v>13.058808698</v>
      </c>
      <c r="AX216" s="196">
        <f t="shared" si="787"/>
        <v>48.951833807200003</v>
      </c>
      <c r="AY216" s="196">
        <f t="shared" si="787"/>
        <v>0</v>
      </c>
      <c r="AZ216" s="196">
        <f t="shared" si="787"/>
        <v>0</v>
      </c>
      <c r="BA216" s="196">
        <f t="shared" si="787"/>
        <v>176.05583095199998</v>
      </c>
      <c r="BB216" s="196">
        <f t="shared" si="787"/>
        <v>30.656367158000002</v>
      </c>
      <c r="BC216" s="196">
        <f t="shared" si="787"/>
        <v>145.39946379399998</v>
      </c>
      <c r="BD216" s="196">
        <f t="shared" si="787"/>
        <v>0</v>
      </c>
      <c r="BE216" s="196">
        <f t="shared" si="787"/>
        <v>0</v>
      </c>
      <c r="BF216" s="138">
        <f t="shared" si="787"/>
        <v>359.35752859488895</v>
      </c>
      <c r="BG216" s="138">
        <f t="shared" si="787"/>
        <v>55.264916120000002</v>
      </c>
      <c r="BH216" s="138">
        <f t="shared" si="787"/>
        <v>304.09261247488894</v>
      </c>
      <c r="BI216" s="66">
        <f t="shared" ref="BI216:BI220" si="788">BH216/D216</f>
        <v>0.48793338393955799</v>
      </c>
      <c r="BJ216" s="66">
        <f t="shared" ref="BJ216:BR216" si="789">BJ175</f>
        <v>0.52041122090551861</v>
      </c>
      <c r="BK216" s="66" t="e">
        <f t="shared" si="789"/>
        <v>#DIV/0!</v>
      </c>
      <c r="BL216" s="196">
        <f t="shared" si="789"/>
        <v>0</v>
      </c>
      <c r="BM216" s="196">
        <f t="shared" si="789"/>
        <v>57.912661560000018</v>
      </c>
      <c r="BN216" s="196">
        <f t="shared" si="789"/>
        <v>0</v>
      </c>
      <c r="BO216" s="196">
        <f t="shared" si="789"/>
        <v>57.912661560000018</v>
      </c>
      <c r="BP216" s="196">
        <f t="shared" si="789"/>
        <v>417.27019015488895</v>
      </c>
      <c r="BQ216" s="196">
        <f t="shared" si="789"/>
        <v>55.264916120000002</v>
      </c>
      <c r="BR216" s="196">
        <f t="shared" si="789"/>
        <v>362.00527403488894</v>
      </c>
      <c r="BS216" s="66">
        <f>BR216/B216</f>
        <v>0.52424560957817323</v>
      </c>
      <c r="BT216" s="196">
        <f t="shared" ref="BT216:CO216" si="790">BT175</f>
        <v>0</v>
      </c>
      <c r="BU216" s="196">
        <f t="shared" si="790"/>
        <v>0</v>
      </c>
      <c r="BV216" s="196">
        <f t="shared" si="790"/>
        <v>0</v>
      </c>
      <c r="BW216" s="196">
        <f t="shared" si="790"/>
        <v>0</v>
      </c>
      <c r="BX216" s="196">
        <f t="shared" si="790"/>
        <v>417.27019015488895</v>
      </c>
      <c r="BY216" s="196">
        <f t="shared" si="790"/>
        <v>55.264916120000002</v>
      </c>
      <c r="BZ216" s="196">
        <f t="shared" si="790"/>
        <v>362.00527403488894</v>
      </c>
      <c r="CA216" s="66">
        <f t="shared" si="790"/>
        <v>0.60427866908775307</v>
      </c>
      <c r="CB216" s="196">
        <f t="shared" si="790"/>
        <v>0</v>
      </c>
      <c r="CC216" s="196">
        <f t="shared" si="790"/>
        <v>0</v>
      </c>
      <c r="CD216" s="196">
        <f t="shared" si="790"/>
        <v>0</v>
      </c>
      <c r="CE216" s="196">
        <f t="shared" si="790"/>
        <v>0</v>
      </c>
      <c r="CF216" s="196">
        <f t="shared" si="790"/>
        <v>0</v>
      </c>
      <c r="CG216" s="196">
        <f t="shared" si="790"/>
        <v>0</v>
      </c>
      <c r="CH216" s="196">
        <f t="shared" si="790"/>
        <v>57.912661560000018</v>
      </c>
      <c r="CI216" s="196">
        <f t="shared" si="790"/>
        <v>0</v>
      </c>
      <c r="CJ216" s="196">
        <f t="shared" si="790"/>
        <v>57.912661560000018</v>
      </c>
      <c r="CK216" s="196">
        <f t="shared" si="790"/>
        <v>0</v>
      </c>
      <c r="CL216" s="196">
        <f t="shared" si="790"/>
        <v>0</v>
      </c>
      <c r="CM216" s="196">
        <f t="shared" si="790"/>
        <v>417.27019015488895</v>
      </c>
      <c r="CN216" s="196">
        <f t="shared" si="790"/>
        <v>55.264916120000002</v>
      </c>
      <c r="CO216" s="196">
        <f t="shared" si="790"/>
        <v>362.00527403488894</v>
      </c>
      <c r="CP216" s="67">
        <f>CO216/D216</f>
        <v>0.58085744644124271</v>
      </c>
      <c r="CQ216" s="67">
        <f>CO216/G216</f>
        <v>0.58085744644124271</v>
      </c>
      <c r="CR216" s="67" t="e">
        <f t="shared" ref="CR216:DW216" si="791">CR175</f>
        <v>#DIV/0!</v>
      </c>
      <c r="CS216" s="196">
        <f t="shared" si="791"/>
        <v>0</v>
      </c>
      <c r="CT216" s="196">
        <f t="shared" si="791"/>
        <v>0</v>
      </c>
      <c r="CU216" s="196">
        <f t="shared" si="791"/>
        <v>0</v>
      </c>
      <c r="CV216" s="196">
        <f t="shared" si="791"/>
        <v>0</v>
      </c>
      <c r="CW216" s="196">
        <f t="shared" si="791"/>
        <v>417.27019015488895</v>
      </c>
      <c r="CX216" s="196">
        <f t="shared" si="791"/>
        <v>55.264916120000002</v>
      </c>
      <c r="CY216" s="196">
        <f t="shared" si="791"/>
        <v>362.00527403488894</v>
      </c>
      <c r="CZ216" s="196">
        <f t="shared" si="791"/>
        <v>0</v>
      </c>
      <c r="DA216" s="196">
        <f t="shared" si="791"/>
        <v>0</v>
      </c>
      <c r="DB216" s="196">
        <f t="shared" si="791"/>
        <v>0</v>
      </c>
      <c r="DC216" s="196">
        <f t="shared" si="791"/>
        <v>0</v>
      </c>
      <c r="DD216" s="196">
        <f t="shared" si="791"/>
        <v>417.27019015488895</v>
      </c>
      <c r="DE216" s="196">
        <f t="shared" si="791"/>
        <v>55.264916120000002</v>
      </c>
      <c r="DF216" s="196">
        <f t="shared" si="791"/>
        <v>362.00527403488894</v>
      </c>
      <c r="DG216" s="196">
        <f t="shared" si="791"/>
        <v>0</v>
      </c>
      <c r="DH216" s="196">
        <f t="shared" si="791"/>
        <v>0</v>
      </c>
      <c r="DI216" s="196">
        <f t="shared" si="791"/>
        <v>0</v>
      </c>
      <c r="DJ216" s="196">
        <f t="shared" si="791"/>
        <v>0</v>
      </c>
      <c r="DK216" s="196">
        <f t="shared" si="791"/>
        <v>0</v>
      </c>
      <c r="DL216" s="196">
        <f t="shared" si="791"/>
        <v>0</v>
      </c>
      <c r="DM216" s="196">
        <f t="shared" si="791"/>
        <v>0</v>
      </c>
      <c r="DN216" s="196">
        <f t="shared" si="791"/>
        <v>0</v>
      </c>
      <c r="DO216" s="196">
        <f t="shared" si="791"/>
        <v>0</v>
      </c>
      <c r="DP216" s="196">
        <f t="shared" si="791"/>
        <v>0</v>
      </c>
      <c r="DQ216" s="196">
        <f t="shared" si="791"/>
        <v>0</v>
      </c>
      <c r="DR216" s="196">
        <f t="shared" si="791"/>
        <v>417.27019015488895</v>
      </c>
      <c r="DS216" s="196">
        <f t="shared" si="791"/>
        <v>55.264916120000002</v>
      </c>
      <c r="DT216" s="196">
        <f t="shared" si="791"/>
        <v>362.00527403488894</v>
      </c>
      <c r="DU216" s="67">
        <f t="shared" si="791"/>
        <v>0.60427866908775307</v>
      </c>
      <c r="DV216" s="67">
        <f t="shared" si="791"/>
        <v>0.60427866908775307</v>
      </c>
      <c r="DW216" s="67">
        <f t="shared" si="791"/>
        <v>4.3276959987227439</v>
      </c>
      <c r="DZ216" s="128"/>
      <c r="EC216" s="198"/>
    </row>
    <row r="217" spans="1:133" s="36" customFormat="1" ht="12.75" x14ac:dyDescent="0.2">
      <c r="A217" s="195" t="s">
        <v>225</v>
      </c>
      <c r="B217" s="196">
        <f t="shared" ref="B217:AB217" si="792">+B179</f>
        <v>431.50650999999993</v>
      </c>
      <c r="C217" s="196">
        <f t="shared" si="792"/>
        <v>0</v>
      </c>
      <c r="D217" s="196">
        <f t="shared" si="792"/>
        <v>431.50650999999993</v>
      </c>
      <c r="E217" s="196">
        <f t="shared" si="792"/>
        <v>431.50651000000005</v>
      </c>
      <c r="F217" s="196">
        <f t="shared" si="792"/>
        <v>0</v>
      </c>
      <c r="G217" s="196">
        <f t="shared" si="792"/>
        <v>431.50651000000005</v>
      </c>
      <c r="H217" s="196">
        <f t="shared" si="792"/>
        <v>0</v>
      </c>
      <c r="I217" s="196">
        <f t="shared" si="792"/>
        <v>0</v>
      </c>
      <c r="J217" s="196">
        <f t="shared" si="792"/>
        <v>2.1718269769999998</v>
      </c>
      <c r="K217" s="196">
        <f t="shared" si="792"/>
        <v>0</v>
      </c>
      <c r="L217" s="196">
        <f t="shared" si="792"/>
        <v>2.1718269769999998</v>
      </c>
      <c r="M217" s="196">
        <f t="shared" si="792"/>
        <v>0</v>
      </c>
      <c r="N217" s="196">
        <f t="shared" si="792"/>
        <v>3.8019565539999998</v>
      </c>
      <c r="O217" s="196">
        <f t="shared" si="792"/>
        <v>0</v>
      </c>
      <c r="P217" s="196">
        <f t="shared" si="792"/>
        <v>3.8019565539999998</v>
      </c>
      <c r="Q217" s="196">
        <f t="shared" si="792"/>
        <v>0.86185271000000008</v>
      </c>
      <c r="R217" s="196">
        <f t="shared" si="792"/>
        <v>0</v>
      </c>
      <c r="S217" s="196">
        <f t="shared" si="792"/>
        <v>0.86185271000000008</v>
      </c>
      <c r="T217" s="196">
        <f t="shared" si="792"/>
        <v>0</v>
      </c>
      <c r="U217" s="196">
        <f t="shared" si="792"/>
        <v>6.0687082100000005</v>
      </c>
      <c r="V217" s="196">
        <f t="shared" si="792"/>
        <v>0</v>
      </c>
      <c r="W217" s="196">
        <f t="shared" si="792"/>
        <v>6.0687082100000005</v>
      </c>
      <c r="X217" s="196">
        <f t="shared" si="792"/>
        <v>0</v>
      </c>
      <c r="Y217" s="196">
        <f t="shared" si="792"/>
        <v>0</v>
      </c>
      <c r="Z217" s="138">
        <f t="shared" si="792"/>
        <v>12.042491740999999</v>
      </c>
      <c r="AA217" s="138">
        <f t="shared" si="792"/>
        <v>0</v>
      </c>
      <c r="AB217" s="138">
        <f t="shared" si="792"/>
        <v>12.042491740999999</v>
      </c>
      <c r="AC217" s="66">
        <f t="shared" si="768"/>
        <v>2.7908018678559451E-2</v>
      </c>
      <c r="AD217" s="66" t="e">
        <f t="shared" si="723"/>
        <v>#DIV/0!</v>
      </c>
      <c r="AE217" s="66" t="e">
        <f t="shared" si="724"/>
        <v>#DIV/0!</v>
      </c>
      <c r="AF217" s="196">
        <f t="shared" ref="AF217:AL217" si="793">+AF179</f>
        <v>0</v>
      </c>
      <c r="AG217" s="196">
        <f t="shared" si="793"/>
        <v>17.162597136000002</v>
      </c>
      <c r="AH217" s="196">
        <f t="shared" si="793"/>
        <v>0</v>
      </c>
      <c r="AI217" s="196">
        <f t="shared" si="793"/>
        <v>17.162597136000002</v>
      </c>
      <c r="AJ217" s="196">
        <f t="shared" si="793"/>
        <v>29.205088877000001</v>
      </c>
      <c r="AK217" s="196">
        <f t="shared" si="793"/>
        <v>0</v>
      </c>
      <c r="AL217" s="196">
        <f t="shared" si="793"/>
        <v>29.205088877000001</v>
      </c>
      <c r="AM217" s="66">
        <f t="shared" si="725"/>
        <v>6.7681687761790676E-2</v>
      </c>
      <c r="AN217" s="196">
        <f t="shared" ref="AN217:BH217" si="794">+AN179</f>
        <v>0</v>
      </c>
      <c r="AO217" s="196">
        <f t="shared" si="794"/>
        <v>10.3292080648</v>
      </c>
      <c r="AP217" s="196">
        <f t="shared" si="794"/>
        <v>0</v>
      </c>
      <c r="AQ217" s="196">
        <f t="shared" si="794"/>
        <v>10.3292080648</v>
      </c>
      <c r="AR217" s="196">
        <f t="shared" si="794"/>
        <v>39.534296941800001</v>
      </c>
      <c r="AS217" s="196">
        <f t="shared" si="794"/>
        <v>0</v>
      </c>
      <c r="AT217" s="196">
        <f t="shared" si="794"/>
        <v>39.534296941800001</v>
      </c>
      <c r="AU217" s="196">
        <f t="shared" si="794"/>
        <v>0</v>
      </c>
      <c r="AV217" s="196">
        <f t="shared" si="794"/>
        <v>19.729780815200002</v>
      </c>
      <c r="AW217" s="196">
        <f t="shared" si="794"/>
        <v>0</v>
      </c>
      <c r="AX217" s="196">
        <f t="shared" si="794"/>
        <v>19.729780815200002</v>
      </c>
      <c r="AY217" s="196">
        <f t="shared" si="794"/>
        <v>0</v>
      </c>
      <c r="AZ217" s="196">
        <f t="shared" si="794"/>
        <v>0</v>
      </c>
      <c r="BA217" s="196">
        <f t="shared" si="794"/>
        <v>47.221586016000003</v>
      </c>
      <c r="BB217" s="196">
        <f t="shared" si="794"/>
        <v>0</v>
      </c>
      <c r="BC217" s="196">
        <f t="shared" si="794"/>
        <v>47.221586016000003</v>
      </c>
      <c r="BD217" s="196">
        <f t="shared" si="794"/>
        <v>0</v>
      </c>
      <c r="BE217" s="196">
        <f t="shared" si="794"/>
        <v>0</v>
      </c>
      <c r="BF217" s="138">
        <f t="shared" si="794"/>
        <v>59.264077756999995</v>
      </c>
      <c r="BG217" s="138">
        <f t="shared" si="794"/>
        <v>0</v>
      </c>
      <c r="BH217" s="138">
        <f t="shared" si="794"/>
        <v>59.264077756999995</v>
      </c>
      <c r="BI217" s="66">
        <f t="shared" si="788"/>
        <v>0.13734225645170453</v>
      </c>
      <c r="BJ217" s="66">
        <f>BJ176</f>
        <v>0</v>
      </c>
      <c r="BK217" s="66" t="e">
        <f t="shared" ref="BK217:BR217" si="795">+BK179</f>
        <v>#DIV/0!</v>
      </c>
      <c r="BL217" s="196">
        <f t="shared" si="795"/>
        <v>0</v>
      </c>
      <c r="BM217" s="196">
        <f t="shared" si="795"/>
        <v>9.1831727740000026</v>
      </c>
      <c r="BN217" s="196">
        <f t="shared" si="795"/>
        <v>0</v>
      </c>
      <c r="BO217" s="196">
        <f t="shared" si="795"/>
        <v>9.1831727740000026</v>
      </c>
      <c r="BP217" s="196">
        <f t="shared" si="795"/>
        <v>68.447250531000009</v>
      </c>
      <c r="BQ217" s="196">
        <f t="shared" si="795"/>
        <v>0</v>
      </c>
      <c r="BR217" s="196">
        <f t="shared" si="795"/>
        <v>68.447250531000009</v>
      </c>
      <c r="BS217" s="66">
        <f>BR217/B217</f>
        <v>0.15862391167864423</v>
      </c>
      <c r="BT217" s="196">
        <f t="shared" ref="BT217:CO217" si="796">+BT179</f>
        <v>0</v>
      </c>
      <c r="BU217" s="196">
        <f t="shared" si="796"/>
        <v>0</v>
      </c>
      <c r="BV217" s="196">
        <f t="shared" si="796"/>
        <v>0</v>
      </c>
      <c r="BW217" s="196">
        <f t="shared" si="796"/>
        <v>0</v>
      </c>
      <c r="BX217" s="196">
        <f t="shared" si="796"/>
        <v>68.447250531000009</v>
      </c>
      <c r="BY217" s="196">
        <f t="shared" si="796"/>
        <v>0</v>
      </c>
      <c r="BZ217" s="196">
        <f t="shared" si="796"/>
        <v>68.447250531000009</v>
      </c>
      <c r="CA217" s="66" t="e">
        <f t="shared" si="796"/>
        <v>#DIV/0!</v>
      </c>
      <c r="CB217" s="196">
        <f t="shared" si="796"/>
        <v>0</v>
      </c>
      <c r="CC217" s="196">
        <f t="shared" si="796"/>
        <v>0</v>
      </c>
      <c r="CD217" s="196">
        <f t="shared" si="796"/>
        <v>0</v>
      </c>
      <c r="CE217" s="196">
        <f t="shared" si="796"/>
        <v>0</v>
      </c>
      <c r="CF217" s="196">
        <f t="shared" si="796"/>
        <v>0</v>
      </c>
      <c r="CG217" s="196">
        <f t="shared" si="796"/>
        <v>0</v>
      </c>
      <c r="CH217" s="196">
        <f t="shared" si="796"/>
        <v>9.1831727740000026</v>
      </c>
      <c r="CI217" s="196">
        <f t="shared" si="796"/>
        <v>0</v>
      </c>
      <c r="CJ217" s="196">
        <f t="shared" si="796"/>
        <v>9.1831727740000026</v>
      </c>
      <c r="CK217" s="196">
        <f t="shared" si="796"/>
        <v>0</v>
      </c>
      <c r="CL217" s="196">
        <f t="shared" si="796"/>
        <v>0</v>
      </c>
      <c r="CM217" s="196">
        <f t="shared" si="796"/>
        <v>68.447250531000009</v>
      </c>
      <c r="CN217" s="196">
        <f t="shared" si="796"/>
        <v>0</v>
      </c>
      <c r="CO217" s="196">
        <f t="shared" si="796"/>
        <v>68.447250531000009</v>
      </c>
      <c r="CP217" s="67">
        <f>CO217/D217</f>
        <v>0.15862391167864423</v>
      </c>
      <c r="CQ217" s="67">
        <f>CO217/G217</f>
        <v>0.1586239116786442</v>
      </c>
      <c r="CR217" s="67" t="e">
        <f t="shared" ref="CR217:DW217" si="797">+CR179</f>
        <v>#DIV/0!</v>
      </c>
      <c r="CS217" s="196">
        <f t="shared" si="797"/>
        <v>0</v>
      </c>
      <c r="CT217" s="196">
        <f t="shared" si="797"/>
        <v>0</v>
      </c>
      <c r="CU217" s="196">
        <f t="shared" si="797"/>
        <v>0</v>
      </c>
      <c r="CV217" s="196">
        <f t="shared" si="797"/>
        <v>0</v>
      </c>
      <c r="CW217" s="196">
        <f t="shared" si="797"/>
        <v>68.447250531000009</v>
      </c>
      <c r="CX217" s="196">
        <f t="shared" si="797"/>
        <v>0</v>
      </c>
      <c r="CY217" s="196">
        <f t="shared" si="797"/>
        <v>68.447250531000009</v>
      </c>
      <c r="CZ217" s="196">
        <f t="shared" si="797"/>
        <v>0</v>
      </c>
      <c r="DA217" s="196">
        <f t="shared" si="797"/>
        <v>0</v>
      </c>
      <c r="DB217" s="196">
        <f t="shared" si="797"/>
        <v>0</v>
      </c>
      <c r="DC217" s="196">
        <f t="shared" si="797"/>
        <v>0</v>
      </c>
      <c r="DD217" s="196">
        <f t="shared" si="797"/>
        <v>68.447250531000009</v>
      </c>
      <c r="DE217" s="196">
        <f t="shared" si="797"/>
        <v>0</v>
      </c>
      <c r="DF217" s="196">
        <f t="shared" si="797"/>
        <v>68.447250531000009</v>
      </c>
      <c r="DG217" s="196">
        <f t="shared" si="797"/>
        <v>0</v>
      </c>
      <c r="DH217" s="196">
        <f t="shared" si="797"/>
        <v>0</v>
      </c>
      <c r="DI217" s="196">
        <f t="shared" si="797"/>
        <v>0</v>
      </c>
      <c r="DJ217" s="196">
        <f t="shared" si="797"/>
        <v>0</v>
      </c>
      <c r="DK217" s="196">
        <f t="shared" si="797"/>
        <v>0</v>
      </c>
      <c r="DL217" s="196">
        <f t="shared" si="797"/>
        <v>0</v>
      </c>
      <c r="DM217" s="196">
        <f t="shared" si="797"/>
        <v>0</v>
      </c>
      <c r="DN217" s="196">
        <f t="shared" si="797"/>
        <v>0</v>
      </c>
      <c r="DO217" s="196">
        <f t="shared" si="797"/>
        <v>0</v>
      </c>
      <c r="DP217" s="196">
        <f t="shared" si="797"/>
        <v>0</v>
      </c>
      <c r="DQ217" s="196">
        <f t="shared" si="797"/>
        <v>0</v>
      </c>
      <c r="DR217" s="196">
        <f t="shared" si="797"/>
        <v>68.447250531000009</v>
      </c>
      <c r="DS217" s="196">
        <f t="shared" si="797"/>
        <v>0</v>
      </c>
      <c r="DT217" s="196">
        <f t="shared" si="797"/>
        <v>68.447250531000009</v>
      </c>
      <c r="DU217" s="67" t="e">
        <f t="shared" si="797"/>
        <v>#DIV/0!</v>
      </c>
      <c r="DV217" s="67" t="e">
        <f t="shared" si="797"/>
        <v>#DIV/0!</v>
      </c>
      <c r="DW217" s="67" t="e">
        <f t="shared" si="797"/>
        <v>#DIV/0!</v>
      </c>
      <c r="DZ217" s="128"/>
      <c r="EC217" s="198"/>
    </row>
    <row r="218" spans="1:133" s="36" customFormat="1" ht="12.75" x14ac:dyDescent="0.2">
      <c r="A218" s="195" t="s">
        <v>226</v>
      </c>
      <c r="B218" s="196">
        <f>B216-B219+B217</f>
        <v>1120.3728389999999</v>
      </c>
      <c r="C218" s="196">
        <f t="shared" ref="C218:AX218" si="798">C216-C219+C217</f>
        <v>67.300421</v>
      </c>
      <c r="D218" s="196">
        <f>D216-D219+D217</f>
        <v>1053.072418</v>
      </c>
      <c r="E218" s="196">
        <f>E216-E219+E217</f>
        <v>1120.3728390000001</v>
      </c>
      <c r="F218" s="196">
        <f t="shared" si="798"/>
        <v>67.300421</v>
      </c>
      <c r="G218" s="196">
        <f>G216-G219+G217</f>
        <v>1053.0724180000002</v>
      </c>
      <c r="H218" s="196">
        <f t="shared" si="798"/>
        <v>81.98873208667429</v>
      </c>
      <c r="I218" s="196">
        <f>I216-I219+I217</f>
        <v>0</v>
      </c>
      <c r="J218" s="196">
        <f t="shared" si="798"/>
        <v>28.557056381888888</v>
      </c>
      <c r="K218" s="196">
        <f t="shared" si="798"/>
        <v>8.100739978</v>
      </c>
      <c r="L218" s="196">
        <f t="shared" si="798"/>
        <v>20.456316403888888</v>
      </c>
      <c r="M218" s="196">
        <f>M216-M219+M217</f>
        <v>0</v>
      </c>
      <c r="N218" s="196">
        <f t="shared" si="798"/>
        <v>87.011722233</v>
      </c>
      <c r="O218" s="196">
        <f t="shared" si="798"/>
        <v>8.1817692429999997</v>
      </c>
      <c r="P218" s="196">
        <f t="shared" si="798"/>
        <v>78.829952989999995</v>
      </c>
      <c r="Q218" s="196">
        <f t="shared" si="798"/>
        <v>110.45684779388888</v>
      </c>
      <c r="R218" s="196">
        <f t="shared" si="798"/>
        <v>16.282509221000002</v>
      </c>
      <c r="S218" s="196">
        <f t="shared" si="798"/>
        <v>94.174338572888885</v>
      </c>
      <c r="T218" s="196">
        <f>T216-T219+T217</f>
        <v>0</v>
      </c>
      <c r="U218" s="196">
        <f t="shared" si="798"/>
        <v>79.775410769000004</v>
      </c>
      <c r="V218" s="196">
        <f t="shared" si="798"/>
        <v>8.3260397410000007</v>
      </c>
      <c r="W218" s="196">
        <f t="shared" si="798"/>
        <v>71.449371027999987</v>
      </c>
      <c r="X218" s="196">
        <f t="shared" si="798"/>
        <v>0</v>
      </c>
      <c r="Y218" s="196">
        <f>Y216-Y219+Y217</f>
        <v>0</v>
      </c>
      <c r="Z218" s="138">
        <f t="shared" si="798"/>
        <v>195.34418938388887</v>
      </c>
      <c r="AA218" s="138">
        <f t="shared" si="798"/>
        <v>24.608548962000004</v>
      </c>
      <c r="AB218" s="138">
        <f t="shared" si="798"/>
        <v>170.73564042188886</v>
      </c>
      <c r="AC218" s="66">
        <f t="shared" si="768"/>
        <v>0.16213095842558556</v>
      </c>
      <c r="AD218" s="66" t="e">
        <f t="shared" si="723"/>
        <v>#DIV/0!</v>
      </c>
      <c r="AE218" s="66">
        <f t="shared" si="724"/>
        <v>2.0824281102602717</v>
      </c>
      <c r="AF218" s="196">
        <f>AF216-AF219+AF217</f>
        <v>0</v>
      </c>
      <c r="AG218" s="196">
        <f t="shared" si="798"/>
        <v>81.134292627999997</v>
      </c>
      <c r="AH218" s="196">
        <f t="shared" si="798"/>
        <v>8.9491707970000007</v>
      </c>
      <c r="AI218" s="196">
        <f t="shared" si="798"/>
        <v>72.185121831000004</v>
      </c>
      <c r="AJ218" s="196">
        <f t="shared" si="798"/>
        <v>276.4784820118889</v>
      </c>
      <c r="AK218" s="196">
        <f t="shared" si="798"/>
        <v>33.557719759000001</v>
      </c>
      <c r="AL218" s="196">
        <f t="shared" si="798"/>
        <v>242.92076225288889</v>
      </c>
      <c r="AM218" s="66">
        <f t="shared" si="725"/>
        <v>0.2467736385493445</v>
      </c>
      <c r="AN218" s="196">
        <f>AN216-AN219+AN217</f>
        <v>0</v>
      </c>
      <c r="AO218" s="196">
        <f t="shared" si="798"/>
        <v>60.402701019599988</v>
      </c>
      <c r="AP218" s="196">
        <f t="shared" si="798"/>
        <v>8.6483876629999994</v>
      </c>
      <c r="AQ218" s="196">
        <f t="shared" si="798"/>
        <v>51.754313356599994</v>
      </c>
      <c r="AR218" s="196">
        <f t="shared" si="798"/>
        <v>336.88118303148889</v>
      </c>
      <c r="AS218" s="196">
        <f t="shared" si="798"/>
        <v>42.206107422000002</v>
      </c>
      <c r="AT218" s="196">
        <f t="shared" si="798"/>
        <v>294.67507560948889</v>
      </c>
      <c r="AU218" s="196">
        <f>AU216-AU219+AU217</f>
        <v>0</v>
      </c>
      <c r="AV218" s="196">
        <f t="shared" si="798"/>
        <v>81.256095327400004</v>
      </c>
      <c r="AW218" s="196">
        <f t="shared" si="798"/>
        <v>13.058808698</v>
      </c>
      <c r="AX218" s="196">
        <f t="shared" si="798"/>
        <v>68.197286629399997</v>
      </c>
      <c r="AY218" s="196">
        <f>AY216-AY219+AY217</f>
        <v>0</v>
      </c>
      <c r="AZ218" s="196">
        <f>AZ216-AZ219+AZ217</f>
        <v>0</v>
      </c>
      <c r="BA218" s="196">
        <f t="shared" ref="BA218:CY218" si="799">BA216-BA219+BA217</f>
        <v>222.79308897499999</v>
      </c>
      <c r="BB218" s="196">
        <f t="shared" si="799"/>
        <v>30.656367158000002</v>
      </c>
      <c r="BC218" s="196">
        <f t="shared" si="799"/>
        <v>192.13672181699999</v>
      </c>
      <c r="BD218" s="196">
        <f t="shared" si="799"/>
        <v>0</v>
      </c>
      <c r="BE218" s="196">
        <f>BE216-BE219+BE217</f>
        <v>0</v>
      </c>
      <c r="BF218" s="138">
        <f t="shared" si="799"/>
        <v>418.13727835888892</v>
      </c>
      <c r="BG218" s="138">
        <f t="shared" si="799"/>
        <v>55.264916120000002</v>
      </c>
      <c r="BH218" s="138">
        <f t="shared" si="799"/>
        <v>362.87236223888891</v>
      </c>
      <c r="BI218" s="66">
        <f t="shared" si="788"/>
        <v>0.34458443316562959</v>
      </c>
      <c r="BJ218" s="66">
        <f>BJ177</f>
        <v>0</v>
      </c>
      <c r="BK218" s="66" t="e">
        <f t="shared" si="799"/>
        <v>#DIV/0!</v>
      </c>
      <c r="BL218" s="196">
        <f>BL216-BL219+BL217</f>
        <v>0</v>
      </c>
      <c r="BM218" s="196">
        <f t="shared" si="799"/>
        <v>67.095834334000017</v>
      </c>
      <c r="BN218" s="196">
        <f t="shared" si="799"/>
        <v>0</v>
      </c>
      <c r="BO218" s="196">
        <f t="shared" si="799"/>
        <v>67.095834334000017</v>
      </c>
      <c r="BP218" s="196">
        <f t="shared" si="799"/>
        <v>485.23311269288894</v>
      </c>
      <c r="BQ218" s="196">
        <f t="shared" si="799"/>
        <v>55.264916120000002</v>
      </c>
      <c r="BR218" s="196">
        <f t="shared" si="799"/>
        <v>429.96819657288893</v>
      </c>
      <c r="BS218" s="66">
        <f>BR218/B218</f>
        <v>0.38377242075652368</v>
      </c>
      <c r="BT218" s="196">
        <f>BT216-BT219+BT217</f>
        <v>0</v>
      </c>
      <c r="BU218" s="196">
        <f t="shared" si="799"/>
        <v>0</v>
      </c>
      <c r="BV218" s="196">
        <f t="shared" si="799"/>
        <v>0</v>
      </c>
      <c r="BW218" s="196">
        <f t="shared" si="799"/>
        <v>0</v>
      </c>
      <c r="BX218" s="196">
        <f t="shared" si="799"/>
        <v>485.23311269288894</v>
      </c>
      <c r="BY218" s="196">
        <f t="shared" si="799"/>
        <v>55.264916120000002</v>
      </c>
      <c r="BZ218" s="196">
        <f t="shared" si="799"/>
        <v>429.96819657288893</v>
      </c>
      <c r="CA218" s="66" t="e">
        <f t="shared" si="799"/>
        <v>#DIV/0!</v>
      </c>
      <c r="CB218" s="196">
        <f>CB216-CB219+CB217</f>
        <v>0</v>
      </c>
      <c r="CC218" s="196">
        <f t="shared" si="799"/>
        <v>0</v>
      </c>
      <c r="CD218" s="196">
        <f t="shared" si="799"/>
        <v>0</v>
      </c>
      <c r="CE218" s="196">
        <f t="shared" si="799"/>
        <v>0</v>
      </c>
      <c r="CF218" s="196">
        <f t="shared" si="799"/>
        <v>0</v>
      </c>
      <c r="CG218" s="196">
        <f t="shared" si="799"/>
        <v>0</v>
      </c>
      <c r="CH218" s="196">
        <f t="shared" si="799"/>
        <v>67.095834334000017</v>
      </c>
      <c r="CI218" s="196">
        <f t="shared" si="799"/>
        <v>0</v>
      </c>
      <c r="CJ218" s="196">
        <f t="shared" si="799"/>
        <v>67.095834334000017</v>
      </c>
      <c r="CK218" s="196">
        <f t="shared" si="799"/>
        <v>0</v>
      </c>
      <c r="CL218" s="196">
        <f t="shared" si="799"/>
        <v>0</v>
      </c>
      <c r="CM218" s="196">
        <f t="shared" si="799"/>
        <v>485.23311269288894</v>
      </c>
      <c r="CN218" s="196">
        <f t="shared" si="799"/>
        <v>55.264916120000002</v>
      </c>
      <c r="CO218" s="196">
        <f t="shared" si="799"/>
        <v>429.96819657288893</v>
      </c>
      <c r="CP218" s="67">
        <f>CO218/D218</f>
        <v>0.40829879239405636</v>
      </c>
      <c r="CQ218" s="67">
        <f>CO218/G218</f>
        <v>0.40829879239405625</v>
      </c>
      <c r="CR218" s="67" t="e">
        <f t="shared" si="799"/>
        <v>#DIV/0!</v>
      </c>
      <c r="CS218" s="196">
        <f>CS216-CS219+CS217</f>
        <v>0</v>
      </c>
      <c r="CT218" s="196">
        <f t="shared" si="799"/>
        <v>0</v>
      </c>
      <c r="CU218" s="196">
        <f t="shared" si="799"/>
        <v>0</v>
      </c>
      <c r="CV218" s="196">
        <f t="shared" si="799"/>
        <v>0</v>
      </c>
      <c r="CW218" s="196">
        <f t="shared" si="799"/>
        <v>485.23311269288894</v>
      </c>
      <c r="CX218" s="196">
        <f t="shared" si="799"/>
        <v>55.264916120000002</v>
      </c>
      <c r="CY218" s="196">
        <f t="shared" si="799"/>
        <v>429.96819657288893</v>
      </c>
      <c r="CZ218" s="196">
        <f>CZ216-CZ219+CZ217</f>
        <v>0</v>
      </c>
      <c r="DA218" s="196">
        <f t="shared" ref="DA218:DW218" si="800">DA216-DA219+DA217</f>
        <v>0</v>
      </c>
      <c r="DB218" s="196">
        <f t="shared" si="800"/>
        <v>0</v>
      </c>
      <c r="DC218" s="196">
        <f t="shared" si="800"/>
        <v>0</v>
      </c>
      <c r="DD218" s="196">
        <f t="shared" si="800"/>
        <v>485.23311269288894</v>
      </c>
      <c r="DE218" s="196">
        <f t="shared" si="800"/>
        <v>55.264916120000002</v>
      </c>
      <c r="DF218" s="196">
        <f t="shared" si="800"/>
        <v>429.96819657288893</v>
      </c>
      <c r="DG218" s="196">
        <f>DG216-DG219+DG217</f>
        <v>0</v>
      </c>
      <c r="DH218" s="196">
        <f t="shared" si="800"/>
        <v>0</v>
      </c>
      <c r="DI218" s="196">
        <f t="shared" si="800"/>
        <v>0</v>
      </c>
      <c r="DJ218" s="196">
        <f t="shared" si="800"/>
        <v>0</v>
      </c>
      <c r="DK218" s="196">
        <f t="shared" si="800"/>
        <v>0</v>
      </c>
      <c r="DL218" s="196">
        <f t="shared" si="800"/>
        <v>0</v>
      </c>
      <c r="DM218" s="196">
        <f t="shared" si="800"/>
        <v>0</v>
      </c>
      <c r="DN218" s="196">
        <f t="shared" si="800"/>
        <v>0</v>
      </c>
      <c r="DO218" s="196">
        <f t="shared" si="800"/>
        <v>0</v>
      </c>
      <c r="DP218" s="196">
        <f t="shared" si="800"/>
        <v>0</v>
      </c>
      <c r="DQ218" s="196">
        <f>DQ216-DQ219+DQ217</f>
        <v>0</v>
      </c>
      <c r="DR218" s="196">
        <f t="shared" si="800"/>
        <v>485.23311269288894</v>
      </c>
      <c r="DS218" s="196">
        <f t="shared" si="800"/>
        <v>55.264916120000002</v>
      </c>
      <c r="DT218" s="196">
        <f t="shared" si="800"/>
        <v>429.96819657288893</v>
      </c>
      <c r="DU218" s="67" t="e">
        <f t="shared" si="800"/>
        <v>#DIV/0!</v>
      </c>
      <c r="DV218" s="67" t="e">
        <f t="shared" si="800"/>
        <v>#DIV/0!</v>
      </c>
      <c r="DW218" s="67" t="e">
        <f t="shared" si="800"/>
        <v>#DIV/0!</v>
      </c>
      <c r="DZ218" s="128"/>
      <c r="EC218" s="198"/>
    </row>
    <row r="219" spans="1:133" s="36" customFormat="1" ht="12.75" x14ac:dyDescent="0.2">
      <c r="A219" s="195" t="s">
        <v>186</v>
      </c>
      <c r="B219" s="196">
        <f t="shared" ref="B219:AB219" si="801">B168</f>
        <v>1.6597668239999999</v>
      </c>
      <c r="C219" s="196">
        <f t="shared" si="801"/>
        <v>0</v>
      </c>
      <c r="D219" s="196">
        <f t="shared" si="801"/>
        <v>1.6597668239999999</v>
      </c>
      <c r="E219" s="196">
        <f t="shared" si="801"/>
        <v>1.6597668239999999</v>
      </c>
      <c r="F219" s="196">
        <f t="shared" si="801"/>
        <v>0</v>
      </c>
      <c r="G219" s="196">
        <f t="shared" si="801"/>
        <v>1.6597668239999999</v>
      </c>
      <c r="H219" s="196">
        <f t="shared" si="801"/>
        <v>1.6597668239999999</v>
      </c>
      <c r="I219" s="196">
        <f t="shared" si="801"/>
        <v>0</v>
      </c>
      <c r="J219" s="196">
        <f t="shared" si="801"/>
        <v>0</v>
      </c>
      <c r="K219" s="196">
        <f t="shared" si="801"/>
        <v>0</v>
      </c>
      <c r="L219" s="196">
        <f t="shared" si="801"/>
        <v>0</v>
      </c>
      <c r="M219" s="196">
        <f t="shared" si="801"/>
        <v>0</v>
      </c>
      <c r="N219" s="196">
        <f t="shared" si="801"/>
        <v>0</v>
      </c>
      <c r="O219" s="196">
        <f t="shared" si="801"/>
        <v>0</v>
      </c>
      <c r="P219" s="196">
        <f t="shared" si="801"/>
        <v>0</v>
      </c>
      <c r="Q219" s="196">
        <f t="shared" si="801"/>
        <v>0</v>
      </c>
      <c r="R219" s="196">
        <f t="shared" si="801"/>
        <v>0</v>
      </c>
      <c r="S219" s="196">
        <f t="shared" si="801"/>
        <v>0</v>
      </c>
      <c r="T219" s="196">
        <f t="shared" si="801"/>
        <v>0</v>
      </c>
      <c r="U219" s="196">
        <f t="shared" si="801"/>
        <v>0</v>
      </c>
      <c r="V219" s="196">
        <f t="shared" si="801"/>
        <v>0</v>
      </c>
      <c r="W219" s="196">
        <f t="shared" si="801"/>
        <v>0</v>
      </c>
      <c r="X219" s="196">
        <f t="shared" si="801"/>
        <v>0</v>
      </c>
      <c r="Y219" s="196">
        <f t="shared" si="801"/>
        <v>0</v>
      </c>
      <c r="Z219" s="138">
        <f t="shared" si="801"/>
        <v>0</v>
      </c>
      <c r="AA219" s="138">
        <f t="shared" si="801"/>
        <v>0</v>
      </c>
      <c r="AB219" s="138">
        <f t="shared" si="801"/>
        <v>0</v>
      </c>
      <c r="AC219" s="66">
        <f t="shared" si="768"/>
        <v>0</v>
      </c>
      <c r="AD219" s="66" t="e">
        <f t="shared" si="723"/>
        <v>#DIV/0!</v>
      </c>
      <c r="AE219" s="66">
        <f t="shared" si="724"/>
        <v>0</v>
      </c>
      <c r="AF219" s="196">
        <f t="shared" ref="AF219:AL219" si="802">AF168</f>
        <v>0</v>
      </c>
      <c r="AG219" s="196">
        <f t="shared" si="802"/>
        <v>0</v>
      </c>
      <c r="AH219" s="196">
        <f t="shared" si="802"/>
        <v>0</v>
      </c>
      <c r="AI219" s="196">
        <f t="shared" si="802"/>
        <v>0</v>
      </c>
      <c r="AJ219" s="196">
        <f t="shared" si="802"/>
        <v>0</v>
      </c>
      <c r="AK219" s="196">
        <f t="shared" si="802"/>
        <v>0</v>
      </c>
      <c r="AL219" s="196">
        <f t="shared" si="802"/>
        <v>0</v>
      </c>
      <c r="AM219" s="66">
        <f t="shared" si="725"/>
        <v>0</v>
      </c>
      <c r="AN219" s="196">
        <f t="shared" ref="AN219:BH219" si="803">AN168</f>
        <v>0</v>
      </c>
      <c r="AO219" s="196">
        <f t="shared" si="803"/>
        <v>0</v>
      </c>
      <c r="AP219" s="196">
        <f t="shared" si="803"/>
        <v>0</v>
      </c>
      <c r="AQ219" s="196">
        <f t="shared" si="803"/>
        <v>0</v>
      </c>
      <c r="AR219" s="196">
        <f t="shared" si="803"/>
        <v>0</v>
      </c>
      <c r="AS219" s="196">
        <f t="shared" si="803"/>
        <v>0</v>
      </c>
      <c r="AT219" s="196">
        <f t="shared" si="803"/>
        <v>0</v>
      </c>
      <c r="AU219" s="196">
        <f t="shared" si="803"/>
        <v>0</v>
      </c>
      <c r="AV219" s="196">
        <f t="shared" si="803"/>
        <v>0.48432799299999996</v>
      </c>
      <c r="AW219" s="196">
        <f t="shared" si="803"/>
        <v>0</v>
      </c>
      <c r="AX219" s="196">
        <f t="shared" si="803"/>
        <v>0.48432799299999996</v>
      </c>
      <c r="AY219" s="196">
        <f t="shared" si="803"/>
        <v>0</v>
      </c>
      <c r="AZ219" s="196">
        <f t="shared" si="803"/>
        <v>0</v>
      </c>
      <c r="BA219" s="196">
        <f t="shared" si="803"/>
        <v>0.48432799299999996</v>
      </c>
      <c r="BB219" s="196">
        <f t="shared" si="803"/>
        <v>0</v>
      </c>
      <c r="BC219" s="196">
        <f t="shared" si="803"/>
        <v>0.48432799299999996</v>
      </c>
      <c r="BD219" s="196">
        <f t="shared" si="803"/>
        <v>0</v>
      </c>
      <c r="BE219" s="196">
        <f t="shared" si="803"/>
        <v>0</v>
      </c>
      <c r="BF219" s="138">
        <f t="shared" si="803"/>
        <v>0.48432799299999996</v>
      </c>
      <c r="BG219" s="138">
        <f t="shared" si="803"/>
        <v>0</v>
      </c>
      <c r="BH219" s="138">
        <f t="shared" si="803"/>
        <v>0.48432799299999996</v>
      </c>
      <c r="BI219" s="66">
        <f t="shared" si="788"/>
        <v>0.29180484029243375</v>
      </c>
      <c r="BJ219" s="66">
        <f>BJ178</f>
        <v>0</v>
      </c>
      <c r="BK219" s="66" t="e">
        <f t="shared" ref="BK219:BR219" si="804">BK168</f>
        <v>#DIV/0!</v>
      </c>
      <c r="BL219" s="196">
        <f t="shared" si="804"/>
        <v>0</v>
      </c>
      <c r="BM219" s="196">
        <f t="shared" si="804"/>
        <v>0</v>
      </c>
      <c r="BN219" s="196">
        <f t="shared" si="804"/>
        <v>0</v>
      </c>
      <c r="BO219" s="196">
        <f t="shared" si="804"/>
        <v>0</v>
      </c>
      <c r="BP219" s="196">
        <f t="shared" si="804"/>
        <v>0.48432799299999996</v>
      </c>
      <c r="BQ219" s="196">
        <f t="shared" si="804"/>
        <v>0</v>
      </c>
      <c r="BR219" s="196">
        <f t="shared" si="804"/>
        <v>0.48432799299999996</v>
      </c>
      <c r="BS219" s="66">
        <f>BR219/B219</f>
        <v>0.29180484029243375</v>
      </c>
      <c r="BT219" s="196">
        <f t="shared" ref="BT219:CO219" si="805">BT168</f>
        <v>0</v>
      </c>
      <c r="BU219" s="196">
        <f t="shared" si="805"/>
        <v>0</v>
      </c>
      <c r="BV219" s="196">
        <f t="shared" si="805"/>
        <v>0</v>
      </c>
      <c r="BW219" s="196">
        <f t="shared" si="805"/>
        <v>0</v>
      </c>
      <c r="BX219" s="196">
        <f t="shared" si="805"/>
        <v>0.48432799299999996</v>
      </c>
      <c r="BY219" s="196">
        <f t="shared" si="805"/>
        <v>0</v>
      </c>
      <c r="BZ219" s="196">
        <f t="shared" si="805"/>
        <v>0.48432799299999996</v>
      </c>
      <c r="CA219" s="66" t="e">
        <f t="shared" si="805"/>
        <v>#DIV/0!</v>
      </c>
      <c r="CB219" s="196">
        <f t="shared" si="805"/>
        <v>0</v>
      </c>
      <c r="CC219" s="196">
        <f t="shared" si="805"/>
        <v>0</v>
      </c>
      <c r="CD219" s="196">
        <f t="shared" si="805"/>
        <v>0</v>
      </c>
      <c r="CE219" s="196">
        <f t="shared" si="805"/>
        <v>0</v>
      </c>
      <c r="CF219" s="196">
        <f t="shared" si="805"/>
        <v>0</v>
      </c>
      <c r="CG219" s="196">
        <f t="shared" si="805"/>
        <v>0</v>
      </c>
      <c r="CH219" s="196">
        <f t="shared" si="805"/>
        <v>0</v>
      </c>
      <c r="CI219" s="196">
        <f t="shared" si="805"/>
        <v>0</v>
      </c>
      <c r="CJ219" s="196">
        <f t="shared" si="805"/>
        <v>0</v>
      </c>
      <c r="CK219" s="196">
        <f t="shared" si="805"/>
        <v>0</v>
      </c>
      <c r="CL219" s="196">
        <f t="shared" si="805"/>
        <v>0</v>
      </c>
      <c r="CM219" s="196">
        <f t="shared" si="805"/>
        <v>0.48432799299999996</v>
      </c>
      <c r="CN219" s="196">
        <f t="shared" si="805"/>
        <v>0</v>
      </c>
      <c r="CO219" s="196">
        <f t="shared" si="805"/>
        <v>0.48432799299999996</v>
      </c>
      <c r="CP219" s="67">
        <f>CO219/D219</f>
        <v>0.29180484029243375</v>
      </c>
      <c r="CQ219" s="67">
        <f>CO219/G219</f>
        <v>0.29180484029243375</v>
      </c>
      <c r="CR219" s="67" t="e">
        <f t="shared" ref="CR219:DW219" si="806">CR168</f>
        <v>#DIV/0!</v>
      </c>
      <c r="CS219" s="196">
        <f t="shared" si="806"/>
        <v>0</v>
      </c>
      <c r="CT219" s="196">
        <f t="shared" si="806"/>
        <v>0</v>
      </c>
      <c r="CU219" s="196">
        <f t="shared" si="806"/>
        <v>0</v>
      </c>
      <c r="CV219" s="196">
        <f t="shared" si="806"/>
        <v>0</v>
      </c>
      <c r="CW219" s="196">
        <f t="shared" si="806"/>
        <v>0.48432799299999996</v>
      </c>
      <c r="CX219" s="196">
        <f t="shared" si="806"/>
        <v>0</v>
      </c>
      <c r="CY219" s="196">
        <f t="shared" si="806"/>
        <v>0.48432799299999996</v>
      </c>
      <c r="CZ219" s="196">
        <f t="shared" si="806"/>
        <v>0</v>
      </c>
      <c r="DA219" s="196">
        <f t="shared" si="806"/>
        <v>0</v>
      </c>
      <c r="DB219" s="196">
        <f t="shared" si="806"/>
        <v>0</v>
      </c>
      <c r="DC219" s="196">
        <f t="shared" si="806"/>
        <v>0</v>
      </c>
      <c r="DD219" s="196">
        <f t="shared" si="806"/>
        <v>0.48432799299999996</v>
      </c>
      <c r="DE219" s="196">
        <f t="shared" si="806"/>
        <v>0</v>
      </c>
      <c r="DF219" s="196">
        <f t="shared" si="806"/>
        <v>0.48432799299999996</v>
      </c>
      <c r="DG219" s="196">
        <f t="shared" si="806"/>
        <v>0</v>
      </c>
      <c r="DH219" s="196">
        <f t="shared" si="806"/>
        <v>0</v>
      </c>
      <c r="DI219" s="196">
        <f t="shared" si="806"/>
        <v>0</v>
      </c>
      <c r="DJ219" s="196">
        <f t="shared" si="806"/>
        <v>0</v>
      </c>
      <c r="DK219" s="196">
        <f t="shared" si="806"/>
        <v>0</v>
      </c>
      <c r="DL219" s="196">
        <f t="shared" si="806"/>
        <v>0</v>
      </c>
      <c r="DM219" s="196">
        <f t="shared" si="806"/>
        <v>0</v>
      </c>
      <c r="DN219" s="196">
        <f t="shared" si="806"/>
        <v>0</v>
      </c>
      <c r="DO219" s="196">
        <f t="shared" si="806"/>
        <v>0</v>
      </c>
      <c r="DP219" s="196">
        <f t="shared" si="806"/>
        <v>0</v>
      </c>
      <c r="DQ219" s="196">
        <f t="shared" si="806"/>
        <v>0</v>
      </c>
      <c r="DR219" s="196">
        <f t="shared" si="806"/>
        <v>0.48432799299999996</v>
      </c>
      <c r="DS219" s="196">
        <f t="shared" si="806"/>
        <v>0</v>
      </c>
      <c r="DT219" s="196">
        <f t="shared" si="806"/>
        <v>0.48432799299999996</v>
      </c>
      <c r="DU219" s="67" t="e">
        <f t="shared" si="806"/>
        <v>#DIV/0!</v>
      </c>
      <c r="DV219" s="67">
        <f t="shared" si="806"/>
        <v>0</v>
      </c>
      <c r="DW219" s="67">
        <f t="shared" si="806"/>
        <v>0</v>
      </c>
      <c r="DZ219" s="128"/>
      <c r="EC219" s="198"/>
    </row>
    <row r="220" spans="1:133" s="36" customFormat="1" ht="12.75" x14ac:dyDescent="0.2">
      <c r="A220" s="195" t="s">
        <v>227</v>
      </c>
      <c r="B220" s="196">
        <f>B218+B219</f>
        <v>1122.0326058239998</v>
      </c>
      <c r="C220" s="196">
        <f t="shared" ref="C220:AX220" si="807">C218+C219</f>
        <v>67.300421</v>
      </c>
      <c r="D220" s="196">
        <f>D218+D219</f>
        <v>1054.7321848239999</v>
      </c>
      <c r="E220" s="196">
        <f>E218+E219</f>
        <v>1122.032605824</v>
      </c>
      <c r="F220" s="196">
        <f t="shared" si="807"/>
        <v>67.300421</v>
      </c>
      <c r="G220" s="196">
        <f>G218+G219</f>
        <v>1054.7321848240001</v>
      </c>
      <c r="H220" s="196">
        <f t="shared" si="807"/>
        <v>83.648498910674292</v>
      </c>
      <c r="I220" s="196">
        <f>I218+I219</f>
        <v>0</v>
      </c>
      <c r="J220" s="196">
        <f t="shared" si="807"/>
        <v>28.557056381888888</v>
      </c>
      <c r="K220" s="196">
        <f t="shared" si="807"/>
        <v>8.100739978</v>
      </c>
      <c r="L220" s="196">
        <f t="shared" si="807"/>
        <v>20.456316403888888</v>
      </c>
      <c r="M220" s="196">
        <f>M218+M219</f>
        <v>0</v>
      </c>
      <c r="N220" s="196">
        <f t="shared" si="807"/>
        <v>87.011722233</v>
      </c>
      <c r="O220" s="196">
        <f t="shared" si="807"/>
        <v>8.1817692429999997</v>
      </c>
      <c r="P220" s="196">
        <f t="shared" si="807"/>
        <v>78.829952989999995</v>
      </c>
      <c r="Q220" s="196">
        <f t="shared" si="807"/>
        <v>110.45684779388888</v>
      </c>
      <c r="R220" s="196">
        <f t="shared" si="807"/>
        <v>16.282509221000002</v>
      </c>
      <c r="S220" s="196">
        <f t="shared" si="807"/>
        <v>94.174338572888885</v>
      </c>
      <c r="T220" s="196">
        <f>T218+T219</f>
        <v>0</v>
      </c>
      <c r="U220" s="196">
        <f t="shared" si="807"/>
        <v>79.775410769000004</v>
      </c>
      <c r="V220" s="196">
        <f t="shared" si="807"/>
        <v>8.3260397410000007</v>
      </c>
      <c r="W220" s="196">
        <f t="shared" si="807"/>
        <v>71.449371027999987</v>
      </c>
      <c r="X220" s="196">
        <f t="shared" si="807"/>
        <v>0</v>
      </c>
      <c r="Y220" s="196">
        <f>Y218+Y219</f>
        <v>0</v>
      </c>
      <c r="Z220" s="138">
        <f t="shared" si="807"/>
        <v>195.34418938388887</v>
      </c>
      <c r="AA220" s="138">
        <f t="shared" si="807"/>
        <v>24.608548962000004</v>
      </c>
      <c r="AB220" s="138">
        <f t="shared" si="807"/>
        <v>170.73564042188886</v>
      </c>
      <c r="AC220" s="66">
        <f t="shared" si="768"/>
        <v>0.16187582296104772</v>
      </c>
      <c r="AD220" s="66" t="e">
        <f t="shared" si="723"/>
        <v>#DIV/0!</v>
      </c>
      <c r="AE220" s="66">
        <f t="shared" si="724"/>
        <v>2.0411082403787342</v>
      </c>
      <c r="AF220" s="196">
        <f>AF218+AF219</f>
        <v>0</v>
      </c>
      <c r="AG220" s="196">
        <f t="shared" si="807"/>
        <v>81.134292627999997</v>
      </c>
      <c r="AH220" s="196">
        <f t="shared" si="807"/>
        <v>8.9491707970000007</v>
      </c>
      <c r="AI220" s="196">
        <f t="shared" si="807"/>
        <v>72.185121831000004</v>
      </c>
      <c r="AJ220" s="196">
        <f t="shared" si="807"/>
        <v>276.4784820118889</v>
      </c>
      <c r="AK220" s="196">
        <f t="shared" si="807"/>
        <v>33.557719759000001</v>
      </c>
      <c r="AL220" s="196">
        <f t="shared" si="807"/>
        <v>242.92076225288889</v>
      </c>
      <c r="AM220" s="66">
        <f t="shared" si="725"/>
        <v>0.24640859862432274</v>
      </c>
      <c r="AN220" s="196">
        <f>AN218+AN219</f>
        <v>0</v>
      </c>
      <c r="AO220" s="196">
        <f t="shared" si="807"/>
        <v>60.402701019599988</v>
      </c>
      <c r="AP220" s="196">
        <f t="shared" si="807"/>
        <v>8.6483876629999994</v>
      </c>
      <c r="AQ220" s="196">
        <f t="shared" si="807"/>
        <v>51.754313356599994</v>
      </c>
      <c r="AR220" s="196">
        <f t="shared" si="807"/>
        <v>336.88118303148889</v>
      </c>
      <c r="AS220" s="196">
        <f t="shared" si="807"/>
        <v>42.206107422000002</v>
      </c>
      <c r="AT220" s="196">
        <f t="shared" si="807"/>
        <v>294.67507560948889</v>
      </c>
      <c r="AU220" s="196">
        <f>AU218+AU219</f>
        <v>0</v>
      </c>
      <c r="AV220" s="196">
        <f t="shared" si="807"/>
        <v>81.740423320399998</v>
      </c>
      <c r="AW220" s="196">
        <f t="shared" si="807"/>
        <v>13.058808698</v>
      </c>
      <c r="AX220" s="196">
        <f t="shared" si="807"/>
        <v>68.681614622399991</v>
      </c>
      <c r="AY220" s="196">
        <f>AY218+AY219</f>
        <v>0</v>
      </c>
      <c r="AZ220" s="196">
        <f>AZ218+AZ219</f>
        <v>0</v>
      </c>
      <c r="BA220" s="196">
        <f t="shared" ref="BA220:CY220" si="808">BA218+BA219</f>
        <v>223.27741696799998</v>
      </c>
      <c r="BB220" s="196">
        <f t="shared" si="808"/>
        <v>30.656367158000002</v>
      </c>
      <c r="BC220" s="196">
        <f t="shared" si="808"/>
        <v>192.62104980999999</v>
      </c>
      <c r="BD220" s="196">
        <f t="shared" si="808"/>
        <v>0</v>
      </c>
      <c r="BE220" s="196">
        <f>BE218+BE219</f>
        <v>0</v>
      </c>
      <c r="BF220" s="138">
        <f t="shared" si="808"/>
        <v>418.62160635188894</v>
      </c>
      <c r="BG220" s="138">
        <f t="shared" si="808"/>
        <v>55.264916120000002</v>
      </c>
      <c r="BH220" s="138">
        <f t="shared" si="808"/>
        <v>363.35669023188893</v>
      </c>
      <c r="BI220" s="66">
        <f t="shared" si="788"/>
        <v>0.34450137718374568</v>
      </c>
      <c r="BJ220" s="66" t="e">
        <f>BJ179</f>
        <v>#DIV/0!</v>
      </c>
      <c r="BK220" s="66" t="e">
        <f t="shared" si="808"/>
        <v>#DIV/0!</v>
      </c>
      <c r="BL220" s="196">
        <f>BL218+BL219</f>
        <v>0</v>
      </c>
      <c r="BM220" s="196">
        <f t="shared" si="808"/>
        <v>67.095834334000017</v>
      </c>
      <c r="BN220" s="196">
        <f t="shared" si="808"/>
        <v>0</v>
      </c>
      <c r="BO220" s="196">
        <f t="shared" si="808"/>
        <v>67.095834334000017</v>
      </c>
      <c r="BP220" s="196">
        <f t="shared" si="808"/>
        <v>485.71744068588896</v>
      </c>
      <c r="BQ220" s="196">
        <f t="shared" si="808"/>
        <v>55.264916120000002</v>
      </c>
      <c r="BR220" s="196">
        <f t="shared" si="808"/>
        <v>430.45252456588895</v>
      </c>
      <c r="BS220" s="66">
        <f>BR220/B220</f>
        <v>0.383636377705595</v>
      </c>
      <c r="BT220" s="196">
        <f>BT218+BT219</f>
        <v>0</v>
      </c>
      <c r="BU220" s="196">
        <f t="shared" si="808"/>
        <v>0</v>
      </c>
      <c r="BV220" s="196">
        <f t="shared" si="808"/>
        <v>0</v>
      </c>
      <c r="BW220" s="196">
        <f t="shared" si="808"/>
        <v>0</v>
      </c>
      <c r="BX220" s="196">
        <f t="shared" si="808"/>
        <v>485.71744068588896</v>
      </c>
      <c r="BY220" s="196">
        <f t="shared" si="808"/>
        <v>55.264916120000002</v>
      </c>
      <c r="BZ220" s="196">
        <f t="shared" si="808"/>
        <v>430.45252456588895</v>
      </c>
      <c r="CA220" s="66" t="e">
        <f t="shared" si="808"/>
        <v>#DIV/0!</v>
      </c>
      <c r="CB220" s="196">
        <f>CB218+CB219</f>
        <v>0</v>
      </c>
      <c r="CC220" s="196">
        <f t="shared" si="808"/>
        <v>0</v>
      </c>
      <c r="CD220" s="196">
        <f t="shared" si="808"/>
        <v>0</v>
      </c>
      <c r="CE220" s="196">
        <f t="shared" si="808"/>
        <v>0</v>
      </c>
      <c r="CF220" s="196">
        <f t="shared" si="808"/>
        <v>0</v>
      </c>
      <c r="CG220" s="196">
        <f t="shared" si="808"/>
        <v>0</v>
      </c>
      <c r="CH220" s="196">
        <f t="shared" si="808"/>
        <v>67.095834334000017</v>
      </c>
      <c r="CI220" s="196">
        <f t="shared" si="808"/>
        <v>0</v>
      </c>
      <c r="CJ220" s="196">
        <f t="shared" si="808"/>
        <v>67.095834334000017</v>
      </c>
      <c r="CK220" s="196">
        <f t="shared" si="808"/>
        <v>0</v>
      </c>
      <c r="CL220" s="196">
        <f t="shared" si="808"/>
        <v>0</v>
      </c>
      <c r="CM220" s="196">
        <f t="shared" si="808"/>
        <v>485.71744068588896</v>
      </c>
      <c r="CN220" s="196">
        <f t="shared" si="808"/>
        <v>55.264916120000002</v>
      </c>
      <c r="CO220" s="196">
        <f t="shared" si="808"/>
        <v>430.45252456588895</v>
      </c>
      <c r="CP220" s="67">
        <f>CO220/D220</f>
        <v>0.40811547306458401</v>
      </c>
      <c r="CQ220" s="67">
        <f>CO220/G220</f>
        <v>0.4081154730645839</v>
      </c>
      <c r="CR220" s="67" t="e">
        <f t="shared" si="808"/>
        <v>#DIV/0!</v>
      </c>
      <c r="CS220" s="196">
        <f>CS218+CS219</f>
        <v>0</v>
      </c>
      <c r="CT220" s="196">
        <f t="shared" si="808"/>
        <v>0</v>
      </c>
      <c r="CU220" s="196">
        <f t="shared" si="808"/>
        <v>0</v>
      </c>
      <c r="CV220" s="196">
        <f t="shared" si="808"/>
        <v>0</v>
      </c>
      <c r="CW220" s="196">
        <f t="shared" si="808"/>
        <v>485.71744068588896</v>
      </c>
      <c r="CX220" s="196">
        <f t="shared" si="808"/>
        <v>55.264916120000002</v>
      </c>
      <c r="CY220" s="196">
        <f t="shared" si="808"/>
        <v>430.45252456588895</v>
      </c>
      <c r="CZ220" s="196">
        <f>CZ218+CZ219</f>
        <v>0</v>
      </c>
      <c r="DA220" s="196">
        <f t="shared" ref="DA220:DW220" si="809">DA218+DA219</f>
        <v>0</v>
      </c>
      <c r="DB220" s="196">
        <f t="shared" si="809"/>
        <v>0</v>
      </c>
      <c r="DC220" s="196">
        <f t="shared" si="809"/>
        <v>0</v>
      </c>
      <c r="DD220" s="196">
        <f t="shared" si="809"/>
        <v>485.71744068588896</v>
      </c>
      <c r="DE220" s="196">
        <f t="shared" si="809"/>
        <v>55.264916120000002</v>
      </c>
      <c r="DF220" s="196">
        <f t="shared" si="809"/>
        <v>430.45252456588895</v>
      </c>
      <c r="DG220" s="196">
        <f>DG218+DG219</f>
        <v>0</v>
      </c>
      <c r="DH220" s="196">
        <f t="shared" si="809"/>
        <v>0</v>
      </c>
      <c r="DI220" s="196">
        <f t="shared" si="809"/>
        <v>0</v>
      </c>
      <c r="DJ220" s="196">
        <f t="shared" si="809"/>
        <v>0</v>
      </c>
      <c r="DK220" s="196">
        <f t="shared" si="809"/>
        <v>0</v>
      </c>
      <c r="DL220" s="196">
        <f t="shared" si="809"/>
        <v>0</v>
      </c>
      <c r="DM220" s="196">
        <f t="shared" si="809"/>
        <v>0</v>
      </c>
      <c r="DN220" s="196">
        <f t="shared" si="809"/>
        <v>0</v>
      </c>
      <c r="DO220" s="196">
        <f t="shared" si="809"/>
        <v>0</v>
      </c>
      <c r="DP220" s="196">
        <f t="shared" si="809"/>
        <v>0</v>
      </c>
      <c r="DQ220" s="196">
        <f>DQ218+DQ219</f>
        <v>0</v>
      </c>
      <c r="DR220" s="196">
        <f t="shared" si="809"/>
        <v>485.71744068588896</v>
      </c>
      <c r="DS220" s="196">
        <f t="shared" si="809"/>
        <v>55.264916120000002</v>
      </c>
      <c r="DT220" s="196">
        <f t="shared" si="809"/>
        <v>430.45252456588895</v>
      </c>
      <c r="DU220" s="67" t="e">
        <f t="shared" si="809"/>
        <v>#DIV/0!</v>
      </c>
      <c r="DV220" s="67" t="e">
        <f t="shared" si="809"/>
        <v>#DIV/0!</v>
      </c>
      <c r="DW220" s="67" t="e">
        <f t="shared" si="809"/>
        <v>#DIV/0!</v>
      </c>
      <c r="DZ220" s="128"/>
      <c r="EA220" s="7"/>
      <c r="EB220" s="7"/>
      <c r="EC220" s="198"/>
    </row>
    <row r="221" spans="1:133" s="7" customFormat="1" x14ac:dyDescent="0.2">
      <c r="A221" s="199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5"/>
      <c r="AA221" s="85"/>
      <c r="AB221" s="85"/>
      <c r="AC221" s="66"/>
      <c r="AD221" s="66" t="e">
        <f t="shared" si="723"/>
        <v>#DIV/0!</v>
      </c>
      <c r="AE221" s="66" t="e">
        <f t="shared" si="724"/>
        <v>#DIV/0!</v>
      </c>
      <c r="AF221" s="81"/>
      <c r="AG221" s="81"/>
      <c r="AH221" s="81"/>
      <c r="AI221" s="81"/>
      <c r="AJ221" s="81"/>
      <c r="AK221" s="81"/>
      <c r="AL221" s="81"/>
      <c r="AM221" s="66" t="e">
        <f t="shared" si="725"/>
        <v>#DIV/0!</v>
      </c>
      <c r="AN221" s="81"/>
      <c r="AO221" s="81"/>
      <c r="AP221" s="81"/>
      <c r="AQ221" s="81"/>
      <c r="AR221" s="81"/>
      <c r="AS221" s="81"/>
      <c r="AT221" s="81"/>
      <c r="AU221" s="81"/>
      <c r="AV221" s="81"/>
      <c r="AW221" s="81"/>
      <c r="AX221" s="81"/>
      <c r="AY221" s="81"/>
      <c r="AZ221" s="81"/>
      <c r="BA221" s="81"/>
      <c r="BB221" s="81"/>
      <c r="BC221" s="81"/>
      <c r="BD221" s="81"/>
      <c r="BE221" s="81"/>
      <c r="BF221" s="85"/>
      <c r="BG221" s="85"/>
      <c r="BH221" s="85"/>
      <c r="BI221" s="200"/>
      <c r="BJ221" s="200"/>
      <c r="BK221" s="200"/>
      <c r="BL221" s="81"/>
      <c r="BM221" s="81"/>
      <c r="BN221" s="81"/>
      <c r="BO221" s="81"/>
      <c r="BP221" s="81"/>
      <c r="BQ221" s="81"/>
      <c r="BR221" s="81"/>
      <c r="BS221" s="200"/>
      <c r="BT221" s="81"/>
      <c r="BU221" s="81"/>
      <c r="BV221" s="81"/>
      <c r="BW221" s="81"/>
      <c r="BX221" s="81"/>
      <c r="BY221" s="81"/>
      <c r="BZ221" s="81"/>
      <c r="CA221" s="200"/>
      <c r="CB221" s="81"/>
      <c r="CC221" s="81"/>
      <c r="CD221" s="81"/>
      <c r="CE221" s="81"/>
      <c r="CF221" s="81"/>
      <c r="CG221" s="81"/>
      <c r="CH221" s="81"/>
      <c r="CI221" s="81"/>
      <c r="CJ221" s="81"/>
      <c r="CK221" s="81"/>
      <c r="CL221" s="81"/>
      <c r="CM221" s="81"/>
      <c r="CN221" s="81"/>
      <c r="CO221" s="81"/>
      <c r="CP221" s="200"/>
      <c r="CQ221" s="200"/>
      <c r="CR221" s="200"/>
      <c r="CS221" s="81"/>
      <c r="CT221" s="81"/>
      <c r="CU221" s="81"/>
      <c r="CV221" s="81"/>
      <c r="CW221" s="81"/>
      <c r="CX221" s="81"/>
      <c r="CY221" s="81"/>
      <c r="CZ221" s="81"/>
      <c r="DA221" s="81"/>
      <c r="DB221" s="81"/>
      <c r="DC221" s="81"/>
      <c r="DD221" s="81"/>
      <c r="DE221" s="81"/>
      <c r="DF221" s="81"/>
      <c r="DG221" s="81"/>
      <c r="DH221" s="81"/>
      <c r="DI221" s="81"/>
      <c r="DJ221" s="81"/>
      <c r="DK221" s="81"/>
      <c r="DL221" s="81"/>
      <c r="DM221" s="81"/>
      <c r="DN221" s="81"/>
      <c r="DO221" s="81"/>
      <c r="DP221" s="81"/>
      <c r="DQ221" s="81"/>
      <c r="DR221" s="81"/>
      <c r="DS221" s="81"/>
      <c r="DT221" s="81"/>
      <c r="DU221" s="200"/>
      <c r="DV221" s="200"/>
      <c r="DW221" s="200"/>
      <c r="DZ221" s="128"/>
    </row>
    <row r="222" spans="1:133" s="7" customFormat="1" ht="12.75" x14ac:dyDescent="0.2">
      <c r="A222" s="201" t="s">
        <v>228</v>
      </c>
      <c r="B222" s="72">
        <f t="shared" ref="B222:AB222" si="810">B212+B73-(B216-B219)-B205</f>
        <v>-202.80468805999999</v>
      </c>
      <c r="C222" s="72">
        <f t="shared" si="810"/>
        <v>0</v>
      </c>
      <c r="D222" s="72">
        <f t="shared" si="810"/>
        <v>-202.80468805999999</v>
      </c>
      <c r="E222" s="72">
        <f t="shared" si="810"/>
        <v>-202.80468805999999</v>
      </c>
      <c r="F222" s="72">
        <f t="shared" si="810"/>
        <v>0</v>
      </c>
      <c r="G222" s="72">
        <f t="shared" si="810"/>
        <v>-202.80468805999999</v>
      </c>
      <c r="H222" s="72">
        <f t="shared" si="810"/>
        <v>617.83043016569218</v>
      </c>
      <c r="I222" s="72">
        <f t="shared" si="810"/>
        <v>54.116355200000001</v>
      </c>
      <c r="J222" s="72">
        <f t="shared" si="810"/>
        <v>39.672579185111118</v>
      </c>
      <c r="K222" s="72">
        <f t="shared" si="810"/>
        <v>0</v>
      </c>
      <c r="L222" s="72">
        <f t="shared" si="810"/>
        <v>39.672579185111111</v>
      </c>
      <c r="M222" s="72">
        <f t="shared" si="810"/>
        <v>44.240404269999999</v>
      </c>
      <c r="N222" s="72">
        <f t="shared" si="810"/>
        <v>-33.848691213999999</v>
      </c>
      <c r="O222" s="72">
        <f t="shared" si="810"/>
        <v>0</v>
      </c>
      <c r="P222" s="72">
        <f t="shared" si="810"/>
        <v>-33.848691213999999</v>
      </c>
      <c r="Q222" s="72">
        <f t="shared" si="810"/>
        <v>5.8238879711111116</v>
      </c>
      <c r="R222" s="72">
        <f t="shared" si="810"/>
        <v>-3.5527136788005009E-15</v>
      </c>
      <c r="S222" s="72">
        <f t="shared" si="810"/>
        <v>5.8238879711111116</v>
      </c>
      <c r="T222" s="72">
        <f t="shared" si="810"/>
        <v>20.505676999999999</v>
      </c>
      <c r="U222" s="72">
        <f t="shared" si="810"/>
        <v>-25.804542376500006</v>
      </c>
      <c r="V222" s="72">
        <f t="shared" si="810"/>
        <v>0</v>
      </c>
      <c r="W222" s="72">
        <f t="shared" si="810"/>
        <v>-25.804542376499985</v>
      </c>
      <c r="X222" s="72">
        <f t="shared" si="810"/>
        <v>0</v>
      </c>
      <c r="Y222" s="72">
        <f t="shared" si="810"/>
        <v>118.86243647000001</v>
      </c>
      <c r="Z222" s="73">
        <f t="shared" si="810"/>
        <v>-19.980654405388901</v>
      </c>
      <c r="AA222" s="73">
        <f t="shared" si="810"/>
        <v>0</v>
      </c>
      <c r="AB222" s="73">
        <f t="shared" si="810"/>
        <v>-19.980654405388872</v>
      </c>
      <c r="AC222" s="66">
        <f t="shared" si="768"/>
        <v>9.8521659417841329E-2</v>
      </c>
      <c r="AD222" s="66">
        <f t="shared" si="723"/>
        <v>-0.16809898062649817</v>
      </c>
      <c r="AE222" s="66">
        <f t="shared" si="724"/>
        <v>-3.2340029609791772E-2</v>
      </c>
      <c r="AF222" s="72">
        <f t="shared" ref="AF222:BH222" si="811">AF212+AF73-(AF216-AF219)-AF205</f>
        <v>48.034047999999999</v>
      </c>
      <c r="AG222" s="72">
        <f t="shared" si="811"/>
        <v>0.63041091100000557</v>
      </c>
      <c r="AH222" s="72">
        <f t="shared" si="811"/>
        <v>0</v>
      </c>
      <c r="AI222" s="72">
        <f t="shared" si="811"/>
        <v>0.63041091099999846</v>
      </c>
      <c r="AJ222" s="72">
        <f t="shared" si="811"/>
        <v>-19.350243494388888</v>
      </c>
      <c r="AK222" s="72">
        <f t="shared" si="811"/>
        <v>0</v>
      </c>
      <c r="AL222" s="72">
        <f t="shared" si="811"/>
        <v>-19.350243494388831</v>
      </c>
      <c r="AM222" s="72" t="e">
        <f t="shared" si="811"/>
        <v>#DIV/0!</v>
      </c>
      <c r="AN222" s="72">
        <f t="shared" si="811"/>
        <v>40.675814000000003</v>
      </c>
      <c r="AO222" s="72">
        <f t="shared" si="811"/>
        <v>15.28571106020002</v>
      </c>
      <c r="AP222" s="72">
        <f t="shared" si="811"/>
        <v>0</v>
      </c>
      <c r="AQ222" s="72">
        <f t="shared" si="811"/>
        <v>15.285711060199999</v>
      </c>
      <c r="AR222" s="72">
        <f t="shared" si="811"/>
        <v>-4.064532434188898</v>
      </c>
      <c r="AS222" s="72">
        <f t="shared" si="811"/>
        <v>0</v>
      </c>
      <c r="AT222" s="72">
        <f t="shared" si="811"/>
        <v>-4.064532434188898</v>
      </c>
      <c r="AU222" s="72">
        <f t="shared" si="811"/>
        <v>25.014236</v>
      </c>
      <c r="AV222" s="72">
        <f t="shared" si="811"/>
        <v>-6.7458750141999975</v>
      </c>
      <c r="AW222" s="72">
        <f t="shared" si="811"/>
        <v>0</v>
      </c>
      <c r="AX222" s="72">
        <f t="shared" si="811"/>
        <v>-6.7458750142000046</v>
      </c>
      <c r="AY222" s="72">
        <f t="shared" si="811"/>
        <v>0</v>
      </c>
      <c r="AZ222" s="72">
        <f t="shared" si="811"/>
        <v>113.72409800000001</v>
      </c>
      <c r="BA222" s="72">
        <f t="shared" si="811"/>
        <v>9.1702469570000176</v>
      </c>
      <c r="BB222" s="72">
        <f t="shared" si="811"/>
        <v>0</v>
      </c>
      <c r="BC222" s="72">
        <f t="shared" si="811"/>
        <v>9.1702469569999892</v>
      </c>
      <c r="BD222" s="72">
        <f t="shared" si="811"/>
        <v>0</v>
      </c>
      <c r="BE222" s="72">
        <f t="shared" si="811"/>
        <v>232.58653446999998</v>
      </c>
      <c r="BF222" s="73">
        <f t="shared" si="811"/>
        <v>-10.810407448388936</v>
      </c>
      <c r="BG222" s="73">
        <f t="shared" si="811"/>
        <v>-7.1054273576010019E-15</v>
      </c>
      <c r="BH222" s="73">
        <f t="shared" si="811"/>
        <v>-10.810407448388993</v>
      </c>
      <c r="BI222" s="66">
        <f t="shared" ref="BI222:BI227" si="812">BH222/D222</f>
        <v>5.3304524425937937E-2</v>
      </c>
      <c r="BJ222" s="66" t="e">
        <f t="shared" ref="BJ222:BR222" si="813">BJ212+BJ73-(BJ216-BJ219)-BJ205</f>
        <v>#DIV/0!</v>
      </c>
      <c r="BK222" s="72" t="e">
        <f t="shared" si="813"/>
        <v>#DIV/0!</v>
      </c>
      <c r="BL222" s="72">
        <f t="shared" si="813"/>
        <v>0</v>
      </c>
      <c r="BM222" s="72">
        <f t="shared" si="813"/>
        <v>-57.912661560000018</v>
      </c>
      <c r="BN222" s="72">
        <f t="shared" si="813"/>
        <v>0</v>
      </c>
      <c r="BO222" s="72">
        <f t="shared" si="813"/>
        <v>-57.912661560000018</v>
      </c>
      <c r="BP222" s="72">
        <f t="shared" si="813"/>
        <v>-68.723069008388933</v>
      </c>
      <c r="BQ222" s="72">
        <f t="shared" si="813"/>
        <v>-7.1054273576010019E-15</v>
      </c>
      <c r="BR222" s="72">
        <f t="shared" si="813"/>
        <v>-68.723069008388876</v>
      </c>
      <c r="BS222" s="66">
        <f t="shared" ref="BS222:BS227" si="814">BR222/B222</f>
        <v>0.33886331556624116</v>
      </c>
      <c r="BT222" s="72">
        <f t="shared" ref="BT222:CO222" si="815">BT212+BT73-(BT216-BT219)-BT205</f>
        <v>0</v>
      </c>
      <c r="BU222" s="72">
        <f t="shared" si="815"/>
        <v>0</v>
      </c>
      <c r="BV222" s="72">
        <f t="shared" si="815"/>
        <v>0</v>
      </c>
      <c r="BW222" s="72">
        <f t="shared" si="815"/>
        <v>0</v>
      </c>
      <c r="BX222" s="72">
        <f t="shared" si="815"/>
        <v>-68.723069008388933</v>
      </c>
      <c r="BY222" s="72">
        <f t="shared" si="815"/>
        <v>-7.1054273576010019E-15</v>
      </c>
      <c r="BZ222" s="72">
        <f t="shared" si="815"/>
        <v>-68.723069008388876</v>
      </c>
      <c r="CA222" s="72" t="e">
        <f t="shared" si="815"/>
        <v>#DIV/0!</v>
      </c>
      <c r="CB222" s="72">
        <f t="shared" si="815"/>
        <v>0</v>
      </c>
      <c r="CC222" s="72">
        <f t="shared" si="815"/>
        <v>0</v>
      </c>
      <c r="CD222" s="72">
        <f t="shared" si="815"/>
        <v>0</v>
      </c>
      <c r="CE222" s="72">
        <f t="shared" si="815"/>
        <v>0</v>
      </c>
      <c r="CF222" s="72">
        <f t="shared" si="815"/>
        <v>0</v>
      </c>
      <c r="CG222" s="72">
        <f t="shared" si="815"/>
        <v>0</v>
      </c>
      <c r="CH222" s="72">
        <f t="shared" si="815"/>
        <v>-57.912661560000018</v>
      </c>
      <c r="CI222" s="72">
        <f t="shared" si="815"/>
        <v>0</v>
      </c>
      <c r="CJ222" s="72">
        <f t="shared" si="815"/>
        <v>-57.912661560000018</v>
      </c>
      <c r="CK222" s="72">
        <f t="shared" si="815"/>
        <v>0</v>
      </c>
      <c r="CL222" s="72">
        <f t="shared" si="815"/>
        <v>232.58653446999998</v>
      </c>
      <c r="CM222" s="72">
        <f t="shared" si="815"/>
        <v>-68.723069008388933</v>
      </c>
      <c r="CN222" s="72">
        <f t="shared" si="815"/>
        <v>-7.1054273576010019E-15</v>
      </c>
      <c r="CO222" s="72">
        <f t="shared" si="815"/>
        <v>-68.723069008388876</v>
      </c>
      <c r="CP222" s="67">
        <f t="shared" ref="CP222:CP227" si="816">CO222/D222</f>
        <v>0.33886331556624116</v>
      </c>
      <c r="CQ222" s="67">
        <f t="shared" ref="CQ222:CQ227" si="817">CO222/G222</f>
        <v>0.33886331556624116</v>
      </c>
      <c r="CR222" s="72" t="e">
        <f t="shared" ref="CR222:DW222" si="818">CR212+CR73-(CR216-CR219)-CR205</f>
        <v>#DIV/0!</v>
      </c>
      <c r="CS222" s="72">
        <f t="shared" si="818"/>
        <v>0</v>
      </c>
      <c r="CT222" s="72">
        <f t="shared" si="818"/>
        <v>0</v>
      </c>
      <c r="CU222" s="72">
        <f t="shared" si="818"/>
        <v>0</v>
      </c>
      <c r="CV222" s="72">
        <f t="shared" si="818"/>
        <v>0</v>
      </c>
      <c r="CW222" s="72">
        <f t="shared" si="818"/>
        <v>-68.723069008388933</v>
      </c>
      <c r="CX222" s="72">
        <f t="shared" si="818"/>
        <v>-7.1054273576010019E-15</v>
      </c>
      <c r="CY222" s="72">
        <f t="shared" si="818"/>
        <v>-68.723069008388876</v>
      </c>
      <c r="CZ222" s="72">
        <f t="shared" si="818"/>
        <v>0</v>
      </c>
      <c r="DA222" s="72">
        <f t="shared" si="818"/>
        <v>0</v>
      </c>
      <c r="DB222" s="72">
        <f t="shared" si="818"/>
        <v>0</v>
      </c>
      <c r="DC222" s="72">
        <f t="shared" si="818"/>
        <v>0</v>
      </c>
      <c r="DD222" s="72">
        <f t="shared" si="818"/>
        <v>-68.723069008388933</v>
      </c>
      <c r="DE222" s="72">
        <f t="shared" si="818"/>
        <v>-7.1054273576010019E-15</v>
      </c>
      <c r="DF222" s="72">
        <f t="shared" si="818"/>
        <v>-68.723069008388876</v>
      </c>
      <c r="DG222" s="72">
        <f t="shared" si="818"/>
        <v>180.10849946599998</v>
      </c>
      <c r="DH222" s="72">
        <f t="shared" si="818"/>
        <v>0</v>
      </c>
      <c r="DI222" s="72">
        <f t="shared" si="818"/>
        <v>0</v>
      </c>
      <c r="DJ222" s="72">
        <f t="shared" si="818"/>
        <v>0</v>
      </c>
      <c r="DK222" s="72">
        <f t="shared" si="818"/>
        <v>0</v>
      </c>
      <c r="DL222" s="72">
        <f t="shared" si="818"/>
        <v>180.10849946599998</v>
      </c>
      <c r="DM222" s="72">
        <f t="shared" si="818"/>
        <v>0</v>
      </c>
      <c r="DN222" s="72">
        <f t="shared" si="818"/>
        <v>0</v>
      </c>
      <c r="DO222" s="72">
        <f t="shared" si="818"/>
        <v>0</v>
      </c>
      <c r="DP222" s="72">
        <f t="shared" si="818"/>
        <v>0</v>
      </c>
      <c r="DQ222" s="72">
        <f t="shared" si="818"/>
        <v>412.69503393600002</v>
      </c>
      <c r="DR222" s="72">
        <f t="shared" si="818"/>
        <v>-68.723069008388933</v>
      </c>
      <c r="DS222" s="72">
        <f t="shared" si="818"/>
        <v>-7.1054273576010019E-15</v>
      </c>
      <c r="DT222" s="72">
        <f t="shared" si="818"/>
        <v>-68.723069008388876</v>
      </c>
      <c r="DU222" s="72" t="e">
        <f t="shared" si="818"/>
        <v>#DIV/0!</v>
      </c>
      <c r="DV222" s="72">
        <f t="shared" si="818"/>
        <v>0.25067302964592242</v>
      </c>
      <c r="DW222" s="72">
        <f t="shared" si="818"/>
        <v>-3.8633317689310092</v>
      </c>
      <c r="DZ222" s="128"/>
    </row>
    <row r="223" spans="1:133" s="7" customFormat="1" ht="12.75" x14ac:dyDescent="0.2">
      <c r="A223" s="201" t="s">
        <v>229</v>
      </c>
      <c r="B223" s="72">
        <f>B214-B216</f>
        <v>18.039796939999974</v>
      </c>
      <c r="C223" s="72">
        <f t="shared" ref="C223:BN223" si="819">C214-C216</f>
        <v>0</v>
      </c>
      <c r="D223" s="72">
        <f t="shared" si="819"/>
        <v>18.039796939999974</v>
      </c>
      <c r="E223" s="72">
        <f t="shared" si="819"/>
        <v>18.039796939999974</v>
      </c>
      <c r="F223" s="72">
        <f t="shared" si="819"/>
        <v>0</v>
      </c>
      <c r="G223" s="72">
        <f t="shared" si="819"/>
        <v>18.039796939999974</v>
      </c>
      <c r="H223" s="72">
        <f t="shared" si="819"/>
        <v>604.55295940317512</v>
      </c>
      <c r="I223" s="72">
        <f t="shared" si="819"/>
        <v>54.116355200000001</v>
      </c>
      <c r="J223" s="72">
        <f t="shared" si="819"/>
        <v>40.98573680211112</v>
      </c>
      <c r="K223" s="72">
        <f t="shared" si="819"/>
        <v>0</v>
      </c>
      <c r="L223" s="72">
        <f t="shared" si="819"/>
        <v>40.985736802111113</v>
      </c>
      <c r="M223" s="72">
        <f t="shared" si="819"/>
        <v>44.240404269999999</v>
      </c>
      <c r="N223" s="72">
        <f t="shared" si="819"/>
        <v>-30.066734660000002</v>
      </c>
      <c r="O223" s="72">
        <f t="shared" si="819"/>
        <v>0</v>
      </c>
      <c r="P223" s="72">
        <f t="shared" si="819"/>
        <v>-30.066734660000002</v>
      </c>
      <c r="Q223" s="72">
        <f t="shared" si="819"/>
        <v>10.919002142111111</v>
      </c>
      <c r="R223" s="72">
        <f t="shared" si="819"/>
        <v>0</v>
      </c>
      <c r="S223" s="72">
        <f t="shared" si="819"/>
        <v>10.919002142111111</v>
      </c>
      <c r="T223" s="72">
        <f t="shared" si="819"/>
        <v>20.505676999999999</v>
      </c>
      <c r="U223" s="72">
        <f t="shared" si="819"/>
        <v>-20.124180588500003</v>
      </c>
      <c r="V223" s="72">
        <f t="shared" si="819"/>
        <v>0</v>
      </c>
      <c r="W223" s="72">
        <f t="shared" si="819"/>
        <v>-20.124180588499982</v>
      </c>
      <c r="X223" s="72">
        <f t="shared" si="819"/>
        <v>0</v>
      </c>
      <c r="Y223" s="72">
        <f t="shared" si="819"/>
        <v>118.86243647000001</v>
      </c>
      <c r="Z223" s="73">
        <f t="shared" si="819"/>
        <v>-9.2051784463889135</v>
      </c>
      <c r="AA223" s="73">
        <f t="shared" si="819"/>
        <v>0</v>
      </c>
      <c r="AB223" s="73">
        <f t="shared" si="819"/>
        <v>-9.205178446388885</v>
      </c>
      <c r="AC223" s="66">
        <f t="shared" si="768"/>
        <v>-0.51027062427615655</v>
      </c>
      <c r="AD223" s="66">
        <f t="shared" si="723"/>
        <v>-7.7443965644371018E-2</v>
      </c>
      <c r="AE223" s="66">
        <f t="shared" si="724"/>
        <v>-1.5226421942382671E-2</v>
      </c>
      <c r="AF223" s="72">
        <f t="shared" si="819"/>
        <v>48.034047999999999</v>
      </c>
      <c r="AG223" s="72">
        <f t="shared" si="819"/>
        <v>13.642102216000005</v>
      </c>
      <c r="AH223" s="72">
        <f t="shared" si="819"/>
        <v>0</v>
      </c>
      <c r="AI223" s="72">
        <f t="shared" si="819"/>
        <v>13.642102215999998</v>
      </c>
      <c r="AJ223" s="72">
        <f t="shared" si="819"/>
        <v>4.4369237696110986</v>
      </c>
      <c r="AK223" s="72">
        <f t="shared" si="819"/>
        <v>0</v>
      </c>
      <c r="AL223" s="72">
        <f t="shared" si="819"/>
        <v>4.4369237696111554</v>
      </c>
      <c r="AM223" s="72">
        <f t="shared" si="819"/>
        <v>-2.8550950446691314E-3</v>
      </c>
      <c r="AN223" s="72">
        <f t="shared" si="819"/>
        <v>40.675814000000003</v>
      </c>
      <c r="AO223" s="72">
        <f t="shared" si="819"/>
        <v>20.822887868200027</v>
      </c>
      <c r="AP223" s="72">
        <f t="shared" si="819"/>
        <v>0</v>
      </c>
      <c r="AQ223" s="72">
        <f t="shared" si="819"/>
        <v>20.822887868199999</v>
      </c>
      <c r="AR223" s="72">
        <f t="shared" si="819"/>
        <v>25.259811637811083</v>
      </c>
      <c r="AS223" s="72">
        <f t="shared" si="819"/>
        <v>0</v>
      </c>
      <c r="AT223" s="72">
        <f t="shared" si="819"/>
        <v>25.259811637811083</v>
      </c>
      <c r="AU223" s="72">
        <f t="shared" si="819"/>
        <v>25.014236</v>
      </c>
      <c r="AV223" s="72">
        <f t="shared" si="819"/>
        <v>7.1223919908000042</v>
      </c>
      <c r="AW223" s="72">
        <f t="shared" si="819"/>
        <v>0</v>
      </c>
      <c r="AX223" s="72">
        <f t="shared" si="819"/>
        <v>7.1223919907999971</v>
      </c>
      <c r="AY223" s="72">
        <f>AY214-AY216</f>
        <v>0</v>
      </c>
      <c r="AZ223" s="72">
        <f t="shared" si="819"/>
        <v>113.72409800000001</v>
      </c>
      <c r="BA223" s="72">
        <f t="shared" si="819"/>
        <v>41.587382075000022</v>
      </c>
      <c r="BB223" s="72">
        <f t="shared" si="819"/>
        <v>0</v>
      </c>
      <c r="BC223" s="72">
        <f t="shared" si="819"/>
        <v>41.587382074999994</v>
      </c>
      <c r="BD223" s="72">
        <f t="shared" si="819"/>
        <v>0</v>
      </c>
      <c r="BE223" s="72">
        <f t="shared" si="819"/>
        <v>232.58653446999998</v>
      </c>
      <c r="BF223" s="73">
        <f t="shared" si="819"/>
        <v>32.382203628611023</v>
      </c>
      <c r="BG223" s="73">
        <f t="shared" si="819"/>
        <v>0</v>
      </c>
      <c r="BH223" s="73">
        <f t="shared" si="819"/>
        <v>32.382203628610966</v>
      </c>
      <c r="BI223" s="66">
        <f t="shared" si="812"/>
        <v>1.7950425792659179</v>
      </c>
      <c r="BJ223" s="66">
        <f t="shared" si="819"/>
        <v>0.86453878440457077</v>
      </c>
      <c r="BK223" s="72" t="e">
        <f t="shared" si="819"/>
        <v>#DIV/0!</v>
      </c>
      <c r="BL223" s="72">
        <f t="shared" si="819"/>
        <v>0</v>
      </c>
      <c r="BM223" s="72">
        <f t="shared" si="819"/>
        <v>-57.912661560000018</v>
      </c>
      <c r="BN223" s="72">
        <f t="shared" si="819"/>
        <v>0</v>
      </c>
      <c r="BO223" s="72">
        <f t="shared" ref="BO223:DW223" si="820">BO214-BO216</f>
        <v>-57.912661560000018</v>
      </c>
      <c r="BP223" s="72">
        <f t="shared" si="820"/>
        <v>-25.53045793138898</v>
      </c>
      <c r="BQ223" s="72">
        <f t="shared" si="820"/>
        <v>0</v>
      </c>
      <c r="BR223" s="72">
        <f t="shared" si="820"/>
        <v>-25.530457931388923</v>
      </c>
      <c r="BS223" s="66">
        <f t="shared" si="814"/>
        <v>-1.4152297842543764</v>
      </c>
      <c r="BT223" s="72">
        <f t="shared" si="820"/>
        <v>0</v>
      </c>
      <c r="BU223" s="72">
        <f t="shared" si="820"/>
        <v>0</v>
      </c>
      <c r="BV223" s="72">
        <f t="shared" si="820"/>
        <v>0</v>
      </c>
      <c r="BW223" s="72">
        <f t="shared" si="820"/>
        <v>0</v>
      </c>
      <c r="BX223" s="72">
        <f t="shared" si="820"/>
        <v>-25.53045793138898</v>
      </c>
      <c r="BY223" s="72">
        <f t="shared" si="820"/>
        <v>0</v>
      </c>
      <c r="BZ223" s="72">
        <f t="shared" si="820"/>
        <v>-25.530457931388923</v>
      </c>
      <c r="CA223" s="72" t="e">
        <f t="shared" si="820"/>
        <v>#DIV/0!</v>
      </c>
      <c r="CB223" s="72">
        <f t="shared" si="820"/>
        <v>0</v>
      </c>
      <c r="CC223" s="72">
        <f t="shared" si="820"/>
        <v>0</v>
      </c>
      <c r="CD223" s="72">
        <f t="shared" si="820"/>
        <v>0</v>
      </c>
      <c r="CE223" s="72">
        <f t="shared" si="820"/>
        <v>0</v>
      </c>
      <c r="CF223" s="72">
        <f t="shared" si="820"/>
        <v>0</v>
      </c>
      <c r="CG223" s="72">
        <f t="shared" si="820"/>
        <v>0</v>
      </c>
      <c r="CH223" s="72">
        <f t="shared" si="820"/>
        <v>-57.912661560000018</v>
      </c>
      <c r="CI223" s="72">
        <f t="shared" si="820"/>
        <v>0</v>
      </c>
      <c r="CJ223" s="72">
        <f t="shared" si="820"/>
        <v>-57.912661560000018</v>
      </c>
      <c r="CK223" s="72">
        <f t="shared" si="820"/>
        <v>0</v>
      </c>
      <c r="CL223" s="72">
        <f t="shared" si="820"/>
        <v>232.58653446999998</v>
      </c>
      <c r="CM223" s="72">
        <f t="shared" si="820"/>
        <v>-25.53045793138898</v>
      </c>
      <c r="CN223" s="72">
        <f t="shared" si="820"/>
        <v>0</v>
      </c>
      <c r="CO223" s="72">
        <f t="shared" si="820"/>
        <v>-25.530457931388923</v>
      </c>
      <c r="CP223" s="67">
        <f t="shared" si="816"/>
        <v>-1.4152297842543764</v>
      </c>
      <c r="CQ223" s="67">
        <f t="shared" si="817"/>
        <v>-1.4152297842543764</v>
      </c>
      <c r="CR223" s="72" t="e">
        <f t="shared" si="820"/>
        <v>#DIV/0!</v>
      </c>
      <c r="CS223" s="72">
        <f t="shared" si="820"/>
        <v>0</v>
      </c>
      <c r="CT223" s="72">
        <f t="shared" si="820"/>
        <v>0</v>
      </c>
      <c r="CU223" s="72">
        <f t="shared" si="820"/>
        <v>0</v>
      </c>
      <c r="CV223" s="72">
        <f t="shared" si="820"/>
        <v>0</v>
      </c>
      <c r="CW223" s="72">
        <f t="shared" si="820"/>
        <v>-25.53045793138898</v>
      </c>
      <c r="CX223" s="72">
        <f t="shared" si="820"/>
        <v>0</v>
      </c>
      <c r="CY223" s="72">
        <f t="shared" si="820"/>
        <v>-25.530457931388923</v>
      </c>
      <c r="CZ223" s="72">
        <f t="shared" si="820"/>
        <v>0</v>
      </c>
      <c r="DA223" s="72">
        <f t="shared" si="820"/>
        <v>0</v>
      </c>
      <c r="DB223" s="72">
        <f t="shared" si="820"/>
        <v>0</v>
      </c>
      <c r="DC223" s="72">
        <f t="shared" si="820"/>
        <v>0</v>
      </c>
      <c r="DD223" s="72">
        <f t="shared" si="820"/>
        <v>-25.53045793138898</v>
      </c>
      <c r="DE223" s="72">
        <f t="shared" si="820"/>
        <v>0</v>
      </c>
      <c r="DF223" s="72">
        <f t="shared" si="820"/>
        <v>-25.530457931388923</v>
      </c>
      <c r="DG223" s="72">
        <f t="shared" si="820"/>
        <v>180.10849946599998</v>
      </c>
      <c r="DH223" s="72">
        <f t="shared" si="820"/>
        <v>0</v>
      </c>
      <c r="DI223" s="72">
        <f t="shared" si="820"/>
        <v>0</v>
      </c>
      <c r="DJ223" s="72">
        <f t="shared" si="820"/>
        <v>0</v>
      </c>
      <c r="DK223" s="72">
        <f t="shared" si="820"/>
        <v>0</v>
      </c>
      <c r="DL223" s="72">
        <f t="shared" si="820"/>
        <v>180.10849946599998</v>
      </c>
      <c r="DM223" s="72">
        <f t="shared" si="820"/>
        <v>0</v>
      </c>
      <c r="DN223" s="72">
        <f t="shared" si="820"/>
        <v>0</v>
      </c>
      <c r="DO223" s="72">
        <f t="shared" si="820"/>
        <v>0</v>
      </c>
      <c r="DP223" s="72">
        <f t="shared" si="820"/>
        <v>0</v>
      </c>
      <c r="DQ223" s="72">
        <f t="shared" si="820"/>
        <v>412.69503393600002</v>
      </c>
      <c r="DR223" s="72">
        <f t="shared" si="820"/>
        <v>-25.53045793138898</v>
      </c>
      <c r="DS223" s="72">
        <f t="shared" si="820"/>
        <v>0</v>
      </c>
      <c r="DT223" s="72">
        <f t="shared" si="820"/>
        <v>-25.530457931388923</v>
      </c>
      <c r="DU223" s="72">
        <f t="shared" si="820"/>
        <v>0.78067133622233631</v>
      </c>
      <c r="DV223" s="72">
        <f t="shared" si="820"/>
        <v>0.78067133622233631</v>
      </c>
      <c r="DW223" s="72">
        <f t="shared" si="820"/>
        <v>-3.10155749207241</v>
      </c>
      <c r="DZ223" s="128"/>
      <c r="EA223" s="17"/>
      <c r="EB223" s="17"/>
    </row>
    <row r="224" spans="1:133" s="17" customFormat="1" ht="15" customHeight="1" x14ac:dyDescent="0.2">
      <c r="A224" s="202" t="s">
        <v>230</v>
      </c>
      <c r="B224" s="64">
        <f t="shared" ref="B224:G224" si="821">B212-(B216-B168-B148)-B205</f>
        <v>-109.24034905999997</v>
      </c>
      <c r="C224" s="64">
        <f t="shared" si="821"/>
        <v>0</v>
      </c>
      <c r="D224" s="64">
        <f t="shared" si="821"/>
        <v>-109.24034905999997</v>
      </c>
      <c r="E224" s="64">
        <f t="shared" si="821"/>
        <v>-109.24034905999997</v>
      </c>
      <c r="F224" s="64">
        <f t="shared" si="821"/>
        <v>0</v>
      </c>
      <c r="G224" s="64">
        <f t="shared" si="821"/>
        <v>-109.24034905999997</v>
      </c>
      <c r="H224" s="64">
        <f>H214-(H216-H168-H148)-H205</f>
        <v>565.02856131384942</v>
      </c>
      <c r="I224" s="64">
        <f t="shared" ref="I224:AB224" si="822">I212-(I216-I168-I148)-I205</f>
        <v>54.116355200000001</v>
      </c>
      <c r="J224" s="64">
        <f t="shared" si="822"/>
        <v>43.595363057000007</v>
      </c>
      <c r="K224" s="64">
        <f t="shared" si="822"/>
        <v>0</v>
      </c>
      <c r="L224" s="64">
        <f t="shared" si="822"/>
        <v>43.595363057</v>
      </c>
      <c r="M224" s="64">
        <f t="shared" si="822"/>
        <v>44.240404269999999</v>
      </c>
      <c r="N224" s="64">
        <f t="shared" si="822"/>
        <v>-22.376965453</v>
      </c>
      <c r="O224" s="64">
        <f t="shared" si="822"/>
        <v>0</v>
      </c>
      <c r="P224" s="64">
        <f t="shared" si="822"/>
        <v>-22.376965453</v>
      </c>
      <c r="Q224" s="64">
        <f t="shared" si="822"/>
        <v>21.218397603999996</v>
      </c>
      <c r="R224" s="64">
        <f t="shared" si="822"/>
        <v>-3.5527136788005009E-15</v>
      </c>
      <c r="S224" s="64">
        <f t="shared" si="822"/>
        <v>21.218397603999996</v>
      </c>
      <c r="T224" s="64">
        <f t="shared" si="822"/>
        <v>20.505676999999999</v>
      </c>
      <c r="U224" s="64">
        <f t="shared" si="822"/>
        <v>-9.7309198445000042</v>
      </c>
      <c r="V224" s="64">
        <f t="shared" si="822"/>
        <v>0</v>
      </c>
      <c r="W224" s="64">
        <f t="shared" si="822"/>
        <v>-9.7309198444999829</v>
      </c>
      <c r="X224" s="64">
        <f t="shared" si="822"/>
        <v>0</v>
      </c>
      <c r="Y224" s="64">
        <f t="shared" si="822"/>
        <v>118.86243647000001</v>
      </c>
      <c r="Z224" s="65">
        <f t="shared" si="822"/>
        <v>11.487477759499985</v>
      </c>
      <c r="AA224" s="65">
        <f t="shared" si="822"/>
        <v>0</v>
      </c>
      <c r="AB224" s="65">
        <f t="shared" si="822"/>
        <v>11.487477759500013</v>
      </c>
      <c r="AC224" s="66">
        <f t="shared" si="768"/>
        <v>-0.10515782728953517</v>
      </c>
      <c r="AD224" s="66">
        <f t="shared" si="723"/>
        <v>9.6645147959753791E-2</v>
      </c>
      <c r="AE224" s="66">
        <f t="shared" si="724"/>
        <v>2.033079130157317E-2</v>
      </c>
      <c r="AF224" s="64">
        <f t="shared" ref="AF224:BR224" si="823">AF212-(AF216-AF168-AF148)-AF205</f>
        <v>48.034047999999999</v>
      </c>
      <c r="AG224" s="64">
        <f t="shared" si="823"/>
        <v>4.0820720910000077</v>
      </c>
      <c r="AH224" s="64">
        <f t="shared" si="823"/>
        <v>0</v>
      </c>
      <c r="AI224" s="64">
        <f t="shared" si="823"/>
        <v>4.0820720910000006</v>
      </c>
      <c r="AJ224" s="64">
        <f t="shared" si="823"/>
        <v>15.5695498505</v>
      </c>
      <c r="AK224" s="64">
        <f t="shared" si="823"/>
        <v>0</v>
      </c>
      <c r="AL224" s="64">
        <f t="shared" si="823"/>
        <v>15.569549850500056</v>
      </c>
      <c r="AM224" s="64" t="e">
        <f t="shared" si="823"/>
        <v>#DIV/0!</v>
      </c>
      <c r="AN224" s="64">
        <f t="shared" si="823"/>
        <v>40.675814000000003</v>
      </c>
      <c r="AO224" s="64">
        <f t="shared" si="823"/>
        <v>20.836575067200023</v>
      </c>
      <c r="AP224" s="64">
        <f t="shared" si="823"/>
        <v>0</v>
      </c>
      <c r="AQ224" s="64">
        <f t="shared" si="823"/>
        <v>20.836575067200002</v>
      </c>
      <c r="AR224" s="64">
        <f t="shared" si="823"/>
        <v>36.406124917699991</v>
      </c>
      <c r="AS224" s="64">
        <f t="shared" si="823"/>
        <v>0</v>
      </c>
      <c r="AT224" s="64">
        <f t="shared" si="823"/>
        <v>36.406124917699991</v>
      </c>
      <c r="AU224" s="64">
        <f t="shared" si="823"/>
        <v>25.014236</v>
      </c>
      <c r="AV224" s="64">
        <f t="shared" si="823"/>
        <v>-1.265740758199998</v>
      </c>
      <c r="AW224" s="64">
        <f t="shared" si="823"/>
        <v>0</v>
      </c>
      <c r="AX224" s="64">
        <f t="shared" si="823"/>
        <v>-1.2657407582000051</v>
      </c>
      <c r="AY224" s="64">
        <f t="shared" si="823"/>
        <v>0</v>
      </c>
      <c r="AZ224" s="64">
        <f t="shared" si="823"/>
        <v>113.72409800000001</v>
      </c>
      <c r="BA224" s="64">
        <f t="shared" si="823"/>
        <v>23.652906400000006</v>
      </c>
      <c r="BB224" s="64">
        <f t="shared" si="823"/>
        <v>0</v>
      </c>
      <c r="BC224" s="64">
        <f t="shared" si="823"/>
        <v>23.652906399999978</v>
      </c>
      <c r="BD224" s="64">
        <f t="shared" si="823"/>
        <v>0</v>
      </c>
      <c r="BE224" s="64">
        <f t="shared" si="823"/>
        <v>232.58653446999998</v>
      </c>
      <c r="BF224" s="65">
        <f t="shared" si="823"/>
        <v>35.140384159499966</v>
      </c>
      <c r="BG224" s="65">
        <f t="shared" si="823"/>
        <v>-7.1054273576010019E-15</v>
      </c>
      <c r="BH224" s="65">
        <f t="shared" si="823"/>
        <v>35.140384159499909</v>
      </c>
      <c r="BI224" s="66">
        <f t="shared" si="812"/>
        <v>-0.3216795301541846</v>
      </c>
      <c r="BJ224" s="66">
        <f t="shared" si="823"/>
        <v>0.80650598010362584</v>
      </c>
      <c r="BK224" s="64" t="e">
        <f t="shared" si="823"/>
        <v>#DIV/0!</v>
      </c>
      <c r="BL224" s="64">
        <f t="shared" si="823"/>
        <v>0</v>
      </c>
      <c r="BM224" s="64">
        <f t="shared" si="823"/>
        <v>-43.669159331000017</v>
      </c>
      <c r="BN224" s="64">
        <f t="shared" si="823"/>
        <v>0</v>
      </c>
      <c r="BO224" s="64">
        <f t="shared" si="823"/>
        <v>-43.669159331000017</v>
      </c>
      <c r="BP224" s="64">
        <f t="shared" si="823"/>
        <v>-8.5287751715000368</v>
      </c>
      <c r="BQ224" s="64">
        <f t="shared" si="823"/>
        <v>-7.1054273576010019E-15</v>
      </c>
      <c r="BR224" s="64">
        <f t="shared" si="823"/>
        <v>-8.52877517149998</v>
      </c>
      <c r="BS224" s="66">
        <f t="shared" si="814"/>
        <v>7.8073488824313197E-2</v>
      </c>
      <c r="BT224" s="64">
        <f t="shared" ref="BT224:CO224" si="824">BT212-(BT216-BT168-BT148)-BT205</f>
        <v>0</v>
      </c>
      <c r="BU224" s="64">
        <f t="shared" si="824"/>
        <v>0</v>
      </c>
      <c r="BV224" s="64">
        <f t="shared" si="824"/>
        <v>0</v>
      </c>
      <c r="BW224" s="64">
        <f t="shared" si="824"/>
        <v>0</v>
      </c>
      <c r="BX224" s="64">
        <f t="shared" si="824"/>
        <v>-8.5287751715000368</v>
      </c>
      <c r="BY224" s="64">
        <f t="shared" si="824"/>
        <v>-7.1054273576010019E-15</v>
      </c>
      <c r="BZ224" s="64">
        <f t="shared" si="824"/>
        <v>-8.52877517149998</v>
      </c>
      <c r="CA224" s="64" t="e">
        <f t="shared" si="824"/>
        <v>#DIV/0!</v>
      </c>
      <c r="CB224" s="64">
        <f t="shared" si="824"/>
        <v>0</v>
      </c>
      <c r="CC224" s="64">
        <f t="shared" si="824"/>
        <v>0</v>
      </c>
      <c r="CD224" s="64">
        <f t="shared" si="824"/>
        <v>0</v>
      </c>
      <c r="CE224" s="64">
        <f t="shared" si="824"/>
        <v>0</v>
      </c>
      <c r="CF224" s="64">
        <f t="shared" si="824"/>
        <v>0</v>
      </c>
      <c r="CG224" s="64">
        <f t="shared" si="824"/>
        <v>0</v>
      </c>
      <c r="CH224" s="64">
        <f t="shared" si="824"/>
        <v>-43.669159331000017</v>
      </c>
      <c r="CI224" s="64">
        <f t="shared" si="824"/>
        <v>0</v>
      </c>
      <c r="CJ224" s="64">
        <f t="shared" si="824"/>
        <v>-43.669159331000017</v>
      </c>
      <c r="CK224" s="64">
        <f t="shared" si="824"/>
        <v>0</v>
      </c>
      <c r="CL224" s="64">
        <f t="shared" si="824"/>
        <v>232.58653446999998</v>
      </c>
      <c r="CM224" s="64">
        <f t="shared" si="824"/>
        <v>-8.5287751715000368</v>
      </c>
      <c r="CN224" s="64">
        <f t="shared" si="824"/>
        <v>-7.1054273576010019E-15</v>
      </c>
      <c r="CO224" s="64">
        <f t="shared" si="824"/>
        <v>-8.52877517149998</v>
      </c>
      <c r="CP224" s="67">
        <f t="shared" si="816"/>
        <v>7.8073488824313197E-2</v>
      </c>
      <c r="CQ224" s="67">
        <f t="shared" si="817"/>
        <v>7.8073488824313197E-2</v>
      </c>
      <c r="CR224" s="64" t="e">
        <f t="shared" ref="CR224:DW224" si="825">CR212-(CR216-CR168-CR148)-CR205</f>
        <v>#DIV/0!</v>
      </c>
      <c r="CS224" s="64">
        <f t="shared" si="825"/>
        <v>0</v>
      </c>
      <c r="CT224" s="64">
        <f t="shared" si="825"/>
        <v>0</v>
      </c>
      <c r="CU224" s="64">
        <f t="shared" si="825"/>
        <v>0</v>
      </c>
      <c r="CV224" s="64">
        <f t="shared" si="825"/>
        <v>0</v>
      </c>
      <c r="CW224" s="64">
        <f t="shared" si="825"/>
        <v>-8.5287751715000368</v>
      </c>
      <c r="CX224" s="64">
        <f t="shared" si="825"/>
        <v>-7.1054273576010019E-15</v>
      </c>
      <c r="CY224" s="64">
        <f t="shared" si="825"/>
        <v>-8.52877517149998</v>
      </c>
      <c r="CZ224" s="64">
        <f t="shared" si="825"/>
        <v>0</v>
      </c>
      <c r="DA224" s="64">
        <f t="shared" si="825"/>
        <v>0</v>
      </c>
      <c r="DB224" s="64">
        <f t="shared" si="825"/>
        <v>0</v>
      </c>
      <c r="DC224" s="64">
        <f t="shared" si="825"/>
        <v>0</v>
      </c>
      <c r="DD224" s="64">
        <f t="shared" si="825"/>
        <v>-8.5287751715000368</v>
      </c>
      <c r="DE224" s="64">
        <f t="shared" si="825"/>
        <v>-7.1054273576010019E-15</v>
      </c>
      <c r="DF224" s="64">
        <f t="shared" si="825"/>
        <v>-8.52877517149998</v>
      </c>
      <c r="DG224" s="64">
        <f t="shared" si="825"/>
        <v>180.10849946599998</v>
      </c>
      <c r="DH224" s="64">
        <f t="shared" si="825"/>
        <v>0</v>
      </c>
      <c r="DI224" s="64">
        <f t="shared" si="825"/>
        <v>0</v>
      </c>
      <c r="DJ224" s="64">
        <f t="shared" si="825"/>
        <v>0</v>
      </c>
      <c r="DK224" s="64">
        <f t="shared" si="825"/>
        <v>0</v>
      </c>
      <c r="DL224" s="64">
        <f t="shared" si="825"/>
        <v>180.10849946599998</v>
      </c>
      <c r="DM224" s="64">
        <f t="shared" si="825"/>
        <v>0</v>
      </c>
      <c r="DN224" s="64">
        <f t="shared" si="825"/>
        <v>0</v>
      </c>
      <c r="DO224" s="64">
        <f t="shared" si="825"/>
        <v>0</v>
      </c>
      <c r="DP224" s="64">
        <f t="shared" si="825"/>
        <v>0</v>
      </c>
      <c r="DQ224" s="64">
        <f t="shared" si="825"/>
        <v>412.69503393600002</v>
      </c>
      <c r="DR224" s="64">
        <f t="shared" si="825"/>
        <v>-8.5287751715000368</v>
      </c>
      <c r="DS224" s="64">
        <f t="shared" si="825"/>
        <v>-7.1054273576010019E-15</v>
      </c>
      <c r="DT224" s="64">
        <f t="shared" si="825"/>
        <v>-8.52877517149998</v>
      </c>
      <c r="DU224" s="64" t="e">
        <f t="shared" si="825"/>
        <v>#DIV/0!</v>
      </c>
      <c r="DV224" s="64">
        <f t="shared" si="825"/>
        <v>0.74605999258402766</v>
      </c>
      <c r="DW224" s="64">
        <f t="shared" si="825"/>
        <v>-3.1030033919566633</v>
      </c>
      <c r="DZ224" s="128"/>
      <c r="EA224" s="7"/>
      <c r="EB224" s="7"/>
    </row>
    <row r="225" spans="1:132" s="7" customFormat="1" ht="12.75" x14ac:dyDescent="0.2">
      <c r="A225" s="201" t="s">
        <v>231</v>
      </c>
      <c r="B225" s="72">
        <f>B214-B220</f>
        <v>-413.46671305999985</v>
      </c>
      <c r="C225" s="72">
        <f t="shared" ref="C225:BN225" si="826">C214-C220</f>
        <v>0</v>
      </c>
      <c r="D225" s="72">
        <f t="shared" si="826"/>
        <v>-413.46671305999985</v>
      </c>
      <c r="E225" s="72">
        <f t="shared" si="826"/>
        <v>-413.46671306000007</v>
      </c>
      <c r="F225" s="72">
        <f t="shared" si="826"/>
        <v>0</v>
      </c>
      <c r="G225" s="72">
        <f t="shared" si="826"/>
        <v>-413.46671306000007</v>
      </c>
      <c r="H225" s="72">
        <f t="shared" si="826"/>
        <v>604.55295940317512</v>
      </c>
      <c r="I225" s="72">
        <f t="shared" si="826"/>
        <v>54.116355200000001</v>
      </c>
      <c r="J225" s="72">
        <f t="shared" si="826"/>
        <v>38.813909825111125</v>
      </c>
      <c r="K225" s="72">
        <f t="shared" si="826"/>
        <v>0</v>
      </c>
      <c r="L225" s="72">
        <f t="shared" si="826"/>
        <v>38.813909825111111</v>
      </c>
      <c r="M225" s="72">
        <f t="shared" si="826"/>
        <v>44.240404269999999</v>
      </c>
      <c r="N225" s="72">
        <f t="shared" si="826"/>
        <v>-33.868691214000002</v>
      </c>
      <c r="O225" s="72">
        <f t="shared" si="826"/>
        <v>0</v>
      </c>
      <c r="P225" s="72">
        <f t="shared" si="826"/>
        <v>-33.868691214000002</v>
      </c>
      <c r="Q225" s="72">
        <f t="shared" si="826"/>
        <v>10.057149432111117</v>
      </c>
      <c r="R225" s="72">
        <f t="shared" si="826"/>
        <v>0</v>
      </c>
      <c r="S225" s="72">
        <f t="shared" si="826"/>
        <v>10.057149432111117</v>
      </c>
      <c r="T225" s="72">
        <f t="shared" si="826"/>
        <v>20.505676999999999</v>
      </c>
      <c r="U225" s="72">
        <f t="shared" si="826"/>
        <v>-26.1928887985</v>
      </c>
      <c r="V225" s="72">
        <f t="shared" si="826"/>
        <v>0</v>
      </c>
      <c r="W225" s="72">
        <f t="shared" si="826"/>
        <v>-26.192888798499979</v>
      </c>
      <c r="X225" s="72">
        <f t="shared" si="826"/>
        <v>0</v>
      </c>
      <c r="Y225" s="72">
        <f t="shared" si="826"/>
        <v>118.86243647000001</v>
      </c>
      <c r="Z225" s="73">
        <f t="shared" si="826"/>
        <v>-21.247670187388906</v>
      </c>
      <c r="AA225" s="73">
        <f t="shared" si="826"/>
        <v>0</v>
      </c>
      <c r="AB225" s="73">
        <f t="shared" si="826"/>
        <v>-21.247670187388877</v>
      </c>
      <c r="AC225" s="66">
        <f t="shared" si="768"/>
        <v>5.1389070791547711E-2</v>
      </c>
      <c r="AD225" s="66">
        <f t="shared" si="723"/>
        <v>-0.17875849442772998</v>
      </c>
      <c r="AE225" s="66">
        <f t="shared" si="724"/>
        <v>-3.514608580919848E-2</v>
      </c>
      <c r="AF225" s="72">
        <f t="shared" si="826"/>
        <v>48.034047999999999</v>
      </c>
      <c r="AG225" s="72">
        <f t="shared" si="826"/>
        <v>-3.5204949199999902</v>
      </c>
      <c r="AH225" s="72">
        <f t="shared" si="826"/>
        <v>0</v>
      </c>
      <c r="AI225" s="72">
        <f t="shared" si="826"/>
        <v>-3.5204949200000044</v>
      </c>
      <c r="AJ225" s="72">
        <f t="shared" si="826"/>
        <v>-24.76816510738891</v>
      </c>
      <c r="AK225" s="72">
        <f t="shared" si="826"/>
        <v>0</v>
      </c>
      <c r="AL225" s="72">
        <f t="shared" si="826"/>
        <v>-24.768165107388853</v>
      </c>
      <c r="AM225" s="72">
        <f t="shared" si="826"/>
        <v>0.10883051106894676</v>
      </c>
      <c r="AN225" s="72">
        <f t="shared" si="826"/>
        <v>40.675814000000003</v>
      </c>
      <c r="AO225" s="72">
        <f t="shared" si="826"/>
        <v>10.493679803400028</v>
      </c>
      <c r="AP225" s="72">
        <f t="shared" si="826"/>
        <v>0</v>
      </c>
      <c r="AQ225" s="72">
        <f t="shared" si="826"/>
        <v>10.493679803399999</v>
      </c>
      <c r="AR225" s="72">
        <f t="shared" si="826"/>
        <v>-14.274485303988911</v>
      </c>
      <c r="AS225" s="72">
        <f t="shared" si="826"/>
        <v>0</v>
      </c>
      <c r="AT225" s="72">
        <f t="shared" si="826"/>
        <v>-14.274485303988911</v>
      </c>
      <c r="AU225" s="72">
        <f t="shared" si="826"/>
        <v>25.014236</v>
      </c>
      <c r="AV225" s="72">
        <f t="shared" si="826"/>
        <v>-12.60738882439999</v>
      </c>
      <c r="AW225" s="72">
        <f t="shared" si="826"/>
        <v>0</v>
      </c>
      <c r="AX225" s="72">
        <f t="shared" si="826"/>
        <v>-12.60738882439999</v>
      </c>
      <c r="AY225" s="72">
        <f>AY214-AY220</f>
        <v>0</v>
      </c>
      <c r="AZ225" s="72">
        <f t="shared" si="826"/>
        <v>113.72409800000001</v>
      </c>
      <c r="BA225" s="72">
        <f t="shared" si="826"/>
        <v>-5.6342039409999813</v>
      </c>
      <c r="BB225" s="72">
        <f t="shared" si="826"/>
        <v>0</v>
      </c>
      <c r="BC225" s="72">
        <f t="shared" si="826"/>
        <v>-5.6342039410000098</v>
      </c>
      <c r="BD225" s="72">
        <f t="shared" si="826"/>
        <v>0</v>
      </c>
      <c r="BE225" s="72">
        <f t="shared" si="826"/>
        <v>232.58653446999998</v>
      </c>
      <c r="BF225" s="73">
        <f t="shared" si="826"/>
        <v>-26.881874128388972</v>
      </c>
      <c r="BG225" s="73">
        <f t="shared" si="826"/>
        <v>0</v>
      </c>
      <c r="BH225" s="73">
        <f t="shared" si="826"/>
        <v>-26.881874128389029</v>
      </c>
      <c r="BI225" s="66">
        <f t="shared" si="812"/>
        <v>6.5015812105987086E-2</v>
      </c>
      <c r="BJ225" s="66" t="e">
        <f t="shared" si="826"/>
        <v>#DIV/0!</v>
      </c>
      <c r="BK225" s="72" t="e">
        <f t="shared" si="826"/>
        <v>#DIV/0!</v>
      </c>
      <c r="BL225" s="72">
        <f t="shared" si="826"/>
        <v>0</v>
      </c>
      <c r="BM225" s="72">
        <f t="shared" si="826"/>
        <v>-67.095834334000017</v>
      </c>
      <c r="BN225" s="72">
        <f t="shared" si="826"/>
        <v>0</v>
      </c>
      <c r="BO225" s="72">
        <f t="shared" ref="BO225:DW225" si="827">BO214-BO220</f>
        <v>-67.095834334000017</v>
      </c>
      <c r="BP225" s="72">
        <f t="shared" si="827"/>
        <v>-93.977708462388989</v>
      </c>
      <c r="BQ225" s="72">
        <f t="shared" si="827"/>
        <v>0</v>
      </c>
      <c r="BR225" s="72">
        <f t="shared" si="827"/>
        <v>-93.977708462388932</v>
      </c>
      <c r="BS225" s="66">
        <f t="shared" si="814"/>
        <v>0.2272920781624117</v>
      </c>
      <c r="BT225" s="72">
        <f t="shared" si="827"/>
        <v>0</v>
      </c>
      <c r="BU225" s="72">
        <f t="shared" si="827"/>
        <v>0</v>
      </c>
      <c r="BV225" s="72">
        <f t="shared" si="827"/>
        <v>0</v>
      </c>
      <c r="BW225" s="72">
        <f t="shared" si="827"/>
        <v>0</v>
      </c>
      <c r="BX225" s="72">
        <f t="shared" si="827"/>
        <v>-93.977708462388989</v>
      </c>
      <c r="BY225" s="72">
        <f t="shared" si="827"/>
        <v>0</v>
      </c>
      <c r="BZ225" s="72">
        <f t="shared" si="827"/>
        <v>-93.977708462388932</v>
      </c>
      <c r="CA225" s="72" t="e">
        <f t="shared" si="827"/>
        <v>#DIV/0!</v>
      </c>
      <c r="CB225" s="72">
        <f t="shared" si="827"/>
        <v>0</v>
      </c>
      <c r="CC225" s="72">
        <f t="shared" si="827"/>
        <v>0</v>
      </c>
      <c r="CD225" s="72">
        <f t="shared" si="827"/>
        <v>0</v>
      </c>
      <c r="CE225" s="72">
        <f t="shared" si="827"/>
        <v>0</v>
      </c>
      <c r="CF225" s="72">
        <f t="shared" si="827"/>
        <v>0</v>
      </c>
      <c r="CG225" s="72">
        <f t="shared" si="827"/>
        <v>0</v>
      </c>
      <c r="CH225" s="72">
        <f t="shared" si="827"/>
        <v>-67.095834334000017</v>
      </c>
      <c r="CI225" s="72">
        <f t="shared" si="827"/>
        <v>0</v>
      </c>
      <c r="CJ225" s="72">
        <f t="shared" si="827"/>
        <v>-67.095834334000017</v>
      </c>
      <c r="CK225" s="72">
        <f t="shared" si="827"/>
        <v>0</v>
      </c>
      <c r="CL225" s="72">
        <f t="shared" si="827"/>
        <v>232.58653446999998</v>
      </c>
      <c r="CM225" s="72">
        <f t="shared" si="827"/>
        <v>-93.977708462388989</v>
      </c>
      <c r="CN225" s="72">
        <f t="shared" si="827"/>
        <v>0</v>
      </c>
      <c r="CO225" s="72">
        <f t="shared" si="827"/>
        <v>-93.977708462388932</v>
      </c>
      <c r="CP225" s="67">
        <f t="shared" si="816"/>
        <v>0.2272920781624117</v>
      </c>
      <c r="CQ225" s="67">
        <f t="shared" si="817"/>
        <v>0.22729207816241156</v>
      </c>
      <c r="CR225" s="72" t="e">
        <f t="shared" si="827"/>
        <v>#DIV/0!</v>
      </c>
      <c r="CS225" s="72">
        <f t="shared" si="827"/>
        <v>0</v>
      </c>
      <c r="CT225" s="72">
        <f t="shared" si="827"/>
        <v>0</v>
      </c>
      <c r="CU225" s="72">
        <f t="shared" si="827"/>
        <v>0</v>
      </c>
      <c r="CV225" s="72">
        <f t="shared" si="827"/>
        <v>0</v>
      </c>
      <c r="CW225" s="72">
        <f t="shared" si="827"/>
        <v>-93.977708462388989</v>
      </c>
      <c r="CX225" s="72">
        <f t="shared" si="827"/>
        <v>0</v>
      </c>
      <c r="CY225" s="72">
        <f t="shared" si="827"/>
        <v>-93.977708462388932</v>
      </c>
      <c r="CZ225" s="72">
        <f t="shared" si="827"/>
        <v>0</v>
      </c>
      <c r="DA225" s="72">
        <f t="shared" si="827"/>
        <v>0</v>
      </c>
      <c r="DB225" s="72">
        <f t="shared" si="827"/>
        <v>0</v>
      </c>
      <c r="DC225" s="72">
        <f t="shared" si="827"/>
        <v>0</v>
      </c>
      <c r="DD225" s="72">
        <f t="shared" si="827"/>
        <v>-93.977708462388989</v>
      </c>
      <c r="DE225" s="72">
        <f t="shared" si="827"/>
        <v>0</v>
      </c>
      <c r="DF225" s="72">
        <f t="shared" si="827"/>
        <v>-93.977708462388932</v>
      </c>
      <c r="DG225" s="72">
        <f t="shared" si="827"/>
        <v>180.10849946599998</v>
      </c>
      <c r="DH225" s="72">
        <f t="shared" si="827"/>
        <v>0</v>
      </c>
      <c r="DI225" s="72">
        <f t="shared" si="827"/>
        <v>0</v>
      </c>
      <c r="DJ225" s="72">
        <f t="shared" si="827"/>
        <v>0</v>
      </c>
      <c r="DK225" s="72">
        <f t="shared" si="827"/>
        <v>0</v>
      </c>
      <c r="DL225" s="72">
        <f t="shared" si="827"/>
        <v>180.10849946599998</v>
      </c>
      <c r="DM225" s="72">
        <f t="shared" si="827"/>
        <v>0</v>
      </c>
      <c r="DN225" s="72">
        <f t="shared" si="827"/>
        <v>0</v>
      </c>
      <c r="DO225" s="72">
        <f t="shared" si="827"/>
        <v>0</v>
      </c>
      <c r="DP225" s="72">
        <f t="shared" si="827"/>
        <v>0</v>
      </c>
      <c r="DQ225" s="72">
        <f t="shared" si="827"/>
        <v>412.69503393600002</v>
      </c>
      <c r="DR225" s="72">
        <f t="shared" si="827"/>
        <v>-93.977708462388989</v>
      </c>
      <c r="DS225" s="72">
        <f t="shared" si="827"/>
        <v>0</v>
      </c>
      <c r="DT225" s="72">
        <f t="shared" si="827"/>
        <v>-93.977708462388932</v>
      </c>
      <c r="DU225" s="72" t="e">
        <f t="shared" si="827"/>
        <v>#DIV/0!</v>
      </c>
      <c r="DV225" s="72" t="e">
        <f t="shared" si="827"/>
        <v>#DIV/0!</v>
      </c>
      <c r="DW225" s="72" t="e">
        <f t="shared" si="827"/>
        <v>#DIV/0!</v>
      </c>
      <c r="DZ225" s="128"/>
    </row>
    <row r="226" spans="1:132" s="7" customFormat="1" ht="12.75" x14ac:dyDescent="0.2">
      <c r="A226" s="201" t="s">
        <v>232</v>
      </c>
      <c r="B226" s="72">
        <f>B211-B220</f>
        <v>-280.51847105999991</v>
      </c>
      <c r="C226" s="72">
        <f t="shared" ref="C226:BN226" si="828">C211-C220</f>
        <v>0</v>
      </c>
      <c r="D226" s="72">
        <f t="shared" si="828"/>
        <v>-280.51847105999991</v>
      </c>
      <c r="E226" s="72">
        <f t="shared" si="828"/>
        <v>-280.51847106000014</v>
      </c>
      <c r="F226" s="72">
        <f t="shared" si="828"/>
        <v>0</v>
      </c>
      <c r="G226" s="72">
        <f t="shared" si="828"/>
        <v>-280.51847106000014</v>
      </c>
      <c r="H226" s="72">
        <f t="shared" si="828"/>
        <v>738.71729716569212</v>
      </c>
      <c r="I226" s="72">
        <f t="shared" si="828"/>
        <v>54.116355200000001</v>
      </c>
      <c r="J226" s="72">
        <f t="shared" si="828"/>
        <v>39.291042151111114</v>
      </c>
      <c r="K226" s="72">
        <f t="shared" si="828"/>
        <v>0</v>
      </c>
      <c r="L226" s="72">
        <f t="shared" si="828"/>
        <v>39.291042151111114</v>
      </c>
      <c r="M226" s="72">
        <f t="shared" si="828"/>
        <v>44.240404269999999</v>
      </c>
      <c r="N226" s="72">
        <f t="shared" si="828"/>
        <v>-31.965232998000005</v>
      </c>
      <c r="O226" s="72">
        <f t="shared" si="828"/>
        <v>0</v>
      </c>
      <c r="P226" s="72">
        <f t="shared" si="828"/>
        <v>-31.965232998000005</v>
      </c>
      <c r="Q226" s="72">
        <f t="shared" si="828"/>
        <v>12.437739974111125</v>
      </c>
      <c r="R226" s="72">
        <f t="shared" si="828"/>
        <v>0</v>
      </c>
      <c r="S226" s="72">
        <f t="shared" si="828"/>
        <v>12.437739974111125</v>
      </c>
      <c r="T226" s="72">
        <f t="shared" si="828"/>
        <v>20.505676999999999</v>
      </c>
      <c r="U226" s="72">
        <f t="shared" si="828"/>
        <v>-22.948707780500001</v>
      </c>
      <c r="V226" s="72">
        <f t="shared" si="828"/>
        <v>0</v>
      </c>
      <c r="W226" s="72">
        <f t="shared" si="828"/>
        <v>-22.94870778049998</v>
      </c>
      <c r="X226" s="72">
        <f t="shared" si="828"/>
        <v>0</v>
      </c>
      <c r="Y226" s="72">
        <f t="shared" si="828"/>
        <v>118.86243647000001</v>
      </c>
      <c r="Z226" s="73">
        <f t="shared" si="828"/>
        <v>-15.622898627388906</v>
      </c>
      <c r="AA226" s="73">
        <f t="shared" si="828"/>
        <v>0</v>
      </c>
      <c r="AB226" s="73">
        <f t="shared" si="828"/>
        <v>-15.622898627388878</v>
      </c>
      <c r="AC226" s="66">
        <f t="shared" si="768"/>
        <v>5.5692940890324852E-2</v>
      </c>
      <c r="AD226" s="66">
        <f t="shared" si="723"/>
        <v>-0.1314368028399957</v>
      </c>
      <c r="AE226" s="66">
        <f t="shared" si="724"/>
        <v>-2.1148683924595728E-2</v>
      </c>
      <c r="AF226" s="72">
        <f t="shared" si="828"/>
        <v>48.034047999999999</v>
      </c>
      <c r="AG226" s="72">
        <f t="shared" si="828"/>
        <v>3.6179973250000046</v>
      </c>
      <c r="AH226" s="72">
        <f t="shared" si="828"/>
        <v>0</v>
      </c>
      <c r="AI226" s="72">
        <f t="shared" si="828"/>
        <v>3.6179973249999904</v>
      </c>
      <c r="AJ226" s="72">
        <f t="shared" si="828"/>
        <v>-12.00490130238893</v>
      </c>
      <c r="AK226" s="72">
        <f t="shared" si="828"/>
        <v>0</v>
      </c>
      <c r="AL226" s="72">
        <f t="shared" si="828"/>
        <v>-12.004901302388845</v>
      </c>
      <c r="AM226" s="72" t="e">
        <f t="shared" si="828"/>
        <v>#DIV/0!</v>
      </c>
      <c r="AN226" s="72">
        <f t="shared" si="828"/>
        <v>40.675814000000003</v>
      </c>
      <c r="AO226" s="72">
        <f t="shared" si="828"/>
        <v>12.31951919940002</v>
      </c>
      <c r="AP226" s="72">
        <f t="shared" si="828"/>
        <v>0</v>
      </c>
      <c r="AQ226" s="72">
        <f t="shared" si="828"/>
        <v>12.319519199399991</v>
      </c>
      <c r="AR226" s="72">
        <f t="shared" si="828"/>
        <v>0.31461789701108955</v>
      </c>
      <c r="AS226" s="72">
        <f t="shared" si="828"/>
        <v>0</v>
      </c>
      <c r="AT226" s="72">
        <f t="shared" si="828"/>
        <v>0.31461789701108955</v>
      </c>
      <c r="AU226" s="72">
        <f t="shared" si="828"/>
        <v>25.014236</v>
      </c>
      <c r="AV226" s="72">
        <f t="shared" si="828"/>
        <v>-3.2681151643999868</v>
      </c>
      <c r="AW226" s="72">
        <f t="shared" si="828"/>
        <v>0</v>
      </c>
      <c r="AX226" s="72">
        <f t="shared" si="828"/>
        <v>-3.2681151643999868</v>
      </c>
      <c r="AY226" s="72">
        <f>AY211-AY220</f>
        <v>0</v>
      </c>
      <c r="AZ226" s="72">
        <f t="shared" si="828"/>
        <v>113.72409800000001</v>
      </c>
      <c r="BA226" s="72">
        <f t="shared" si="828"/>
        <v>12.669401359999995</v>
      </c>
      <c r="BB226" s="72">
        <f t="shared" si="828"/>
        <v>0</v>
      </c>
      <c r="BC226" s="72">
        <f t="shared" si="828"/>
        <v>12.669401359999966</v>
      </c>
      <c r="BD226" s="72">
        <f t="shared" si="828"/>
        <v>0</v>
      </c>
      <c r="BE226" s="72">
        <f t="shared" si="828"/>
        <v>232.58653446999998</v>
      </c>
      <c r="BF226" s="73">
        <f t="shared" si="828"/>
        <v>-2.9534972673889683</v>
      </c>
      <c r="BG226" s="73">
        <f t="shared" si="828"/>
        <v>0</v>
      </c>
      <c r="BH226" s="73">
        <f t="shared" si="828"/>
        <v>-2.9534972673890252</v>
      </c>
      <c r="BI226" s="66">
        <f t="shared" si="812"/>
        <v>1.0528708702241941E-2</v>
      </c>
      <c r="BJ226" s="66" t="e">
        <f t="shared" si="828"/>
        <v>#DIV/0!</v>
      </c>
      <c r="BK226" s="72" t="e">
        <f t="shared" si="828"/>
        <v>#DIV/0!</v>
      </c>
      <c r="BL226" s="72">
        <f t="shared" si="828"/>
        <v>0</v>
      </c>
      <c r="BM226" s="72">
        <f t="shared" si="828"/>
        <v>-67.095834334000017</v>
      </c>
      <c r="BN226" s="72">
        <f t="shared" si="828"/>
        <v>0</v>
      </c>
      <c r="BO226" s="72">
        <f t="shared" ref="BO226:DW226" si="829">BO211-BO220</f>
        <v>-67.095834334000017</v>
      </c>
      <c r="BP226" s="72">
        <f t="shared" si="829"/>
        <v>-70.049331601388985</v>
      </c>
      <c r="BQ226" s="72">
        <f t="shared" si="829"/>
        <v>0</v>
      </c>
      <c r="BR226" s="72">
        <f t="shared" si="829"/>
        <v>-70.049331601388928</v>
      </c>
      <c r="BS226" s="66">
        <f t="shared" si="814"/>
        <v>0.24971379366461086</v>
      </c>
      <c r="BT226" s="72">
        <f t="shared" si="829"/>
        <v>0</v>
      </c>
      <c r="BU226" s="72">
        <f t="shared" si="829"/>
        <v>0</v>
      </c>
      <c r="BV226" s="72">
        <f t="shared" si="829"/>
        <v>0</v>
      </c>
      <c r="BW226" s="72">
        <f t="shared" si="829"/>
        <v>0</v>
      </c>
      <c r="BX226" s="72">
        <f t="shared" si="829"/>
        <v>-70.049331601388985</v>
      </c>
      <c r="BY226" s="72">
        <f t="shared" si="829"/>
        <v>0</v>
      </c>
      <c r="BZ226" s="72">
        <f t="shared" si="829"/>
        <v>-70.049331601388928</v>
      </c>
      <c r="CA226" s="72" t="e">
        <f t="shared" si="829"/>
        <v>#DIV/0!</v>
      </c>
      <c r="CB226" s="72">
        <f t="shared" si="829"/>
        <v>0</v>
      </c>
      <c r="CC226" s="72">
        <f t="shared" si="829"/>
        <v>0</v>
      </c>
      <c r="CD226" s="72">
        <f t="shared" si="829"/>
        <v>0</v>
      </c>
      <c r="CE226" s="72">
        <f t="shared" si="829"/>
        <v>0</v>
      </c>
      <c r="CF226" s="72">
        <f t="shared" si="829"/>
        <v>0</v>
      </c>
      <c r="CG226" s="72">
        <f t="shared" si="829"/>
        <v>0</v>
      </c>
      <c r="CH226" s="72">
        <f t="shared" si="829"/>
        <v>-67.095834334000017</v>
      </c>
      <c r="CI226" s="72">
        <f t="shared" si="829"/>
        <v>0</v>
      </c>
      <c r="CJ226" s="72">
        <f t="shared" si="829"/>
        <v>-67.095834334000017</v>
      </c>
      <c r="CK226" s="72">
        <f t="shared" si="829"/>
        <v>0</v>
      </c>
      <c r="CL226" s="72">
        <f t="shared" si="829"/>
        <v>232.58653446999998</v>
      </c>
      <c r="CM226" s="72">
        <f t="shared" si="829"/>
        <v>-70.049331601388985</v>
      </c>
      <c r="CN226" s="72">
        <f t="shared" si="829"/>
        <v>0</v>
      </c>
      <c r="CO226" s="72">
        <f t="shared" si="829"/>
        <v>-70.049331601388928</v>
      </c>
      <c r="CP226" s="67">
        <f t="shared" si="816"/>
        <v>0.24971379366461086</v>
      </c>
      <c r="CQ226" s="67">
        <f t="shared" si="817"/>
        <v>0.24971379366461066</v>
      </c>
      <c r="CR226" s="72" t="e">
        <f t="shared" si="829"/>
        <v>#DIV/0!</v>
      </c>
      <c r="CS226" s="72">
        <f t="shared" si="829"/>
        <v>0</v>
      </c>
      <c r="CT226" s="72">
        <f t="shared" si="829"/>
        <v>0</v>
      </c>
      <c r="CU226" s="72">
        <f t="shared" si="829"/>
        <v>0</v>
      </c>
      <c r="CV226" s="72">
        <f t="shared" si="829"/>
        <v>0</v>
      </c>
      <c r="CW226" s="72">
        <f t="shared" si="829"/>
        <v>-70.049331601388985</v>
      </c>
      <c r="CX226" s="72">
        <f t="shared" si="829"/>
        <v>0</v>
      </c>
      <c r="CY226" s="72">
        <f t="shared" si="829"/>
        <v>-70.049331601388928</v>
      </c>
      <c r="CZ226" s="72">
        <f t="shared" si="829"/>
        <v>0</v>
      </c>
      <c r="DA226" s="72">
        <f t="shared" si="829"/>
        <v>0</v>
      </c>
      <c r="DB226" s="72">
        <f t="shared" si="829"/>
        <v>0</v>
      </c>
      <c r="DC226" s="72">
        <f t="shared" si="829"/>
        <v>0</v>
      </c>
      <c r="DD226" s="72">
        <f t="shared" si="829"/>
        <v>-70.049331601388985</v>
      </c>
      <c r="DE226" s="72">
        <f t="shared" si="829"/>
        <v>0</v>
      </c>
      <c r="DF226" s="72">
        <f t="shared" si="829"/>
        <v>-70.049331601388928</v>
      </c>
      <c r="DG226" s="72">
        <f t="shared" si="829"/>
        <v>180.10849946599998</v>
      </c>
      <c r="DH226" s="72">
        <f t="shared" si="829"/>
        <v>0</v>
      </c>
      <c r="DI226" s="72">
        <f t="shared" si="829"/>
        <v>0</v>
      </c>
      <c r="DJ226" s="72">
        <f t="shared" si="829"/>
        <v>0</v>
      </c>
      <c r="DK226" s="72">
        <f t="shared" si="829"/>
        <v>0</v>
      </c>
      <c r="DL226" s="72">
        <f t="shared" si="829"/>
        <v>180.10849946599998</v>
      </c>
      <c r="DM226" s="72">
        <f t="shared" si="829"/>
        <v>0</v>
      </c>
      <c r="DN226" s="72">
        <f t="shared" si="829"/>
        <v>0</v>
      </c>
      <c r="DO226" s="72">
        <f t="shared" si="829"/>
        <v>0</v>
      </c>
      <c r="DP226" s="72">
        <f t="shared" si="829"/>
        <v>0</v>
      </c>
      <c r="DQ226" s="72">
        <f t="shared" si="829"/>
        <v>412.69503393600002</v>
      </c>
      <c r="DR226" s="72">
        <f t="shared" si="829"/>
        <v>-70.049331601388985</v>
      </c>
      <c r="DS226" s="72">
        <f t="shared" si="829"/>
        <v>0</v>
      </c>
      <c r="DT226" s="72">
        <f t="shared" si="829"/>
        <v>-70.049331601388928</v>
      </c>
      <c r="DU226" s="72" t="e">
        <f t="shared" si="829"/>
        <v>#DIV/0!</v>
      </c>
      <c r="DV226" s="72" t="e">
        <f t="shared" si="829"/>
        <v>#DIV/0!</v>
      </c>
      <c r="DW226" s="72" t="e">
        <f t="shared" si="829"/>
        <v>#DIV/0!</v>
      </c>
      <c r="DZ226" s="128"/>
      <c r="EA226" s="17"/>
      <c r="EB226" s="17"/>
    </row>
    <row r="227" spans="1:132" s="17" customFormat="1" ht="15" customHeight="1" x14ac:dyDescent="0.2">
      <c r="A227" s="202" t="s">
        <v>233</v>
      </c>
      <c r="B227" s="64">
        <f t="shared" ref="B227:AB227" si="830">(B8+B44+B71)-(B218-B148)</f>
        <v>-170.45882005999988</v>
      </c>
      <c r="C227" s="64">
        <f t="shared" si="830"/>
        <v>0</v>
      </c>
      <c r="D227" s="64">
        <f t="shared" si="830"/>
        <v>-170.45882005999988</v>
      </c>
      <c r="E227" s="64">
        <f t="shared" si="830"/>
        <v>-170.45882006000011</v>
      </c>
      <c r="F227" s="64">
        <f t="shared" si="830"/>
        <v>0</v>
      </c>
      <c r="G227" s="64">
        <f t="shared" si="830"/>
        <v>-170.45882006000011</v>
      </c>
      <c r="H227" s="64">
        <f t="shared" si="830"/>
        <v>818.41999925236644</v>
      </c>
      <c r="I227" s="64">
        <f t="shared" si="830"/>
        <v>54.116355200000001</v>
      </c>
      <c r="J227" s="64">
        <f t="shared" si="830"/>
        <v>43.204228446000002</v>
      </c>
      <c r="K227" s="64">
        <f t="shared" si="830"/>
        <v>0</v>
      </c>
      <c r="L227" s="64">
        <f t="shared" si="830"/>
        <v>43.204228446000002</v>
      </c>
      <c r="M227" s="64">
        <f t="shared" si="830"/>
        <v>44.240404269999999</v>
      </c>
      <c r="N227" s="64">
        <f t="shared" si="830"/>
        <v>-20.499258927</v>
      </c>
      <c r="O227" s="64">
        <f t="shared" si="830"/>
        <v>0</v>
      </c>
      <c r="P227" s="64">
        <f t="shared" si="830"/>
        <v>-20.499258927</v>
      </c>
      <c r="Q227" s="64">
        <f t="shared" si="830"/>
        <v>27.816900340000004</v>
      </c>
      <c r="R227" s="64">
        <f t="shared" si="830"/>
        <v>0</v>
      </c>
      <c r="S227" s="64">
        <f t="shared" si="830"/>
        <v>27.816900340000004</v>
      </c>
      <c r="T227" s="64">
        <f t="shared" si="830"/>
        <v>20.505676999999999</v>
      </c>
      <c r="U227" s="64">
        <f t="shared" si="830"/>
        <v>-6.9310976484999998</v>
      </c>
      <c r="V227" s="64">
        <f t="shared" si="830"/>
        <v>0</v>
      </c>
      <c r="W227" s="64">
        <f t="shared" si="830"/>
        <v>-6.9310976484999784</v>
      </c>
      <c r="X227" s="64">
        <f t="shared" si="830"/>
        <v>0</v>
      </c>
      <c r="Y227" s="64">
        <f t="shared" si="830"/>
        <v>118.86243647000001</v>
      </c>
      <c r="Z227" s="65">
        <f t="shared" si="830"/>
        <v>15.773871870499988</v>
      </c>
      <c r="AA227" s="65">
        <f t="shared" si="830"/>
        <v>0</v>
      </c>
      <c r="AB227" s="65">
        <f t="shared" si="830"/>
        <v>15.773871870500017</v>
      </c>
      <c r="AC227" s="66">
        <f t="shared" si="768"/>
        <v>-9.25377276749174E-2</v>
      </c>
      <c r="AD227" s="66">
        <f t="shared" si="723"/>
        <v>0.13270695384475983</v>
      </c>
      <c r="AE227" s="66">
        <f t="shared" si="724"/>
        <v>1.9273565999009777E-2</v>
      </c>
      <c r="AF227" s="64">
        <f t="shared" ref="AF227:BR227" si="831">(AF8+AF44+AF71)-(AF218-AF148)</f>
        <v>48.034047999999999</v>
      </c>
      <c r="AG227" s="64">
        <f t="shared" si="831"/>
        <v>7.7005215780000071</v>
      </c>
      <c r="AH227" s="64">
        <f t="shared" si="831"/>
        <v>0</v>
      </c>
      <c r="AI227" s="64">
        <f t="shared" si="831"/>
        <v>7.7005215779999929</v>
      </c>
      <c r="AJ227" s="64">
        <f t="shared" si="831"/>
        <v>23.474393448499995</v>
      </c>
      <c r="AK227" s="64">
        <f t="shared" si="831"/>
        <v>0</v>
      </c>
      <c r="AL227" s="64">
        <f t="shared" si="831"/>
        <v>23.474393448500052</v>
      </c>
      <c r="AM227" s="64">
        <f t="shared" si="831"/>
        <v>0.82477756731309526</v>
      </c>
      <c r="AN227" s="64">
        <f t="shared" si="831"/>
        <v>40.675814000000003</v>
      </c>
      <c r="AO227" s="64">
        <f t="shared" si="831"/>
        <v>17.634563956400029</v>
      </c>
      <c r="AP227" s="64">
        <f t="shared" si="831"/>
        <v>0</v>
      </c>
      <c r="AQ227" s="64">
        <f t="shared" si="831"/>
        <v>17.634563956400001</v>
      </c>
      <c r="AR227" s="64">
        <f t="shared" si="831"/>
        <v>41.108957404899968</v>
      </c>
      <c r="AS227" s="64">
        <f t="shared" si="831"/>
        <v>0</v>
      </c>
      <c r="AT227" s="64">
        <f t="shared" si="831"/>
        <v>41.108957404899996</v>
      </c>
      <c r="AU227" s="64">
        <f t="shared" si="831"/>
        <v>25.014236</v>
      </c>
      <c r="AV227" s="64">
        <f t="shared" si="831"/>
        <v>2.6438059906000007</v>
      </c>
      <c r="AW227" s="64">
        <f t="shared" si="831"/>
        <v>0</v>
      </c>
      <c r="AX227" s="64">
        <f t="shared" si="831"/>
        <v>2.6438059906000007</v>
      </c>
      <c r="AY227" s="64">
        <f t="shared" si="831"/>
        <v>0</v>
      </c>
      <c r="AZ227" s="64">
        <f t="shared" si="831"/>
        <v>113.72409800000001</v>
      </c>
      <c r="BA227" s="64">
        <f t="shared" si="831"/>
        <v>27.978891524999995</v>
      </c>
      <c r="BB227" s="64">
        <f t="shared" si="831"/>
        <v>0</v>
      </c>
      <c r="BC227" s="64">
        <f t="shared" si="831"/>
        <v>27.978891524999966</v>
      </c>
      <c r="BD227" s="64">
        <f t="shared" si="831"/>
        <v>0</v>
      </c>
      <c r="BE227" s="64">
        <f t="shared" si="831"/>
        <v>232.58653446999998</v>
      </c>
      <c r="BF227" s="65">
        <f t="shared" si="831"/>
        <v>43.752763395499983</v>
      </c>
      <c r="BG227" s="65">
        <f t="shared" si="831"/>
        <v>0</v>
      </c>
      <c r="BH227" s="65">
        <f t="shared" si="831"/>
        <v>43.752763395499926</v>
      </c>
      <c r="BI227" s="66">
        <f t="shared" si="812"/>
        <v>-0.25667644173589477</v>
      </c>
      <c r="BJ227" s="64">
        <f t="shared" si="831"/>
        <v>1.5858883101517798</v>
      </c>
      <c r="BK227" s="64" t="e">
        <f t="shared" si="831"/>
        <v>#DIV/0!</v>
      </c>
      <c r="BL227" s="64">
        <f t="shared" si="831"/>
        <v>0</v>
      </c>
      <c r="BM227" s="64">
        <f t="shared" si="831"/>
        <v>-52.852332105000016</v>
      </c>
      <c r="BN227" s="64">
        <f t="shared" si="831"/>
        <v>0</v>
      </c>
      <c r="BO227" s="64">
        <f t="shared" si="831"/>
        <v>-52.852332105000016</v>
      </c>
      <c r="BP227" s="64">
        <f t="shared" si="831"/>
        <v>-9.0995687095000335</v>
      </c>
      <c r="BQ227" s="64">
        <f t="shared" si="831"/>
        <v>0</v>
      </c>
      <c r="BR227" s="64">
        <f t="shared" si="831"/>
        <v>-9.0995687094999766</v>
      </c>
      <c r="BS227" s="66">
        <f t="shared" si="814"/>
        <v>5.3382797712063335E-2</v>
      </c>
      <c r="BT227" s="64">
        <f t="shared" ref="BT227:CO227" si="832">(BT8+BT44+BT71)-(BT218-BT148)</f>
        <v>0</v>
      </c>
      <c r="BU227" s="64">
        <f t="shared" si="832"/>
        <v>0</v>
      </c>
      <c r="BV227" s="64">
        <f t="shared" si="832"/>
        <v>0</v>
      </c>
      <c r="BW227" s="64">
        <f t="shared" si="832"/>
        <v>0</v>
      </c>
      <c r="BX227" s="64">
        <f t="shared" si="832"/>
        <v>-9.0995687095000335</v>
      </c>
      <c r="BY227" s="64">
        <f t="shared" si="832"/>
        <v>0</v>
      </c>
      <c r="BZ227" s="64">
        <f t="shared" si="832"/>
        <v>-9.0995687094999766</v>
      </c>
      <c r="CA227" s="64" t="e">
        <f t="shared" si="832"/>
        <v>#DIV/0!</v>
      </c>
      <c r="CB227" s="64">
        <f t="shared" si="832"/>
        <v>0</v>
      </c>
      <c r="CC227" s="64">
        <f t="shared" si="832"/>
        <v>0</v>
      </c>
      <c r="CD227" s="64">
        <f t="shared" si="832"/>
        <v>0</v>
      </c>
      <c r="CE227" s="64">
        <f t="shared" si="832"/>
        <v>0</v>
      </c>
      <c r="CF227" s="64">
        <f t="shared" si="832"/>
        <v>0</v>
      </c>
      <c r="CG227" s="64">
        <f t="shared" si="832"/>
        <v>0</v>
      </c>
      <c r="CH227" s="64">
        <f t="shared" si="832"/>
        <v>-52.852332105000016</v>
      </c>
      <c r="CI227" s="64">
        <f t="shared" si="832"/>
        <v>0</v>
      </c>
      <c r="CJ227" s="64">
        <f t="shared" si="832"/>
        <v>-52.852332105000016</v>
      </c>
      <c r="CK227" s="64">
        <f t="shared" si="832"/>
        <v>0</v>
      </c>
      <c r="CL227" s="64">
        <f t="shared" si="832"/>
        <v>232.58653446999998</v>
      </c>
      <c r="CM227" s="64">
        <f t="shared" si="832"/>
        <v>-9.0995687095000335</v>
      </c>
      <c r="CN227" s="64">
        <f t="shared" si="832"/>
        <v>0</v>
      </c>
      <c r="CO227" s="64">
        <f t="shared" si="832"/>
        <v>-9.0995687094999766</v>
      </c>
      <c r="CP227" s="67">
        <f t="shared" si="816"/>
        <v>5.3382797712063335E-2</v>
      </c>
      <c r="CQ227" s="67">
        <f t="shared" si="817"/>
        <v>5.3382797712063258E-2</v>
      </c>
      <c r="CR227" s="64" t="e">
        <f t="shared" ref="CR227:DW227" si="833">(CR8+CR44+CR71)-(CR218-CR148)</f>
        <v>#DIV/0!</v>
      </c>
      <c r="CS227" s="64">
        <f t="shared" si="833"/>
        <v>0</v>
      </c>
      <c r="CT227" s="64">
        <f t="shared" si="833"/>
        <v>0</v>
      </c>
      <c r="CU227" s="64">
        <f t="shared" si="833"/>
        <v>0</v>
      </c>
      <c r="CV227" s="64">
        <f t="shared" si="833"/>
        <v>0</v>
      </c>
      <c r="CW227" s="64">
        <f t="shared" si="833"/>
        <v>-9.0995687095000335</v>
      </c>
      <c r="CX227" s="64">
        <f t="shared" si="833"/>
        <v>0</v>
      </c>
      <c r="CY227" s="64">
        <f t="shared" si="833"/>
        <v>-9.0995687094999766</v>
      </c>
      <c r="CZ227" s="64">
        <f t="shared" si="833"/>
        <v>0</v>
      </c>
      <c r="DA227" s="64">
        <f t="shared" si="833"/>
        <v>0</v>
      </c>
      <c r="DB227" s="64">
        <f t="shared" si="833"/>
        <v>0</v>
      </c>
      <c r="DC227" s="64">
        <f t="shared" si="833"/>
        <v>0</v>
      </c>
      <c r="DD227" s="64">
        <f t="shared" si="833"/>
        <v>-9.0995687095000335</v>
      </c>
      <c r="DE227" s="64">
        <f t="shared" si="833"/>
        <v>0</v>
      </c>
      <c r="DF227" s="64">
        <f t="shared" si="833"/>
        <v>-9.0995687094999766</v>
      </c>
      <c r="DG227" s="64">
        <f t="shared" si="833"/>
        <v>180.10849946599998</v>
      </c>
      <c r="DH227" s="64">
        <f t="shared" si="833"/>
        <v>0</v>
      </c>
      <c r="DI227" s="64">
        <f t="shared" si="833"/>
        <v>0</v>
      </c>
      <c r="DJ227" s="64">
        <f t="shared" si="833"/>
        <v>0</v>
      </c>
      <c r="DK227" s="64">
        <f t="shared" si="833"/>
        <v>0</v>
      </c>
      <c r="DL227" s="64">
        <f t="shared" si="833"/>
        <v>180.10849946599998</v>
      </c>
      <c r="DM227" s="64">
        <f t="shared" si="833"/>
        <v>0</v>
      </c>
      <c r="DN227" s="64">
        <f t="shared" si="833"/>
        <v>0</v>
      </c>
      <c r="DO227" s="64">
        <f t="shared" si="833"/>
        <v>0</v>
      </c>
      <c r="DP227" s="64">
        <f t="shared" si="833"/>
        <v>0</v>
      </c>
      <c r="DQ227" s="64">
        <f t="shared" si="833"/>
        <v>412.69503393600002</v>
      </c>
      <c r="DR227" s="64">
        <f t="shared" si="833"/>
        <v>-9.0995687095000335</v>
      </c>
      <c r="DS227" s="64">
        <f t="shared" si="833"/>
        <v>0</v>
      </c>
      <c r="DT227" s="64">
        <f t="shared" si="833"/>
        <v>-9.0995687094999766</v>
      </c>
      <c r="DU227" s="64" t="e">
        <f t="shared" si="833"/>
        <v>#DIV/0!</v>
      </c>
      <c r="DV227" s="64" t="e">
        <f t="shared" si="833"/>
        <v>#DIV/0!</v>
      </c>
      <c r="DW227" s="64" t="e">
        <f t="shared" si="833"/>
        <v>#DIV/0!</v>
      </c>
      <c r="DZ227" s="128"/>
      <c r="EA227" s="7"/>
      <c r="EB227" s="7"/>
    </row>
    <row r="228" spans="1:132" s="7" customFormat="1" ht="15.75" x14ac:dyDescent="0.25">
      <c r="A228" s="203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85"/>
      <c r="AA228" s="85"/>
      <c r="AB228" s="85"/>
      <c r="AC228" s="105"/>
      <c r="AD228" s="105"/>
      <c r="AE228" s="105"/>
      <c r="AF228" s="121"/>
      <c r="AG228" s="121"/>
      <c r="AH228" s="121"/>
      <c r="AI228" s="121"/>
      <c r="AJ228" s="121"/>
      <c r="AK228" s="121"/>
      <c r="AL228" s="121"/>
      <c r="AM228" s="121"/>
      <c r="AN228" s="121"/>
      <c r="AO228" s="121"/>
      <c r="AP228" s="121"/>
      <c r="AQ228" s="121"/>
      <c r="AR228" s="121"/>
      <c r="AS228" s="121"/>
      <c r="AT228" s="121"/>
      <c r="AU228" s="121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1"/>
      <c r="BF228" s="85"/>
      <c r="BG228" s="85"/>
      <c r="BH228" s="85"/>
      <c r="BI228" s="121"/>
      <c r="BJ228" s="121"/>
      <c r="BK228" s="121"/>
      <c r="BL228" s="121"/>
      <c r="BM228" s="121"/>
      <c r="BN228" s="121"/>
      <c r="BO228" s="121"/>
      <c r="BP228" s="121"/>
      <c r="BQ228" s="121"/>
      <c r="BR228" s="121"/>
      <c r="BS228" s="121"/>
      <c r="BT228" s="121"/>
      <c r="BU228" s="121"/>
      <c r="BV228" s="121"/>
      <c r="BW228" s="121"/>
      <c r="BX228" s="121"/>
      <c r="BY228" s="121"/>
      <c r="BZ228" s="121"/>
      <c r="CA228" s="121"/>
      <c r="CB228" s="121"/>
      <c r="CC228" s="204"/>
      <c r="CD228" s="121"/>
      <c r="CE228" s="121"/>
      <c r="CF228" s="121"/>
      <c r="CG228" s="121"/>
      <c r="CH228" s="121"/>
      <c r="CI228" s="121"/>
      <c r="CJ228" s="121"/>
      <c r="CK228" s="121"/>
      <c r="CL228" s="121"/>
      <c r="CM228" s="121"/>
      <c r="CN228" s="121"/>
      <c r="CO228" s="121"/>
      <c r="CP228" s="121"/>
      <c r="CQ228" s="121"/>
      <c r="CR228" s="121"/>
      <c r="CS228" s="121"/>
      <c r="CT228" s="121"/>
      <c r="CU228" s="121"/>
      <c r="CV228" s="121"/>
      <c r="CW228" s="121"/>
      <c r="CX228" s="121"/>
      <c r="CY228" s="121"/>
      <c r="CZ228" s="121"/>
      <c r="DA228" s="121"/>
      <c r="DB228" s="121"/>
      <c r="DC228" s="121"/>
      <c r="DD228" s="121"/>
      <c r="DE228" s="121"/>
      <c r="DF228" s="121"/>
      <c r="DG228" s="121"/>
      <c r="DH228" s="121"/>
      <c r="DI228" s="121"/>
      <c r="DJ228" s="121"/>
      <c r="DK228" s="121"/>
      <c r="DL228" s="121"/>
      <c r="DM228" s="121"/>
      <c r="DN228" s="121"/>
      <c r="DO228" s="121"/>
      <c r="DP228" s="121"/>
      <c r="DQ228" s="121"/>
      <c r="DR228" s="121"/>
      <c r="DS228" s="121"/>
      <c r="DT228" s="121"/>
      <c r="DU228" s="121"/>
      <c r="DV228" s="121"/>
      <c r="DW228" s="121"/>
      <c r="DZ228" s="128"/>
    </row>
    <row r="229" spans="1:132" s="7" customFormat="1" x14ac:dyDescent="0.2">
      <c r="A229" s="36" t="s">
        <v>234</v>
      </c>
      <c r="B229" s="205"/>
      <c r="C229" s="205"/>
      <c r="D229" s="205"/>
      <c r="E229" s="205"/>
      <c r="F229" s="205"/>
      <c r="G229" s="205"/>
      <c r="H229" s="205"/>
      <c r="I229" s="205"/>
      <c r="J229" s="205"/>
      <c r="K229" s="205"/>
      <c r="L229" s="205"/>
      <c r="M229" s="205"/>
      <c r="N229" s="205"/>
      <c r="O229" s="205"/>
      <c r="P229" s="205"/>
      <c r="Q229" s="205"/>
      <c r="R229" s="205"/>
      <c r="S229" s="205"/>
      <c r="T229" s="205"/>
      <c r="U229" s="205"/>
      <c r="V229" s="205"/>
      <c r="W229" s="205"/>
      <c r="X229" s="205"/>
      <c r="Y229" s="205"/>
      <c r="Z229" s="206"/>
      <c r="AA229" s="206"/>
      <c r="AB229" s="206"/>
      <c r="AC229" s="105"/>
      <c r="AD229" s="105"/>
      <c r="AE229" s="105"/>
      <c r="AF229" s="205"/>
      <c r="AG229" s="205"/>
      <c r="AH229" s="205"/>
      <c r="AI229" s="205"/>
      <c r="AJ229" s="205"/>
      <c r="AK229" s="205"/>
      <c r="AL229" s="205"/>
      <c r="AM229" s="105"/>
      <c r="AN229" s="205"/>
      <c r="AO229" s="205"/>
      <c r="AP229" s="205"/>
      <c r="AQ229" s="205"/>
      <c r="AR229" s="205"/>
      <c r="AS229" s="205"/>
      <c r="AT229" s="205"/>
      <c r="AU229" s="205"/>
      <c r="AV229" s="205"/>
      <c r="AW229" s="205"/>
      <c r="AX229" s="205"/>
      <c r="AY229" s="205"/>
      <c r="AZ229" s="205"/>
      <c r="BA229" s="205"/>
      <c r="BB229" s="205"/>
      <c r="BC229" s="205"/>
      <c r="BD229" s="205"/>
      <c r="BE229" s="205"/>
      <c r="BF229" s="207"/>
      <c r="BG229" s="206"/>
      <c r="BH229" s="206"/>
      <c r="BI229" s="205"/>
      <c r="BJ229" s="105"/>
      <c r="BK229" s="105"/>
      <c r="BL229" s="205"/>
      <c r="BM229" s="205"/>
      <c r="BN229" s="205"/>
      <c r="BO229" s="205"/>
      <c r="BP229" s="208"/>
      <c r="BQ229" s="205"/>
      <c r="BR229" s="205"/>
      <c r="BS229" s="105"/>
      <c r="BT229" s="205"/>
      <c r="BU229" s="208"/>
      <c r="BV229" s="205"/>
      <c r="BW229" s="205"/>
      <c r="BX229" s="209"/>
      <c r="BY229" s="205"/>
      <c r="BZ229" s="205"/>
      <c r="CA229" s="105"/>
      <c r="CB229" s="205"/>
      <c r="CC229" s="205"/>
      <c r="CD229" s="205"/>
      <c r="CE229" s="205"/>
      <c r="CF229" s="205"/>
      <c r="CG229" s="205"/>
      <c r="CH229" s="205"/>
      <c r="CI229" s="205"/>
      <c r="CJ229" s="205"/>
      <c r="CK229" s="210"/>
      <c r="CL229" s="205"/>
      <c r="CM229" s="211"/>
      <c r="CN229" s="205"/>
      <c r="CO229" s="205">
        <f>CO232-36</f>
        <v>-31.09683515399999</v>
      </c>
      <c r="CP229" s="105"/>
      <c r="CQ229" s="105"/>
      <c r="CR229" s="105"/>
      <c r="CS229" s="205"/>
      <c r="CT229" s="205"/>
      <c r="CU229" s="205"/>
      <c r="CV229" s="205"/>
      <c r="CW229" s="205"/>
      <c r="CX229" s="205"/>
      <c r="CY229" s="205"/>
      <c r="CZ229" s="205"/>
      <c r="DA229" s="205"/>
      <c r="DB229" s="205"/>
      <c r="DC229" s="205"/>
      <c r="DD229" s="205"/>
      <c r="DE229" s="205"/>
      <c r="DF229" s="205"/>
      <c r="DG229" s="205"/>
      <c r="DH229" s="205"/>
      <c r="DI229" s="205"/>
      <c r="DJ229" s="205"/>
      <c r="DK229" s="205"/>
      <c r="DL229" s="205"/>
      <c r="DM229" s="205"/>
      <c r="DN229" s="205"/>
      <c r="DO229" s="205"/>
      <c r="DP229" s="205"/>
      <c r="DQ229" s="205"/>
      <c r="DR229" s="205"/>
      <c r="DS229" s="205"/>
      <c r="DT229" s="205"/>
      <c r="DU229" s="105"/>
      <c r="DV229" s="105"/>
      <c r="DW229" s="105"/>
      <c r="DZ229" s="128"/>
    </row>
    <row r="230" spans="1:132" s="36" customFormat="1" ht="15" x14ac:dyDescent="0.25">
      <c r="A230" s="176" t="s">
        <v>235</v>
      </c>
      <c r="B230" s="212">
        <f t="shared" ref="B230:AB230" si="834">B231+B244</f>
        <v>0</v>
      </c>
      <c r="C230" s="212">
        <f t="shared" si="834"/>
        <v>0</v>
      </c>
      <c r="D230" s="212">
        <f t="shared" si="834"/>
        <v>0</v>
      </c>
      <c r="E230" s="212">
        <f t="shared" si="834"/>
        <v>0</v>
      </c>
      <c r="F230" s="212">
        <f t="shared" si="834"/>
        <v>0</v>
      </c>
      <c r="G230" s="212">
        <f t="shared" si="834"/>
        <v>0</v>
      </c>
      <c r="H230" s="213">
        <f t="shared" si="834"/>
        <v>-35.380000000000003</v>
      </c>
      <c r="I230" s="214">
        <f t="shared" si="834"/>
        <v>0</v>
      </c>
      <c r="J230" s="212">
        <f t="shared" si="834"/>
        <v>0.61498011300000388</v>
      </c>
      <c r="K230" s="212">
        <f t="shared" si="834"/>
        <v>0</v>
      </c>
      <c r="L230" s="212">
        <f t="shared" si="834"/>
        <v>0.61498011300000388</v>
      </c>
      <c r="M230" s="214">
        <f>M231+M244</f>
        <v>0</v>
      </c>
      <c r="N230" s="212">
        <f t="shared" si="834"/>
        <v>1.049137728000002</v>
      </c>
      <c r="O230" s="212">
        <f t="shared" si="834"/>
        <v>0</v>
      </c>
      <c r="P230" s="212">
        <f t="shared" si="834"/>
        <v>1.049137728000002</v>
      </c>
      <c r="Q230" s="212">
        <f t="shared" si="834"/>
        <v>1.6641178410000059</v>
      </c>
      <c r="R230" s="212">
        <f t="shared" si="834"/>
        <v>0</v>
      </c>
      <c r="S230" s="212">
        <f t="shared" si="834"/>
        <v>1.6641178410000059</v>
      </c>
      <c r="T230" s="214">
        <f>T231+T244</f>
        <v>0</v>
      </c>
      <c r="U230" s="212">
        <f t="shared" si="834"/>
        <v>2.3610619960000032</v>
      </c>
      <c r="V230" s="212">
        <f t="shared" si="834"/>
        <v>0</v>
      </c>
      <c r="W230" s="212">
        <f t="shared" si="834"/>
        <v>2.3610619960000032</v>
      </c>
      <c r="X230" s="213">
        <f t="shared" si="834"/>
        <v>0</v>
      </c>
      <c r="Y230" s="98">
        <f t="shared" si="834"/>
        <v>0</v>
      </c>
      <c r="Z230" s="215">
        <f t="shared" si="834"/>
        <v>4.0251798370000094</v>
      </c>
      <c r="AA230" s="215">
        <f t="shared" si="834"/>
        <v>0</v>
      </c>
      <c r="AB230" s="215">
        <f t="shared" si="834"/>
        <v>4.0251798370000094</v>
      </c>
      <c r="AC230" s="66"/>
      <c r="AD230" s="66"/>
      <c r="AE230" s="66">
        <f t="shared" si="724"/>
        <v>-0.11376992190503135</v>
      </c>
      <c r="AF230" s="214">
        <f>AF231+AF244</f>
        <v>0</v>
      </c>
      <c r="AG230" s="212">
        <f t="shared" ref="AG230:AL230" si="835">AG231+AG244</f>
        <v>-1.4729675269999976</v>
      </c>
      <c r="AH230" s="212">
        <f t="shared" si="835"/>
        <v>0</v>
      </c>
      <c r="AI230" s="212">
        <f t="shared" si="835"/>
        <v>-1.4729675269999976</v>
      </c>
      <c r="AJ230" s="212">
        <f t="shared" si="835"/>
        <v>2.5522123100000118</v>
      </c>
      <c r="AK230" s="212">
        <f t="shared" si="835"/>
        <v>0</v>
      </c>
      <c r="AL230" s="212">
        <f t="shared" si="835"/>
        <v>2.5522123100000118</v>
      </c>
      <c r="AM230" s="66" t="e">
        <f t="shared" ref="AM230:AM246" si="836">AJ230/B230</f>
        <v>#DIV/0!</v>
      </c>
      <c r="AN230" s="214">
        <f>AN231+AN244</f>
        <v>0</v>
      </c>
      <c r="AO230" s="212">
        <f t="shared" ref="AO230:BH230" si="837">AO231+AO244</f>
        <v>2.0759595860000006</v>
      </c>
      <c r="AP230" s="212">
        <f t="shared" si="837"/>
        <v>0</v>
      </c>
      <c r="AQ230" s="212">
        <f t="shared" si="837"/>
        <v>2.0759595860000006</v>
      </c>
      <c r="AR230" s="212">
        <f t="shared" si="837"/>
        <v>4.628171896000012</v>
      </c>
      <c r="AS230" s="212">
        <f t="shared" si="837"/>
        <v>0</v>
      </c>
      <c r="AT230" s="212">
        <f t="shared" si="837"/>
        <v>4.628171896000012</v>
      </c>
      <c r="AU230" s="214">
        <f t="shared" si="837"/>
        <v>0</v>
      </c>
      <c r="AV230" s="212">
        <f t="shared" si="837"/>
        <v>0.27499294999999835</v>
      </c>
      <c r="AW230" s="212">
        <f t="shared" si="837"/>
        <v>0</v>
      </c>
      <c r="AX230" s="212">
        <f t="shared" si="837"/>
        <v>0.27499294999999835</v>
      </c>
      <c r="AY230" s="213">
        <f t="shared" si="837"/>
        <v>0</v>
      </c>
      <c r="AZ230" s="98">
        <f t="shared" si="837"/>
        <v>0</v>
      </c>
      <c r="BA230" s="212">
        <f t="shared" si="837"/>
        <v>0.87798500900000143</v>
      </c>
      <c r="BB230" s="212">
        <f t="shared" si="837"/>
        <v>0</v>
      </c>
      <c r="BC230" s="212">
        <f t="shared" si="837"/>
        <v>0.87798500900000143</v>
      </c>
      <c r="BD230" s="213">
        <f t="shared" si="837"/>
        <v>0</v>
      </c>
      <c r="BE230" s="216">
        <f t="shared" si="837"/>
        <v>0</v>
      </c>
      <c r="BF230" s="215">
        <f t="shared" si="837"/>
        <v>4.9031648460000108</v>
      </c>
      <c r="BG230" s="215">
        <f t="shared" si="837"/>
        <v>0</v>
      </c>
      <c r="BH230" s="215">
        <f t="shared" si="837"/>
        <v>4.9031648460000108</v>
      </c>
      <c r="BI230" s="66" t="e">
        <f>BH230/D230</f>
        <v>#DIV/0!</v>
      </c>
      <c r="BJ230" s="66" t="e">
        <f>BF230/E230</f>
        <v>#DIV/0!</v>
      </c>
      <c r="BK230" s="66" t="e">
        <f>BH230/BD230</f>
        <v>#DIV/0!</v>
      </c>
      <c r="BL230" s="214">
        <f>BL231+BL244</f>
        <v>0</v>
      </c>
      <c r="BM230" s="212">
        <f t="shared" ref="BM230:BR230" si="838">BM231+BM244</f>
        <v>0</v>
      </c>
      <c r="BN230" s="212">
        <f t="shared" si="838"/>
        <v>0</v>
      </c>
      <c r="BO230" s="212">
        <f t="shared" si="838"/>
        <v>0</v>
      </c>
      <c r="BP230" s="212">
        <f t="shared" si="838"/>
        <v>4.9031648460000108</v>
      </c>
      <c r="BQ230" s="212">
        <f t="shared" si="838"/>
        <v>0</v>
      </c>
      <c r="BR230" s="212">
        <f t="shared" si="838"/>
        <v>4.9031648460000108</v>
      </c>
      <c r="BS230" s="66" t="e">
        <f t="shared" ref="BS230:BS246" si="839">BR230/B230</f>
        <v>#DIV/0!</v>
      </c>
      <c r="BT230" s="214">
        <f>BT231+BT244</f>
        <v>0</v>
      </c>
      <c r="BU230" s="212">
        <f t="shared" ref="BU230:BZ230" si="840">BU231+BU244</f>
        <v>0</v>
      </c>
      <c r="BV230" s="212">
        <f t="shared" si="840"/>
        <v>0</v>
      </c>
      <c r="BW230" s="212">
        <f t="shared" si="840"/>
        <v>0</v>
      </c>
      <c r="BX230" s="212">
        <f t="shared" si="840"/>
        <v>4.9031648460000108</v>
      </c>
      <c r="BY230" s="212">
        <f t="shared" si="840"/>
        <v>0</v>
      </c>
      <c r="BZ230" s="212">
        <f t="shared" si="840"/>
        <v>4.9031648460000108</v>
      </c>
      <c r="CA230" s="66" t="e">
        <f t="shared" ref="CA230:CA246" si="841">BX230/B230</f>
        <v>#DIV/0!</v>
      </c>
      <c r="CB230" s="214">
        <f>CB231+CB244</f>
        <v>0</v>
      </c>
      <c r="CC230" s="212">
        <f t="shared" ref="CC230:CO230" si="842">CC231+CC244</f>
        <v>0</v>
      </c>
      <c r="CD230" s="212">
        <f t="shared" si="842"/>
        <v>0</v>
      </c>
      <c r="CE230" s="212">
        <f t="shared" si="842"/>
        <v>0</v>
      </c>
      <c r="CF230" s="213">
        <f t="shared" si="842"/>
        <v>0</v>
      </c>
      <c r="CG230" s="98">
        <f t="shared" si="842"/>
        <v>0</v>
      </c>
      <c r="CH230" s="212">
        <f t="shared" si="842"/>
        <v>0</v>
      </c>
      <c r="CI230" s="212">
        <f t="shared" si="842"/>
        <v>0</v>
      </c>
      <c r="CJ230" s="212">
        <f t="shared" si="842"/>
        <v>0</v>
      </c>
      <c r="CK230" s="213">
        <f t="shared" si="842"/>
        <v>0</v>
      </c>
      <c r="CL230" s="216">
        <f t="shared" si="842"/>
        <v>0</v>
      </c>
      <c r="CM230" s="212">
        <f t="shared" si="842"/>
        <v>4.9031648460000108</v>
      </c>
      <c r="CN230" s="212">
        <f t="shared" si="842"/>
        <v>0</v>
      </c>
      <c r="CO230" s="212">
        <f t="shared" si="842"/>
        <v>4.9031648460000108</v>
      </c>
      <c r="CP230" s="67" t="e">
        <f t="shared" ref="CP230:CP246" si="843">CO230/D230</f>
        <v>#DIV/0!</v>
      </c>
      <c r="CQ230" s="67" t="e">
        <f t="shared" ref="CQ230:CQ246" si="844">CO230/G230</f>
        <v>#DIV/0!</v>
      </c>
      <c r="CR230" s="67" t="e">
        <f t="shared" ref="CR230:CR246" si="845">CO230/CK230</f>
        <v>#DIV/0!</v>
      </c>
      <c r="CS230" s="214">
        <f>CS231+CS244</f>
        <v>0</v>
      </c>
      <c r="CT230" s="212">
        <f t="shared" ref="CT230:DT230" si="846">CT231+CT244</f>
        <v>0</v>
      </c>
      <c r="CU230" s="212">
        <f t="shared" si="846"/>
        <v>0</v>
      </c>
      <c r="CV230" s="212">
        <f t="shared" si="846"/>
        <v>0</v>
      </c>
      <c r="CW230" s="212">
        <f t="shared" si="846"/>
        <v>4.9031648460000108</v>
      </c>
      <c r="CX230" s="212">
        <f t="shared" si="846"/>
        <v>0</v>
      </c>
      <c r="CY230" s="212">
        <f t="shared" si="846"/>
        <v>4.9031648460000108</v>
      </c>
      <c r="CZ230" s="214">
        <f t="shared" si="846"/>
        <v>0</v>
      </c>
      <c r="DA230" s="212">
        <f t="shared" si="846"/>
        <v>0</v>
      </c>
      <c r="DB230" s="212">
        <f t="shared" si="846"/>
        <v>0</v>
      </c>
      <c r="DC230" s="212">
        <f t="shared" si="846"/>
        <v>0</v>
      </c>
      <c r="DD230" s="212">
        <f t="shared" si="846"/>
        <v>4.9031648460000108</v>
      </c>
      <c r="DE230" s="212">
        <f t="shared" si="846"/>
        <v>0</v>
      </c>
      <c r="DF230" s="212">
        <f t="shared" si="846"/>
        <v>4.9031648460000108</v>
      </c>
      <c r="DG230" s="214">
        <f t="shared" si="846"/>
        <v>0</v>
      </c>
      <c r="DH230" s="212">
        <f t="shared" si="846"/>
        <v>0</v>
      </c>
      <c r="DI230" s="212">
        <f t="shared" si="846"/>
        <v>0</v>
      </c>
      <c r="DJ230" s="212">
        <f t="shared" si="846"/>
        <v>0</v>
      </c>
      <c r="DK230" s="213">
        <f t="shared" si="846"/>
        <v>0</v>
      </c>
      <c r="DL230" s="98">
        <f t="shared" si="846"/>
        <v>0</v>
      </c>
      <c r="DM230" s="212">
        <f t="shared" si="846"/>
        <v>0</v>
      </c>
      <c r="DN230" s="212">
        <f t="shared" si="846"/>
        <v>0</v>
      </c>
      <c r="DO230" s="212">
        <f t="shared" si="846"/>
        <v>0</v>
      </c>
      <c r="DP230" s="213">
        <f t="shared" si="846"/>
        <v>0</v>
      </c>
      <c r="DQ230" s="216">
        <f t="shared" si="846"/>
        <v>0</v>
      </c>
      <c r="DR230" s="217">
        <f t="shared" si="846"/>
        <v>4.9031648460000108</v>
      </c>
      <c r="DS230" s="217">
        <f t="shared" si="846"/>
        <v>0</v>
      </c>
      <c r="DT230" s="217">
        <f t="shared" si="846"/>
        <v>4.9031648460000108</v>
      </c>
      <c r="DU230" s="67" t="e">
        <f t="shared" ref="DU230:DU246" si="847">DR230/B230</f>
        <v>#DIV/0!</v>
      </c>
      <c r="DV230" s="67" t="e">
        <f>DR230/E230</f>
        <v>#DIV/0!</v>
      </c>
      <c r="DW230" s="67">
        <f>DT230/H230</f>
        <v>-0.13858577857546667</v>
      </c>
      <c r="DZ230" s="128"/>
    </row>
    <row r="231" spans="1:132" s="36" customFormat="1" ht="15" x14ac:dyDescent="0.25">
      <c r="A231" s="218" t="s">
        <v>236</v>
      </c>
      <c r="B231" s="212">
        <f t="shared" ref="B231:AB232" si="848">B234+B241</f>
        <v>0</v>
      </c>
      <c r="C231" s="212">
        <f t="shared" si="848"/>
        <v>0</v>
      </c>
      <c r="D231" s="212">
        <f t="shared" si="848"/>
        <v>0</v>
      </c>
      <c r="E231" s="212">
        <f t="shared" si="848"/>
        <v>0</v>
      </c>
      <c r="F231" s="212">
        <f t="shared" si="848"/>
        <v>0</v>
      </c>
      <c r="G231" s="212">
        <f t="shared" si="848"/>
        <v>0</v>
      </c>
      <c r="H231" s="213">
        <f t="shared" si="848"/>
        <v>-35.380000000000003</v>
      </c>
      <c r="I231" s="214">
        <f t="shared" si="848"/>
        <v>0</v>
      </c>
      <c r="J231" s="212">
        <f t="shared" si="848"/>
        <v>0.61498011300000388</v>
      </c>
      <c r="K231" s="212">
        <f t="shared" si="848"/>
        <v>0</v>
      </c>
      <c r="L231" s="212">
        <f t="shared" si="848"/>
        <v>0.61498011300000388</v>
      </c>
      <c r="M231" s="214">
        <f>M234+M241</f>
        <v>0</v>
      </c>
      <c r="N231" s="212">
        <f t="shared" si="848"/>
        <v>1.049137728000002</v>
      </c>
      <c r="O231" s="212">
        <f t="shared" si="848"/>
        <v>0</v>
      </c>
      <c r="P231" s="212">
        <f t="shared" si="848"/>
        <v>1.049137728000002</v>
      </c>
      <c r="Q231" s="212">
        <f t="shared" si="848"/>
        <v>1.6641178410000059</v>
      </c>
      <c r="R231" s="212">
        <f t="shared" si="848"/>
        <v>0</v>
      </c>
      <c r="S231" s="212">
        <f t="shared" si="848"/>
        <v>1.6641178410000059</v>
      </c>
      <c r="T231" s="214">
        <f>T234+T241</f>
        <v>0</v>
      </c>
      <c r="U231" s="212">
        <f t="shared" si="848"/>
        <v>2.3610619960000032</v>
      </c>
      <c r="V231" s="212">
        <f t="shared" si="848"/>
        <v>0</v>
      </c>
      <c r="W231" s="212">
        <f t="shared" si="848"/>
        <v>2.3610619960000032</v>
      </c>
      <c r="X231" s="213">
        <f t="shared" si="848"/>
        <v>0</v>
      </c>
      <c r="Y231" s="98">
        <f t="shared" si="848"/>
        <v>0</v>
      </c>
      <c r="Z231" s="215">
        <f t="shared" si="848"/>
        <v>4.0251798370000094</v>
      </c>
      <c r="AA231" s="215">
        <f t="shared" si="848"/>
        <v>0</v>
      </c>
      <c r="AB231" s="215">
        <f t="shared" si="848"/>
        <v>4.0251798370000094</v>
      </c>
      <c r="AC231" s="66"/>
      <c r="AD231" s="66"/>
      <c r="AE231" s="66">
        <f t="shared" si="724"/>
        <v>-0.11376992190503135</v>
      </c>
      <c r="AF231" s="214">
        <f>AF234+AF241</f>
        <v>0</v>
      </c>
      <c r="AG231" s="212">
        <f t="shared" ref="AG231:AV232" si="849">AG234+AG241</f>
        <v>-1.4729675269999976</v>
      </c>
      <c r="AH231" s="212">
        <f t="shared" si="849"/>
        <v>0</v>
      </c>
      <c r="AI231" s="212">
        <f t="shared" si="849"/>
        <v>-1.4729675269999976</v>
      </c>
      <c r="AJ231" s="212">
        <f t="shared" si="849"/>
        <v>2.5522123100000118</v>
      </c>
      <c r="AK231" s="212">
        <f t="shared" si="849"/>
        <v>0</v>
      </c>
      <c r="AL231" s="212">
        <f t="shared" si="849"/>
        <v>2.5522123100000118</v>
      </c>
      <c r="AM231" s="66" t="e">
        <f t="shared" si="836"/>
        <v>#DIV/0!</v>
      </c>
      <c r="AN231" s="214">
        <f>AN234+AN241</f>
        <v>0</v>
      </c>
      <c r="AO231" s="212">
        <f t="shared" ref="AO231:BH232" si="850">AO234+AO241</f>
        <v>2.0759595860000006</v>
      </c>
      <c r="AP231" s="212">
        <f t="shared" si="850"/>
        <v>0</v>
      </c>
      <c r="AQ231" s="212">
        <f t="shared" si="850"/>
        <v>2.0759595860000006</v>
      </c>
      <c r="AR231" s="212">
        <f t="shared" si="850"/>
        <v>4.628171896000012</v>
      </c>
      <c r="AS231" s="212">
        <f t="shared" si="850"/>
        <v>0</v>
      </c>
      <c r="AT231" s="212">
        <f t="shared" si="850"/>
        <v>4.628171896000012</v>
      </c>
      <c r="AU231" s="214">
        <f t="shared" si="850"/>
        <v>0</v>
      </c>
      <c r="AV231" s="212">
        <f t="shared" si="850"/>
        <v>0.27499294999999835</v>
      </c>
      <c r="AW231" s="212">
        <f t="shared" si="850"/>
        <v>0</v>
      </c>
      <c r="AX231" s="212">
        <f t="shared" si="850"/>
        <v>0.27499294999999835</v>
      </c>
      <c r="AY231" s="213">
        <f t="shared" si="850"/>
        <v>0</v>
      </c>
      <c r="AZ231" s="98">
        <f t="shared" si="850"/>
        <v>0</v>
      </c>
      <c r="BA231" s="212">
        <f t="shared" si="850"/>
        <v>0.87798500900000143</v>
      </c>
      <c r="BB231" s="212">
        <f t="shared" si="850"/>
        <v>0</v>
      </c>
      <c r="BC231" s="212">
        <f t="shared" si="850"/>
        <v>0.87798500900000143</v>
      </c>
      <c r="BD231" s="213">
        <f t="shared" si="850"/>
        <v>0</v>
      </c>
      <c r="BE231" s="216">
        <f t="shared" si="850"/>
        <v>0</v>
      </c>
      <c r="BF231" s="215">
        <f t="shared" si="850"/>
        <v>4.9031648460000108</v>
      </c>
      <c r="BG231" s="215">
        <f t="shared" si="850"/>
        <v>0</v>
      </c>
      <c r="BH231" s="215">
        <f t="shared" si="850"/>
        <v>4.9031648460000108</v>
      </c>
      <c r="BI231" s="66" t="e">
        <f t="shared" ref="BI231:BI246" si="851">BH231/D231</f>
        <v>#DIV/0!</v>
      </c>
      <c r="BJ231" s="66" t="e">
        <f>BF231/E231</f>
        <v>#DIV/0!</v>
      </c>
      <c r="BK231" s="66" t="e">
        <f>BH231/BD231</f>
        <v>#DIV/0!</v>
      </c>
      <c r="BL231" s="214">
        <f>BL234+BL241</f>
        <v>0</v>
      </c>
      <c r="BM231" s="212">
        <f t="shared" ref="BM231:BZ232" si="852">BM234+BM241</f>
        <v>0</v>
      </c>
      <c r="BN231" s="212">
        <f t="shared" si="852"/>
        <v>0</v>
      </c>
      <c r="BO231" s="212">
        <f t="shared" si="852"/>
        <v>0</v>
      </c>
      <c r="BP231" s="212">
        <f t="shared" si="852"/>
        <v>4.9031648460000108</v>
      </c>
      <c r="BQ231" s="212">
        <f t="shared" si="852"/>
        <v>0</v>
      </c>
      <c r="BR231" s="212">
        <f t="shared" si="852"/>
        <v>4.9031648460000108</v>
      </c>
      <c r="BS231" s="66" t="e">
        <f t="shared" si="839"/>
        <v>#DIV/0!</v>
      </c>
      <c r="BT231" s="214">
        <f>BT234+BT241</f>
        <v>0</v>
      </c>
      <c r="BU231" s="212">
        <f t="shared" ref="BU231:BZ231" si="853">BU234+BU241</f>
        <v>0</v>
      </c>
      <c r="BV231" s="212">
        <f t="shared" si="853"/>
        <v>0</v>
      </c>
      <c r="BW231" s="212">
        <f t="shared" si="853"/>
        <v>0</v>
      </c>
      <c r="BX231" s="212">
        <f t="shared" si="853"/>
        <v>4.9031648460000108</v>
      </c>
      <c r="BY231" s="212">
        <f t="shared" si="853"/>
        <v>0</v>
      </c>
      <c r="BZ231" s="212">
        <f t="shared" si="853"/>
        <v>4.9031648460000108</v>
      </c>
      <c r="CA231" s="66" t="e">
        <f t="shared" si="841"/>
        <v>#DIV/0!</v>
      </c>
      <c r="CB231" s="214">
        <f>CB234+CB241</f>
        <v>0</v>
      </c>
      <c r="CC231" s="212">
        <f t="shared" ref="CC231:CO232" si="854">CC234+CC241</f>
        <v>0</v>
      </c>
      <c r="CD231" s="212">
        <f t="shared" si="854"/>
        <v>0</v>
      </c>
      <c r="CE231" s="212">
        <f t="shared" si="854"/>
        <v>0</v>
      </c>
      <c r="CF231" s="213">
        <f t="shared" si="854"/>
        <v>0</v>
      </c>
      <c r="CG231" s="98">
        <f t="shared" si="854"/>
        <v>0</v>
      </c>
      <c r="CH231" s="212">
        <f t="shared" si="854"/>
        <v>0</v>
      </c>
      <c r="CI231" s="212">
        <f t="shared" si="854"/>
        <v>0</v>
      </c>
      <c r="CJ231" s="212">
        <f t="shared" si="854"/>
        <v>0</v>
      </c>
      <c r="CK231" s="213">
        <f t="shared" si="854"/>
        <v>0</v>
      </c>
      <c r="CL231" s="216">
        <f t="shared" si="854"/>
        <v>0</v>
      </c>
      <c r="CM231" s="212">
        <f t="shared" si="854"/>
        <v>4.9031648460000108</v>
      </c>
      <c r="CN231" s="212">
        <f t="shared" si="854"/>
        <v>0</v>
      </c>
      <c r="CO231" s="212">
        <f t="shared" si="854"/>
        <v>4.9031648460000108</v>
      </c>
      <c r="CP231" s="67" t="e">
        <f t="shared" si="843"/>
        <v>#DIV/0!</v>
      </c>
      <c r="CQ231" s="67" t="e">
        <f t="shared" si="844"/>
        <v>#DIV/0!</v>
      </c>
      <c r="CR231" s="67" t="e">
        <f t="shared" si="845"/>
        <v>#DIV/0!</v>
      </c>
      <c r="CS231" s="214">
        <f>CS234+CS241</f>
        <v>0</v>
      </c>
      <c r="CT231" s="212">
        <f t="shared" ref="CT231:DT232" si="855">CT234+CT241</f>
        <v>0</v>
      </c>
      <c r="CU231" s="212">
        <f t="shared" si="855"/>
        <v>0</v>
      </c>
      <c r="CV231" s="212">
        <f t="shared" si="855"/>
        <v>0</v>
      </c>
      <c r="CW231" s="212">
        <f t="shared" si="855"/>
        <v>4.9031648460000108</v>
      </c>
      <c r="CX231" s="212">
        <f t="shared" si="855"/>
        <v>0</v>
      </c>
      <c r="CY231" s="212">
        <f t="shared" si="855"/>
        <v>4.9031648460000108</v>
      </c>
      <c r="CZ231" s="214">
        <f t="shared" si="855"/>
        <v>0</v>
      </c>
      <c r="DA231" s="212">
        <f t="shared" si="855"/>
        <v>0</v>
      </c>
      <c r="DB231" s="212">
        <f t="shared" si="855"/>
        <v>0</v>
      </c>
      <c r="DC231" s="212">
        <f t="shared" si="855"/>
        <v>0</v>
      </c>
      <c r="DD231" s="212">
        <f t="shared" si="855"/>
        <v>4.9031648460000108</v>
      </c>
      <c r="DE231" s="212">
        <f t="shared" si="855"/>
        <v>0</v>
      </c>
      <c r="DF231" s="212">
        <f t="shared" si="855"/>
        <v>4.9031648460000108</v>
      </c>
      <c r="DG231" s="214">
        <f t="shared" si="855"/>
        <v>0</v>
      </c>
      <c r="DH231" s="212">
        <f t="shared" si="855"/>
        <v>0</v>
      </c>
      <c r="DI231" s="212">
        <f t="shared" si="855"/>
        <v>0</v>
      </c>
      <c r="DJ231" s="212">
        <f t="shared" si="855"/>
        <v>0</v>
      </c>
      <c r="DK231" s="213">
        <f t="shared" si="855"/>
        <v>0</v>
      </c>
      <c r="DL231" s="98">
        <f t="shared" si="855"/>
        <v>0</v>
      </c>
      <c r="DM231" s="212">
        <f t="shared" si="855"/>
        <v>0</v>
      </c>
      <c r="DN231" s="212">
        <f t="shared" si="855"/>
        <v>0</v>
      </c>
      <c r="DO231" s="212">
        <f t="shared" si="855"/>
        <v>0</v>
      </c>
      <c r="DP231" s="213">
        <f t="shared" si="855"/>
        <v>0</v>
      </c>
      <c r="DQ231" s="216">
        <f t="shared" si="855"/>
        <v>0</v>
      </c>
      <c r="DR231" s="217">
        <f t="shared" si="855"/>
        <v>4.9031648460000108</v>
      </c>
      <c r="DS231" s="217">
        <f t="shared" si="855"/>
        <v>0</v>
      </c>
      <c r="DT231" s="217">
        <f t="shared" si="855"/>
        <v>4.9031648460000108</v>
      </c>
      <c r="DU231" s="67" t="e">
        <f t="shared" si="847"/>
        <v>#DIV/0!</v>
      </c>
      <c r="DV231" s="67" t="e">
        <f>DR231/E231</f>
        <v>#DIV/0!</v>
      </c>
      <c r="DW231" s="67">
        <f>DT231/H231</f>
        <v>-0.13858577857546667</v>
      </c>
      <c r="DZ231" s="128"/>
      <c r="EA231" s="23"/>
      <c r="EB231" s="23"/>
    </row>
    <row r="232" spans="1:132" x14ac:dyDescent="0.2">
      <c r="A232" s="80" t="s">
        <v>237</v>
      </c>
      <c r="B232" s="219">
        <f>B235+B242</f>
        <v>0</v>
      </c>
      <c r="C232" s="219">
        <f t="shared" si="848"/>
        <v>0</v>
      </c>
      <c r="D232" s="219">
        <f t="shared" si="848"/>
        <v>0</v>
      </c>
      <c r="E232" s="219">
        <f t="shared" si="848"/>
        <v>0</v>
      </c>
      <c r="F232" s="219">
        <f t="shared" si="848"/>
        <v>0</v>
      </c>
      <c r="G232" s="219">
        <f t="shared" si="848"/>
        <v>0</v>
      </c>
      <c r="H232" s="220">
        <f t="shared" si="848"/>
        <v>0</v>
      </c>
      <c r="I232" s="221">
        <f t="shared" si="848"/>
        <v>0</v>
      </c>
      <c r="J232" s="219">
        <f t="shared" si="848"/>
        <v>0.61498011300000388</v>
      </c>
      <c r="K232" s="219">
        <f t="shared" si="848"/>
        <v>0</v>
      </c>
      <c r="L232" s="219">
        <f t="shared" si="848"/>
        <v>0.61498011300000388</v>
      </c>
      <c r="M232" s="221">
        <f>M235+M242</f>
        <v>0</v>
      </c>
      <c r="N232" s="219">
        <f t="shared" si="848"/>
        <v>1.049137728000002</v>
      </c>
      <c r="O232" s="219">
        <f t="shared" si="848"/>
        <v>0</v>
      </c>
      <c r="P232" s="219">
        <f t="shared" si="848"/>
        <v>1.049137728000002</v>
      </c>
      <c r="Q232" s="219">
        <f t="shared" si="848"/>
        <v>1.6641178410000059</v>
      </c>
      <c r="R232" s="219">
        <f t="shared" si="848"/>
        <v>0</v>
      </c>
      <c r="S232" s="219">
        <f t="shared" si="848"/>
        <v>1.6641178410000059</v>
      </c>
      <c r="T232" s="221">
        <f>T235+T242</f>
        <v>0</v>
      </c>
      <c r="U232" s="219">
        <f t="shared" si="848"/>
        <v>2.3610619960000032</v>
      </c>
      <c r="V232" s="219">
        <f t="shared" si="848"/>
        <v>0</v>
      </c>
      <c r="W232" s="219">
        <f t="shared" si="848"/>
        <v>2.3610619960000032</v>
      </c>
      <c r="X232" s="220">
        <f t="shared" si="848"/>
        <v>0</v>
      </c>
      <c r="Y232" s="84">
        <f t="shared" si="848"/>
        <v>0</v>
      </c>
      <c r="Z232" s="206">
        <f t="shared" si="848"/>
        <v>4.0251798370000094</v>
      </c>
      <c r="AA232" s="206">
        <f t="shared" si="848"/>
        <v>0</v>
      </c>
      <c r="AB232" s="206">
        <f t="shared" si="848"/>
        <v>4.0251798370000094</v>
      </c>
      <c r="AC232" s="66"/>
      <c r="AD232" s="66"/>
      <c r="AE232" s="66" t="e">
        <f t="shared" si="724"/>
        <v>#DIV/0!</v>
      </c>
      <c r="AF232" s="221">
        <f>AF235+AF242</f>
        <v>0</v>
      </c>
      <c r="AG232" s="219">
        <f t="shared" si="849"/>
        <v>-1.4729675269999976</v>
      </c>
      <c r="AH232" s="219">
        <f t="shared" si="849"/>
        <v>0</v>
      </c>
      <c r="AI232" s="219">
        <f t="shared" si="849"/>
        <v>-1.4729675269999976</v>
      </c>
      <c r="AJ232" s="219">
        <f t="shared" si="849"/>
        <v>2.5522123100000118</v>
      </c>
      <c r="AK232" s="219">
        <f t="shared" si="849"/>
        <v>0</v>
      </c>
      <c r="AL232" s="219">
        <f t="shared" si="849"/>
        <v>2.5522123100000118</v>
      </c>
      <c r="AM232" s="66" t="e">
        <f t="shared" si="836"/>
        <v>#DIV/0!</v>
      </c>
      <c r="AN232" s="221">
        <f>AN235+AN242</f>
        <v>0</v>
      </c>
      <c r="AO232" s="219">
        <f t="shared" si="849"/>
        <v>2.0759595860000006</v>
      </c>
      <c r="AP232" s="219">
        <f t="shared" si="849"/>
        <v>0</v>
      </c>
      <c r="AQ232" s="219">
        <f t="shared" si="849"/>
        <v>2.0759595860000006</v>
      </c>
      <c r="AR232" s="219">
        <f t="shared" si="849"/>
        <v>4.628171896000012</v>
      </c>
      <c r="AS232" s="219">
        <f t="shared" si="849"/>
        <v>0</v>
      </c>
      <c r="AT232" s="219">
        <f t="shared" si="849"/>
        <v>4.628171896000012</v>
      </c>
      <c r="AU232" s="221">
        <f t="shared" si="850"/>
        <v>0</v>
      </c>
      <c r="AV232" s="219">
        <f t="shared" si="849"/>
        <v>0.27499294999999835</v>
      </c>
      <c r="AW232" s="219">
        <f t="shared" si="850"/>
        <v>0</v>
      </c>
      <c r="AX232" s="219">
        <f t="shared" si="850"/>
        <v>0.27499294999999835</v>
      </c>
      <c r="AY232" s="220">
        <f>AY235+AY242</f>
        <v>0</v>
      </c>
      <c r="AZ232" s="84">
        <f t="shared" si="850"/>
        <v>0</v>
      </c>
      <c r="BA232" s="219">
        <f t="shared" si="850"/>
        <v>0.87798500900000143</v>
      </c>
      <c r="BB232" s="219">
        <f t="shared" si="850"/>
        <v>0</v>
      </c>
      <c r="BC232" s="219">
        <f t="shared" si="850"/>
        <v>0.87798500900000143</v>
      </c>
      <c r="BD232" s="220">
        <f t="shared" si="850"/>
        <v>0</v>
      </c>
      <c r="BE232" s="222">
        <f t="shared" si="850"/>
        <v>0</v>
      </c>
      <c r="BF232" s="206">
        <f t="shared" si="850"/>
        <v>4.9031648460000108</v>
      </c>
      <c r="BG232" s="206">
        <f t="shared" si="850"/>
        <v>0</v>
      </c>
      <c r="BH232" s="206">
        <f t="shared" si="850"/>
        <v>4.9031648460000108</v>
      </c>
      <c r="BI232" s="66" t="e">
        <f t="shared" si="851"/>
        <v>#DIV/0!</v>
      </c>
      <c r="BJ232" s="66"/>
      <c r="BK232" s="66"/>
      <c r="BL232" s="221">
        <f>BL235+BL242</f>
        <v>0</v>
      </c>
      <c r="BM232" s="219">
        <f t="shared" si="852"/>
        <v>0</v>
      </c>
      <c r="BN232" s="219">
        <f t="shared" si="852"/>
        <v>0</v>
      </c>
      <c r="BO232" s="219">
        <f t="shared" si="852"/>
        <v>0</v>
      </c>
      <c r="BP232" s="219">
        <f t="shared" si="852"/>
        <v>4.9031648460000108</v>
      </c>
      <c r="BQ232" s="219">
        <f t="shared" si="852"/>
        <v>0</v>
      </c>
      <c r="BR232" s="219">
        <f t="shared" si="852"/>
        <v>4.9031648460000108</v>
      </c>
      <c r="BS232" s="66" t="e">
        <f t="shared" si="839"/>
        <v>#DIV/0!</v>
      </c>
      <c r="BT232" s="221">
        <f>BT235+BT242</f>
        <v>0</v>
      </c>
      <c r="BU232" s="219">
        <f t="shared" si="852"/>
        <v>0</v>
      </c>
      <c r="BV232" s="219">
        <f t="shared" si="852"/>
        <v>0</v>
      </c>
      <c r="BW232" s="219">
        <f t="shared" si="852"/>
        <v>0</v>
      </c>
      <c r="BX232" s="219">
        <f t="shared" si="852"/>
        <v>4.9031648460000108</v>
      </c>
      <c r="BY232" s="219">
        <f t="shared" si="852"/>
        <v>0</v>
      </c>
      <c r="BZ232" s="219">
        <f t="shared" si="852"/>
        <v>4.9031648460000108</v>
      </c>
      <c r="CA232" s="66" t="e">
        <f t="shared" si="841"/>
        <v>#DIV/0!</v>
      </c>
      <c r="CB232" s="221">
        <f>CB235+CB242</f>
        <v>0</v>
      </c>
      <c r="CC232" s="219">
        <f t="shared" si="854"/>
        <v>0</v>
      </c>
      <c r="CD232" s="219">
        <f t="shared" si="854"/>
        <v>0</v>
      </c>
      <c r="CE232" s="219">
        <f t="shared" si="854"/>
        <v>0</v>
      </c>
      <c r="CF232" s="220">
        <f t="shared" si="854"/>
        <v>0</v>
      </c>
      <c r="CG232" s="84">
        <f t="shared" si="854"/>
        <v>0</v>
      </c>
      <c r="CH232" s="219">
        <f t="shared" si="854"/>
        <v>0</v>
      </c>
      <c r="CI232" s="219">
        <f t="shared" si="854"/>
        <v>0</v>
      </c>
      <c r="CJ232" s="219">
        <f t="shared" si="854"/>
        <v>0</v>
      </c>
      <c r="CK232" s="220">
        <f t="shared" si="854"/>
        <v>0</v>
      </c>
      <c r="CL232" s="222">
        <f t="shared" si="854"/>
        <v>0</v>
      </c>
      <c r="CM232" s="219">
        <f t="shared" si="854"/>
        <v>4.9031648460000108</v>
      </c>
      <c r="CN232" s="219">
        <f t="shared" si="854"/>
        <v>0</v>
      </c>
      <c r="CO232" s="219">
        <f t="shared" si="854"/>
        <v>4.9031648460000108</v>
      </c>
      <c r="CP232" s="67" t="e">
        <f t="shared" si="843"/>
        <v>#DIV/0!</v>
      </c>
      <c r="CQ232" s="67" t="e">
        <f t="shared" si="844"/>
        <v>#DIV/0!</v>
      </c>
      <c r="CR232" s="67" t="e">
        <f t="shared" si="845"/>
        <v>#DIV/0!</v>
      </c>
      <c r="CS232" s="221">
        <f>CS235+CS242</f>
        <v>0</v>
      </c>
      <c r="CT232" s="219">
        <f t="shared" si="855"/>
        <v>0</v>
      </c>
      <c r="CU232" s="219">
        <f t="shared" si="855"/>
        <v>0</v>
      </c>
      <c r="CV232" s="219">
        <f t="shared" si="855"/>
        <v>0</v>
      </c>
      <c r="CW232" s="219">
        <f t="shared" si="855"/>
        <v>4.9031648460000108</v>
      </c>
      <c r="CX232" s="219">
        <f t="shared" si="855"/>
        <v>0</v>
      </c>
      <c r="CY232" s="219">
        <f t="shared" si="855"/>
        <v>4.9031648460000108</v>
      </c>
      <c r="CZ232" s="221">
        <f t="shared" si="855"/>
        <v>0</v>
      </c>
      <c r="DA232" s="219">
        <f t="shared" si="855"/>
        <v>0</v>
      </c>
      <c r="DB232" s="219">
        <f t="shared" si="855"/>
        <v>0</v>
      </c>
      <c r="DC232" s="219">
        <f t="shared" si="855"/>
        <v>0</v>
      </c>
      <c r="DD232" s="219">
        <f t="shared" si="855"/>
        <v>4.9031648460000108</v>
      </c>
      <c r="DE232" s="219">
        <f t="shared" si="855"/>
        <v>0</v>
      </c>
      <c r="DF232" s="219">
        <f t="shared" si="855"/>
        <v>4.9031648460000108</v>
      </c>
      <c r="DG232" s="221">
        <f t="shared" si="855"/>
        <v>0</v>
      </c>
      <c r="DH232" s="219">
        <f t="shared" si="855"/>
        <v>0</v>
      </c>
      <c r="DI232" s="219">
        <f t="shared" si="855"/>
        <v>0</v>
      </c>
      <c r="DJ232" s="219">
        <f t="shared" si="855"/>
        <v>0</v>
      </c>
      <c r="DK232" s="220">
        <f t="shared" si="855"/>
        <v>0</v>
      </c>
      <c r="DL232" s="84">
        <f t="shared" si="855"/>
        <v>0</v>
      </c>
      <c r="DM232" s="219">
        <f t="shared" si="855"/>
        <v>0</v>
      </c>
      <c r="DN232" s="219">
        <f t="shared" si="855"/>
        <v>0</v>
      </c>
      <c r="DO232" s="219">
        <f t="shared" si="855"/>
        <v>0</v>
      </c>
      <c r="DP232" s="220">
        <f t="shared" si="855"/>
        <v>0</v>
      </c>
      <c r="DQ232" s="222">
        <f t="shared" si="855"/>
        <v>0</v>
      </c>
      <c r="DR232" s="223">
        <f t="shared" si="855"/>
        <v>4.9031648460000108</v>
      </c>
      <c r="DS232" s="223">
        <f t="shared" si="855"/>
        <v>0</v>
      </c>
      <c r="DT232" s="223">
        <f t="shared" si="855"/>
        <v>4.9031648460000108</v>
      </c>
      <c r="DU232" s="67" t="e">
        <f t="shared" si="847"/>
        <v>#DIV/0!</v>
      </c>
      <c r="DV232" s="67" t="e">
        <f>DR232/E232</f>
        <v>#DIV/0!</v>
      </c>
      <c r="DW232" s="67" t="e">
        <f>DT232/H232</f>
        <v>#DIV/0!</v>
      </c>
      <c r="DZ232" s="128"/>
    </row>
    <row r="233" spans="1:132" x14ac:dyDescent="0.2">
      <c r="A233" s="80" t="s">
        <v>238</v>
      </c>
      <c r="B233" s="219">
        <f>B238+B243</f>
        <v>0</v>
      </c>
      <c r="C233" s="219">
        <f t="shared" ref="C233:BN233" si="856">C238+C243</f>
        <v>0</v>
      </c>
      <c r="D233" s="219">
        <f t="shared" si="856"/>
        <v>0</v>
      </c>
      <c r="E233" s="219">
        <f t="shared" si="856"/>
        <v>0</v>
      </c>
      <c r="F233" s="219">
        <f t="shared" si="856"/>
        <v>0</v>
      </c>
      <c r="G233" s="219">
        <f t="shared" si="856"/>
        <v>0</v>
      </c>
      <c r="H233" s="220">
        <f t="shared" si="856"/>
        <v>-35.380000000000003</v>
      </c>
      <c r="I233" s="221">
        <f t="shared" si="856"/>
        <v>0</v>
      </c>
      <c r="J233" s="219">
        <f t="shared" si="856"/>
        <v>0</v>
      </c>
      <c r="K233" s="219">
        <f t="shared" si="856"/>
        <v>0</v>
      </c>
      <c r="L233" s="219">
        <f t="shared" si="856"/>
        <v>0</v>
      </c>
      <c r="M233" s="221">
        <f>M238+M243</f>
        <v>0</v>
      </c>
      <c r="N233" s="219">
        <f t="shared" si="856"/>
        <v>0</v>
      </c>
      <c r="O233" s="219">
        <f t="shared" si="856"/>
        <v>0</v>
      </c>
      <c r="P233" s="219">
        <f t="shared" si="856"/>
        <v>0</v>
      </c>
      <c r="Q233" s="219">
        <f t="shared" si="856"/>
        <v>0</v>
      </c>
      <c r="R233" s="219">
        <f t="shared" si="856"/>
        <v>0</v>
      </c>
      <c r="S233" s="219">
        <f t="shared" si="856"/>
        <v>0</v>
      </c>
      <c r="T233" s="221">
        <f>T238+T243</f>
        <v>0</v>
      </c>
      <c r="U233" s="219">
        <f t="shared" si="856"/>
        <v>0</v>
      </c>
      <c r="V233" s="219">
        <f t="shared" si="856"/>
        <v>0</v>
      </c>
      <c r="W233" s="219">
        <f t="shared" si="856"/>
        <v>0</v>
      </c>
      <c r="X233" s="220">
        <f t="shared" si="856"/>
        <v>0</v>
      </c>
      <c r="Y233" s="84">
        <f t="shared" si="856"/>
        <v>0</v>
      </c>
      <c r="Z233" s="206">
        <f t="shared" si="856"/>
        <v>0</v>
      </c>
      <c r="AA233" s="206">
        <f t="shared" si="856"/>
        <v>0</v>
      </c>
      <c r="AB233" s="206">
        <f t="shared" si="856"/>
        <v>0</v>
      </c>
      <c r="AC233" s="66"/>
      <c r="AD233" s="66"/>
      <c r="AE233" s="66">
        <f t="shared" si="724"/>
        <v>0</v>
      </c>
      <c r="AF233" s="221">
        <f>AF238+AF243</f>
        <v>0</v>
      </c>
      <c r="AG233" s="219">
        <f t="shared" si="856"/>
        <v>0</v>
      </c>
      <c r="AH233" s="219">
        <f t="shared" si="856"/>
        <v>0</v>
      </c>
      <c r="AI233" s="219">
        <f t="shared" si="856"/>
        <v>0</v>
      </c>
      <c r="AJ233" s="219">
        <f t="shared" si="856"/>
        <v>0</v>
      </c>
      <c r="AK233" s="219">
        <f t="shared" si="856"/>
        <v>0</v>
      </c>
      <c r="AL233" s="219">
        <f t="shared" si="856"/>
        <v>0</v>
      </c>
      <c r="AM233" s="66" t="e">
        <f t="shared" si="836"/>
        <v>#DIV/0!</v>
      </c>
      <c r="AN233" s="221">
        <f>AN238+AN243</f>
        <v>0</v>
      </c>
      <c r="AO233" s="219">
        <f t="shared" si="856"/>
        <v>0</v>
      </c>
      <c r="AP233" s="219">
        <f t="shared" si="856"/>
        <v>0</v>
      </c>
      <c r="AQ233" s="219">
        <f t="shared" si="856"/>
        <v>0</v>
      </c>
      <c r="AR233" s="219">
        <f t="shared" si="856"/>
        <v>0</v>
      </c>
      <c r="AS233" s="219">
        <f t="shared" si="856"/>
        <v>0</v>
      </c>
      <c r="AT233" s="219">
        <f t="shared" si="856"/>
        <v>0</v>
      </c>
      <c r="AU233" s="221">
        <f t="shared" si="856"/>
        <v>0</v>
      </c>
      <c r="AV233" s="219">
        <f t="shared" si="856"/>
        <v>0</v>
      </c>
      <c r="AW233" s="219">
        <f t="shared" si="856"/>
        <v>0</v>
      </c>
      <c r="AX233" s="219">
        <f t="shared" si="856"/>
        <v>0</v>
      </c>
      <c r="AY233" s="220">
        <f>AY238+AY243</f>
        <v>0</v>
      </c>
      <c r="AZ233" s="84">
        <f t="shared" si="856"/>
        <v>0</v>
      </c>
      <c r="BA233" s="219">
        <f t="shared" si="856"/>
        <v>0</v>
      </c>
      <c r="BB233" s="219">
        <f t="shared" si="856"/>
        <v>0</v>
      </c>
      <c r="BC233" s="219">
        <f t="shared" si="856"/>
        <v>0</v>
      </c>
      <c r="BD233" s="220">
        <f t="shared" si="856"/>
        <v>0</v>
      </c>
      <c r="BE233" s="222">
        <f t="shared" si="856"/>
        <v>0</v>
      </c>
      <c r="BF233" s="206">
        <f t="shared" si="856"/>
        <v>0</v>
      </c>
      <c r="BG233" s="206">
        <f t="shared" si="856"/>
        <v>0</v>
      </c>
      <c r="BH233" s="206">
        <f t="shared" si="856"/>
        <v>0</v>
      </c>
      <c r="BI233" s="66" t="e">
        <f t="shared" si="851"/>
        <v>#DIV/0!</v>
      </c>
      <c r="BJ233" s="66" t="e">
        <f>BF233/E233</f>
        <v>#DIV/0!</v>
      </c>
      <c r="BK233" s="66" t="e">
        <f>BH233/BD233</f>
        <v>#DIV/0!</v>
      </c>
      <c r="BL233" s="221">
        <f>BL238+BL243</f>
        <v>0</v>
      </c>
      <c r="BM233" s="219">
        <f t="shared" si="856"/>
        <v>0</v>
      </c>
      <c r="BN233" s="219">
        <f t="shared" si="856"/>
        <v>0</v>
      </c>
      <c r="BO233" s="219">
        <f t="shared" ref="BO233:DS233" si="857">BO238+BO243</f>
        <v>0</v>
      </c>
      <c r="BP233" s="219">
        <f t="shared" si="857"/>
        <v>0</v>
      </c>
      <c r="BQ233" s="219">
        <f t="shared" si="857"/>
        <v>0</v>
      </c>
      <c r="BR233" s="219">
        <f t="shared" si="857"/>
        <v>0</v>
      </c>
      <c r="BS233" s="66" t="e">
        <f t="shared" si="839"/>
        <v>#DIV/0!</v>
      </c>
      <c r="BT233" s="221">
        <f>BT238+BT243</f>
        <v>0</v>
      </c>
      <c r="BU233" s="219">
        <f t="shared" si="857"/>
        <v>0</v>
      </c>
      <c r="BV233" s="219">
        <f t="shared" si="857"/>
        <v>0</v>
      </c>
      <c r="BW233" s="219">
        <f t="shared" si="857"/>
        <v>0</v>
      </c>
      <c r="BX233" s="219">
        <f t="shared" si="857"/>
        <v>0</v>
      </c>
      <c r="BY233" s="219">
        <f t="shared" si="857"/>
        <v>0</v>
      </c>
      <c r="BZ233" s="219">
        <f t="shared" si="857"/>
        <v>0</v>
      </c>
      <c r="CA233" s="66" t="e">
        <f t="shared" si="841"/>
        <v>#DIV/0!</v>
      </c>
      <c r="CB233" s="221">
        <f>CB238+CB243</f>
        <v>0</v>
      </c>
      <c r="CC233" s="219">
        <f t="shared" si="857"/>
        <v>0</v>
      </c>
      <c r="CD233" s="219">
        <f t="shared" si="857"/>
        <v>0</v>
      </c>
      <c r="CE233" s="219">
        <f t="shared" si="857"/>
        <v>0</v>
      </c>
      <c r="CF233" s="220">
        <f t="shared" si="857"/>
        <v>0</v>
      </c>
      <c r="CG233" s="84">
        <f t="shared" si="857"/>
        <v>0</v>
      </c>
      <c r="CH233" s="219">
        <f t="shared" si="857"/>
        <v>0</v>
      </c>
      <c r="CI233" s="219">
        <f t="shared" si="857"/>
        <v>0</v>
      </c>
      <c r="CJ233" s="219">
        <f t="shared" si="857"/>
        <v>0</v>
      </c>
      <c r="CK233" s="220">
        <f t="shared" si="857"/>
        <v>0</v>
      </c>
      <c r="CL233" s="222">
        <f t="shared" si="857"/>
        <v>0</v>
      </c>
      <c r="CM233" s="219">
        <f t="shared" si="857"/>
        <v>0</v>
      </c>
      <c r="CN233" s="219">
        <f t="shared" si="857"/>
        <v>0</v>
      </c>
      <c r="CO233" s="219">
        <f t="shared" si="857"/>
        <v>0</v>
      </c>
      <c r="CP233" s="67" t="e">
        <f t="shared" si="843"/>
        <v>#DIV/0!</v>
      </c>
      <c r="CQ233" s="67" t="e">
        <f t="shared" si="844"/>
        <v>#DIV/0!</v>
      </c>
      <c r="CR233" s="67" t="e">
        <f t="shared" si="845"/>
        <v>#DIV/0!</v>
      </c>
      <c r="CS233" s="221">
        <f>CS238+CS243</f>
        <v>0</v>
      </c>
      <c r="CT233" s="219">
        <f t="shared" si="857"/>
        <v>0</v>
      </c>
      <c r="CU233" s="219">
        <f t="shared" si="857"/>
        <v>0</v>
      </c>
      <c r="CV233" s="219">
        <f t="shared" si="857"/>
        <v>0</v>
      </c>
      <c r="CW233" s="219">
        <f t="shared" si="857"/>
        <v>0</v>
      </c>
      <c r="CX233" s="219">
        <f t="shared" si="857"/>
        <v>0</v>
      </c>
      <c r="CY233" s="219">
        <f t="shared" si="857"/>
        <v>0</v>
      </c>
      <c r="CZ233" s="221">
        <f t="shared" si="857"/>
        <v>0</v>
      </c>
      <c r="DA233" s="219">
        <f t="shared" si="857"/>
        <v>0</v>
      </c>
      <c r="DB233" s="219">
        <f t="shared" si="857"/>
        <v>0</v>
      </c>
      <c r="DC233" s="219">
        <f t="shared" si="857"/>
        <v>0</v>
      </c>
      <c r="DD233" s="219">
        <f t="shared" si="857"/>
        <v>0</v>
      </c>
      <c r="DE233" s="219">
        <f t="shared" si="857"/>
        <v>0</v>
      </c>
      <c r="DF233" s="219">
        <f t="shared" si="857"/>
        <v>0</v>
      </c>
      <c r="DG233" s="221">
        <f t="shared" si="857"/>
        <v>0</v>
      </c>
      <c r="DH233" s="219">
        <f>DH238+DH243</f>
        <v>0</v>
      </c>
      <c r="DI233" s="219">
        <f t="shared" si="857"/>
        <v>0</v>
      </c>
      <c r="DJ233" s="219">
        <f t="shared" si="857"/>
        <v>0</v>
      </c>
      <c r="DK233" s="220">
        <f>DK238+DK243</f>
        <v>0</v>
      </c>
      <c r="DL233" s="84">
        <f t="shared" ref="DL233:DT233" si="858">DL238+DL243</f>
        <v>0</v>
      </c>
      <c r="DM233" s="219">
        <f t="shared" si="858"/>
        <v>0</v>
      </c>
      <c r="DN233" s="219">
        <f t="shared" si="858"/>
        <v>0</v>
      </c>
      <c r="DO233" s="219">
        <f t="shared" si="858"/>
        <v>0</v>
      </c>
      <c r="DP233" s="220">
        <f t="shared" si="858"/>
        <v>0</v>
      </c>
      <c r="DQ233" s="222">
        <f t="shared" si="858"/>
        <v>0</v>
      </c>
      <c r="DR233" s="223">
        <f t="shared" si="858"/>
        <v>0</v>
      </c>
      <c r="DS233" s="223">
        <f t="shared" si="858"/>
        <v>0</v>
      </c>
      <c r="DT233" s="223">
        <f t="shared" si="858"/>
        <v>0</v>
      </c>
      <c r="DU233" s="67" t="e">
        <f t="shared" si="847"/>
        <v>#DIV/0!</v>
      </c>
      <c r="DV233" s="67" t="e">
        <f>DR233/E233</f>
        <v>#DIV/0!</v>
      </c>
      <c r="DW233" s="67">
        <f>DT233/H233</f>
        <v>0</v>
      </c>
      <c r="DZ233" s="128"/>
      <c r="EA233" s="36"/>
      <c r="EB233" s="36"/>
    </row>
    <row r="234" spans="1:132" s="36" customFormat="1" ht="15" x14ac:dyDescent="0.25">
      <c r="A234" s="218" t="s">
        <v>239</v>
      </c>
      <c r="B234" s="212">
        <f>B238+B235</f>
        <v>0</v>
      </c>
      <c r="C234" s="212">
        <f t="shared" ref="C234:BN234" si="859">C238+C235</f>
        <v>0</v>
      </c>
      <c r="D234" s="212">
        <f t="shared" si="859"/>
        <v>0</v>
      </c>
      <c r="E234" s="212">
        <f t="shared" si="859"/>
        <v>0</v>
      </c>
      <c r="F234" s="212">
        <f t="shared" si="859"/>
        <v>0</v>
      </c>
      <c r="G234" s="212">
        <f t="shared" si="859"/>
        <v>0</v>
      </c>
      <c r="H234" s="213">
        <f t="shared" si="859"/>
        <v>-35.380000000000003</v>
      </c>
      <c r="I234" s="214">
        <f t="shared" si="859"/>
        <v>0</v>
      </c>
      <c r="J234" s="212">
        <f t="shared" si="859"/>
        <v>0.61498011300000388</v>
      </c>
      <c r="K234" s="212">
        <f t="shared" si="859"/>
        <v>0</v>
      </c>
      <c r="L234" s="212">
        <f t="shared" si="859"/>
        <v>0.61498011300000388</v>
      </c>
      <c r="M234" s="214">
        <f>M238+M235</f>
        <v>0</v>
      </c>
      <c r="N234" s="212">
        <f t="shared" si="859"/>
        <v>1.049137728000002</v>
      </c>
      <c r="O234" s="212">
        <f t="shared" si="859"/>
        <v>0</v>
      </c>
      <c r="P234" s="212">
        <f t="shared" si="859"/>
        <v>1.049137728000002</v>
      </c>
      <c r="Q234" s="212">
        <f t="shared" si="859"/>
        <v>1.6641178410000059</v>
      </c>
      <c r="R234" s="212">
        <f t="shared" si="859"/>
        <v>0</v>
      </c>
      <c r="S234" s="212">
        <f t="shared" si="859"/>
        <v>1.6641178410000059</v>
      </c>
      <c r="T234" s="214">
        <f>T238+T235</f>
        <v>0</v>
      </c>
      <c r="U234" s="212">
        <f t="shared" si="859"/>
        <v>2.3610619960000032</v>
      </c>
      <c r="V234" s="212">
        <f t="shared" si="859"/>
        <v>0</v>
      </c>
      <c r="W234" s="212">
        <f t="shared" si="859"/>
        <v>2.3610619960000032</v>
      </c>
      <c r="X234" s="213">
        <f t="shared" si="859"/>
        <v>0</v>
      </c>
      <c r="Y234" s="98">
        <f t="shared" si="859"/>
        <v>0</v>
      </c>
      <c r="Z234" s="215">
        <f t="shared" si="859"/>
        <v>4.0251798370000094</v>
      </c>
      <c r="AA234" s="215">
        <f t="shared" si="859"/>
        <v>0</v>
      </c>
      <c r="AB234" s="215">
        <f t="shared" si="859"/>
        <v>4.0251798370000094</v>
      </c>
      <c r="AC234" s="66"/>
      <c r="AD234" s="66"/>
      <c r="AE234" s="66">
        <f t="shared" si="724"/>
        <v>-0.11376992190503135</v>
      </c>
      <c r="AF234" s="214">
        <f>AF238+AF235</f>
        <v>0</v>
      </c>
      <c r="AG234" s="212">
        <f t="shared" si="859"/>
        <v>-1.4729675269999976</v>
      </c>
      <c r="AH234" s="212">
        <f t="shared" si="859"/>
        <v>0</v>
      </c>
      <c r="AI234" s="212">
        <f t="shared" si="859"/>
        <v>-1.4729675269999976</v>
      </c>
      <c r="AJ234" s="212">
        <f t="shared" si="859"/>
        <v>2.5522123100000118</v>
      </c>
      <c r="AK234" s="212">
        <f t="shared" si="859"/>
        <v>0</v>
      </c>
      <c r="AL234" s="212">
        <f t="shared" si="859"/>
        <v>2.5522123100000118</v>
      </c>
      <c r="AM234" s="66" t="e">
        <f t="shared" si="836"/>
        <v>#DIV/0!</v>
      </c>
      <c r="AN234" s="214">
        <f>AN238+AN235</f>
        <v>0</v>
      </c>
      <c r="AO234" s="212">
        <f t="shared" si="859"/>
        <v>2.0759595860000006</v>
      </c>
      <c r="AP234" s="212">
        <f t="shared" si="859"/>
        <v>0</v>
      </c>
      <c r="AQ234" s="212">
        <f t="shared" si="859"/>
        <v>2.0759595860000006</v>
      </c>
      <c r="AR234" s="212">
        <f t="shared" si="859"/>
        <v>4.628171896000012</v>
      </c>
      <c r="AS234" s="212">
        <f t="shared" si="859"/>
        <v>0</v>
      </c>
      <c r="AT234" s="212">
        <f t="shared" si="859"/>
        <v>4.628171896000012</v>
      </c>
      <c r="AU234" s="214">
        <f t="shared" si="859"/>
        <v>0</v>
      </c>
      <c r="AV234" s="212">
        <f t="shared" si="859"/>
        <v>0.27499294999999835</v>
      </c>
      <c r="AW234" s="212">
        <f t="shared" si="859"/>
        <v>0</v>
      </c>
      <c r="AX234" s="212">
        <f t="shared" si="859"/>
        <v>0.27499294999999835</v>
      </c>
      <c r="AY234" s="213">
        <f>AY238+AY235</f>
        <v>0</v>
      </c>
      <c r="AZ234" s="98">
        <f t="shared" si="859"/>
        <v>0</v>
      </c>
      <c r="BA234" s="212">
        <f t="shared" si="859"/>
        <v>0.87798500900000143</v>
      </c>
      <c r="BB234" s="212">
        <f t="shared" si="859"/>
        <v>0</v>
      </c>
      <c r="BC234" s="212">
        <f t="shared" si="859"/>
        <v>0.87798500900000143</v>
      </c>
      <c r="BD234" s="213">
        <f t="shared" si="859"/>
        <v>0</v>
      </c>
      <c r="BE234" s="216">
        <f t="shared" si="859"/>
        <v>0</v>
      </c>
      <c r="BF234" s="215">
        <f t="shared" si="859"/>
        <v>4.9031648460000108</v>
      </c>
      <c r="BG234" s="215">
        <f t="shared" si="859"/>
        <v>0</v>
      </c>
      <c r="BH234" s="215">
        <f t="shared" si="859"/>
        <v>4.9031648460000108</v>
      </c>
      <c r="BI234" s="66" t="e">
        <f t="shared" si="851"/>
        <v>#DIV/0!</v>
      </c>
      <c r="BJ234" s="66" t="e">
        <f>BF234/E234</f>
        <v>#DIV/0!</v>
      </c>
      <c r="BK234" s="66" t="e">
        <f>BH234/BD234</f>
        <v>#DIV/0!</v>
      </c>
      <c r="BL234" s="214">
        <f>BL238+BL235</f>
        <v>0</v>
      </c>
      <c r="BM234" s="212">
        <f t="shared" si="859"/>
        <v>0</v>
      </c>
      <c r="BN234" s="212">
        <f t="shared" si="859"/>
        <v>0</v>
      </c>
      <c r="BO234" s="212">
        <f t="shared" ref="BO234:DS234" si="860">BO238+BO235</f>
        <v>0</v>
      </c>
      <c r="BP234" s="212">
        <f t="shared" si="860"/>
        <v>4.9031648460000108</v>
      </c>
      <c r="BQ234" s="212">
        <f t="shared" si="860"/>
        <v>0</v>
      </c>
      <c r="BR234" s="212">
        <f t="shared" si="860"/>
        <v>4.9031648460000108</v>
      </c>
      <c r="BS234" s="66" t="e">
        <f t="shared" si="839"/>
        <v>#DIV/0!</v>
      </c>
      <c r="BT234" s="214">
        <f>BT238+BT235</f>
        <v>0</v>
      </c>
      <c r="BU234" s="212">
        <f t="shared" si="860"/>
        <v>0</v>
      </c>
      <c r="BV234" s="212">
        <f t="shared" si="860"/>
        <v>0</v>
      </c>
      <c r="BW234" s="212">
        <f t="shared" si="860"/>
        <v>0</v>
      </c>
      <c r="BX234" s="212">
        <f t="shared" si="860"/>
        <v>4.9031648460000108</v>
      </c>
      <c r="BY234" s="212">
        <f t="shared" si="860"/>
        <v>0</v>
      </c>
      <c r="BZ234" s="212">
        <f t="shared" si="860"/>
        <v>4.9031648460000108</v>
      </c>
      <c r="CA234" s="66" t="e">
        <f t="shared" si="841"/>
        <v>#DIV/0!</v>
      </c>
      <c r="CB234" s="214">
        <f>CB238+CB235</f>
        <v>0</v>
      </c>
      <c r="CC234" s="212">
        <f t="shared" si="860"/>
        <v>0</v>
      </c>
      <c r="CD234" s="212">
        <f t="shared" si="860"/>
        <v>0</v>
      </c>
      <c r="CE234" s="212">
        <f t="shared" si="860"/>
        <v>0</v>
      </c>
      <c r="CF234" s="213">
        <f t="shared" si="860"/>
        <v>0</v>
      </c>
      <c r="CG234" s="98">
        <f t="shared" si="860"/>
        <v>0</v>
      </c>
      <c r="CH234" s="212">
        <f t="shared" si="860"/>
        <v>0</v>
      </c>
      <c r="CI234" s="212">
        <f t="shared" si="860"/>
        <v>0</v>
      </c>
      <c r="CJ234" s="212">
        <f t="shared" si="860"/>
        <v>0</v>
      </c>
      <c r="CK234" s="213">
        <f t="shared" si="860"/>
        <v>0</v>
      </c>
      <c r="CL234" s="216">
        <f t="shared" si="860"/>
        <v>0</v>
      </c>
      <c r="CM234" s="212">
        <f t="shared" si="860"/>
        <v>4.9031648460000108</v>
      </c>
      <c r="CN234" s="212">
        <f t="shared" si="860"/>
        <v>0</v>
      </c>
      <c r="CO234" s="212">
        <f t="shared" si="860"/>
        <v>4.9031648460000108</v>
      </c>
      <c r="CP234" s="67" t="e">
        <f t="shared" si="843"/>
        <v>#DIV/0!</v>
      </c>
      <c r="CQ234" s="67" t="e">
        <f t="shared" si="844"/>
        <v>#DIV/0!</v>
      </c>
      <c r="CR234" s="67" t="e">
        <f t="shared" si="845"/>
        <v>#DIV/0!</v>
      </c>
      <c r="CS234" s="214">
        <f>CS238+CS235</f>
        <v>0</v>
      </c>
      <c r="CT234" s="212">
        <f t="shared" si="860"/>
        <v>0</v>
      </c>
      <c r="CU234" s="212">
        <f t="shared" si="860"/>
        <v>0</v>
      </c>
      <c r="CV234" s="212">
        <f t="shared" si="860"/>
        <v>0</v>
      </c>
      <c r="CW234" s="212">
        <f t="shared" si="860"/>
        <v>4.9031648460000108</v>
      </c>
      <c r="CX234" s="212">
        <f t="shared" si="860"/>
        <v>0</v>
      </c>
      <c r="CY234" s="212">
        <f t="shared" si="860"/>
        <v>4.9031648460000108</v>
      </c>
      <c r="CZ234" s="214">
        <f t="shared" si="860"/>
        <v>0</v>
      </c>
      <c r="DA234" s="212">
        <f t="shared" si="860"/>
        <v>0</v>
      </c>
      <c r="DB234" s="212">
        <f t="shared" si="860"/>
        <v>0</v>
      </c>
      <c r="DC234" s="212">
        <f t="shared" si="860"/>
        <v>0</v>
      </c>
      <c r="DD234" s="212">
        <f t="shared" si="860"/>
        <v>4.9031648460000108</v>
      </c>
      <c r="DE234" s="212">
        <f t="shared" si="860"/>
        <v>0</v>
      </c>
      <c r="DF234" s="212">
        <f t="shared" si="860"/>
        <v>4.9031648460000108</v>
      </c>
      <c r="DG234" s="214">
        <f t="shared" si="860"/>
        <v>0</v>
      </c>
      <c r="DH234" s="212">
        <f t="shared" si="860"/>
        <v>0</v>
      </c>
      <c r="DI234" s="212">
        <f t="shared" si="860"/>
        <v>0</v>
      </c>
      <c r="DJ234" s="212">
        <f t="shared" si="860"/>
        <v>0</v>
      </c>
      <c r="DK234" s="213">
        <f>DK238+DK235</f>
        <v>0</v>
      </c>
      <c r="DL234" s="98">
        <f t="shared" ref="DL234:DT234" si="861">DL238+DL235</f>
        <v>0</v>
      </c>
      <c r="DM234" s="212">
        <f t="shared" si="861"/>
        <v>0</v>
      </c>
      <c r="DN234" s="212">
        <f t="shared" si="861"/>
        <v>0</v>
      </c>
      <c r="DO234" s="212">
        <f t="shared" si="861"/>
        <v>0</v>
      </c>
      <c r="DP234" s="213">
        <f t="shared" si="861"/>
        <v>0</v>
      </c>
      <c r="DQ234" s="216">
        <f t="shared" si="861"/>
        <v>0</v>
      </c>
      <c r="DR234" s="217">
        <f t="shared" si="861"/>
        <v>4.9031648460000108</v>
      </c>
      <c r="DS234" s="217">
        <f t="shared" si="861"/>
        <v>0</v>
      </c>
      <c r="DT234" s="217">
        <f t="shared" si="861"/>
        <v>4.9031648460000108</v>
      </c>
      <c r="DU234" s="67" t="e">
        <f t="shared" si="847"/>
        <v>#DIV/0!</v>
      </c>
      <c r="DV234" s="67" t="e">
        <f>DR234/E234</f>
        <v>#DIV/0!</v>
      </c>
      <c r="DW234" s="67">
        <f>DT234/H234</f>
        <v>-0.13858577857546667</v>
      </c>
      <c r="DZ234" s="128"/>
    </row>
    <row r="235" spans="1:132" s="36" customFormat="1" ht="15" x14ac:dyDescent="0.25">
      <c r="A235" s="224" t="s">
        <v>237</v>
      </c>
      <c r="B235" s="212">
        <f>B236+B237</f>
        <v>0</v>
      </c>
      <c r="C235" s="212">
        <f t="shared" ref="C235:BN235" si="862">C236+C237</f>
        <v>0</v>
      </c>
      <c r="D235" s="212">
        <f t="shared" si="862"/>
        <v>0</v>
      </c>
      <c r="E235" s="212">
        <f t="shared" si="862"/>
        <v>0</v>
      </c>
      <c r="F235" s="212">
        <f t="shared" si="862"/>
        <v>0</v>
      </c>
      <c r="G235" s="212">
        <f t="shared" si="862"/>
        <v>0</v>
      </c>
      <c r="H235" s="213">
        <f t="shared" si="862"/>
        <v>0</v>
      </c>
      <c r="I235" s="214">
        <f t="shared" si="862"/>
        <v>0</v>
      </c>
      <c r="J235" s="212">
        <f t="shared" si="862"/>
        <v>0.61498011300000388</v>
      </c>
      <c r="K235" s="212">
        <f t="shared" si="862"/>
        <v>0</v>
      </c>
      <c r="L235" s="212">
        <f t="shared" si="862"/>
        <v>0.61498011300000388</v>
      </c>
      <c r="M235" s="214">
        <f>M236+M237</f>
        <v>0</v>
      </c>
      <c r="N235" s="212">
        <f t="shared" si="862"/>
        <v>1.049137728000002</v>
      </c>
      <c r="O235" s="212">
        <f t="shared" si="862"/>
        <v>0</v>
      </c>
      <c r="P235" s="212">
        <f t="shared" si="862"/>
        <v>1.049137728000002</v>
      </c>
      <c r="Q235" s="212">
        <f t="shared" si="862"/>
        <v>1.6641178410000059</v>
      </c>
      <c r="R235" s="212">
        <f t="shared" si="862"/>
        <v>0</v>
      </c>
      <c r="S235" s="212">
        <f t="shared" si="862"/>
        <v>1.6641178410000059</v>
      </c>
      <c r="T235" s="214">
        <f>T236+T237</f>
        <v>0</v>
      </c>
      <c r="U235" s="212">
        <f t="shared" si="862"/>
        <v>2.3610619960000032</v>
      </c>
      <c r="V235" s="212">
        <f t="shared" si="862"/>
        <v>0</v>
      </c>
      <c r="W235" s="212">
        <f t="shared" si="862"/>
        <v>2.3610619960000032</v>
      </c>
      <c r="X235" s="213">
        <f t="shared" si="862"/>
        <v>0</v>
      </c>
      <c r="Y235" s="98">
        <f t="shared" si="862"/>
        <v>0</v>
      </c>
      <c r="Z235" s="215">
        <f t="shared" si="862"/>
        <v>4.0251798370000094</v>
      </c>
      <c r="AA235" s="215">
        <f t="shared" si="862"/>
        <v>0</v>
      </c>
      <c r="AB235" s="215">
        <f t="shared" si="862"/>
        <v>4.0251798370000094</v>
      </c>
      <c r="AC235" s="66"/>
      <c r="AD235" s="66"/>
      <c r="AE235" s="66" t="e">
        <f t="shared" si="724"/>
        <v>#DIV/0!</v>
      </c>
      <c r="AF235" s="214">
        <f>AF236+AF237</f>
        <v>0</v>
      </c>
      <c r="AG235" s="212">
        <f t="shared" si="862"/>
        <v>-1.4729675269999976</v>
      </c>
      <c r="AH235" s="212">
        <f t="shared" si="862"/>
        <v>0</v>
      </c>
      <c r="AI235" s="212">
        <f t="shared" si="862"/>
        <v>-1.4729675269999976</v>
      </c>
      <c r="AJ235" s="212">
        <f t="shared" si="862"/>
        <v>2.5522123100000118</v>
      </c>
      <c r="AK235" s="212">
        <f t="shared" si="862"/>
        <v>0</v>
      </c>
      <c r="AL235" s="212">
        <f t="shared" si="862"/>
        <v>2.5522123100000118</v>
      </c>
      <c r="AM235" s="66" t="e">
        <f t="shared" si="836"/>
        <v>#DIV/0!</v>
      </c>
      <c r="AN235" s="214">
        <f>AN236+AN237</f>
        <v>0</v>
      </c>
      <c r="AO235" s="212">
        <f t="shared" si="862"/>
        <v>2.0759595860000006</v>
      </c>
      <c r="AP235" s="212">
        <f t="shared" si="862"/>
        <v>0</v>
      </c>
      <c r="AQ235" s="212">
        <f t="shared" si="862"/>
        <v>2.0759595860000006</v>
      </c>
      <c r="AR235" s="212">
        <f t="shared" si="862"/>
        <v>4.628171896000012</v>
      </c>
      <c r="AS235" s="212">
        <f t="shared" si="862"/>
        <v>0</v>
      </c>
      <c r="AT235" s="212">
        <f t="shared" si="862"/>
        <v>4.628171896000012</v>
      </c>
      <c r="AU235" s="214">
        <f t="shared" si="862"/>
        <v>0</v>
      </c>
      <c r="AV235" s="212">
        <f t="shared" si="862"/>
        <v>0.27499294999999835</v>
      </c>
      <c r="AW235" s="212">
        <f t="shared" si="862"/>
        <v>0</v>
      </c>
      <c r="AX235" s="212">
        <f t="shared" si="862"/>
        <v>0.27499294999999835</v>
      </c>
      <c r="AY235" s="213">
        <f>AY236+AY237</f>
        <v>0</v>
      </c>
      <c r="AZ235" s="98">
        <f t="shared" si="862"/>
        <v>0</v>
      </c>
      <c r="BA235" s="212">
        <f t="shared" si="862"/>
        <v>0.87798500900000143</v>
      </c>
      <c r="BB235" s="212">
        <f t="shared" si="862"/>
        <v>0</v>
      </c>
      <c r="BC235" s="212">
        <f t="shared" si="862"/>
        <v>0.87798500900000143</v>
      </c>
      <c r="BD235" s="213">
        <f t="shared" si="862"/>
        <v>0</v>
      </c>
      <c r="BE235" s="216">
        <f t="shared" si="862"/>
        <v>0</v>
      </c>
      <c r="BF235" s="215">
        <f t="shared" si="862"/>
        <v>4.9031648460000108</v>
      </c>
      <c r="BG235" s="215">
        <f t="shared" si="862"/>
        <v>0</v>
      </c>
      <c r="BH235" s="215">
        <f t="shared" si="862"/>
        <v>4.9031648460000108</v>
      </c>
      <c r="BI235" s="66" t="e">
        <f t="shared" si="851"/>
        <v>#DIV/0!</v>
      </c>
      <c r="BJ235" s="66" t="e">
        <f t="shared" ref="BJ235:BJ246" si="863">BF235/E235</f>
        <v>#DIV/0!</v>
      </c>
      <c r="BK235" s="66" t="e">
        <f t="shared" ref="BK235:BK246" si="864">BH235/BD235</f>
        <v>#DIV/0!</v>
      </c>
      <c r="BL235" s="214">
        <f>BL236+BL237</f>
        <v>0</v>
      </c>
      <c r="BM235" s="212">
        <f t="shared" si="862"/>
        <v>0</v>
      </c>
      <c r="BN235" s="212">
        <f t="shared" si="862"/>
        <v>0</v>
      </c>
      <c r="BO235" s="212">
        <f t="shared" ref="BO235:DS235" si="865">BO236+BO237</f>
        <v>0</v>
      </c>
      <c r="BP235" s="212">
        <f t="shared" si="865"/>
        <v>4.9031648460000108</v>
      </c>
      <c r="BQ235" s="212">
        <f t="shared" si="865"/>
        <v>0</v>
      </c>
      <c r="BR235" s="212">
        <f t="shared" si="865"/>
        <v>4.9031648460000108</v>
      </c>
      <c r="BS235" s="66" t="e">
        <f t="shared" si="839"/>
        <v>#DIV/0!</v>
      </c>
      <c r="BT235" s="214">
        <f>BT236+BT237</f>
        <v>0</v>
      </c>
      <c r="BU235" s="212">
        <f t="shared" si="865"/>
        <v>0</v>
      </c>
      <c r="BV235" s="212">
        <f t="shared" si="865"/>
        <v>0</v>
      </c>
      <c r="BW235" s="212">
        <f t="shared" si="865"/>
        <v>0</v>
      </c>
      <c r="BX235" s="212">
        <f t="shared" si="865"/>
        <v>4.9031648460000108</v>
      </c>
      <c r="BY235" s="212">
        <f t="shared" si="865"/>
        <v>0</v>
      </c>
      <c r="BZ235" s="212">
        <f t="shared" si="865"/>
        <v>4.9031648460000108</v>
      </c>
      <c r="CA235" s="66" t="e">
        <f t="shared" si="841"/>
        <v>#DIV/0!</v>
      </c>
      <c r="CB235" s="214">
        <f>CB236+CB237</f>
        <v>0</v>
      </c>
      <c r="CC235" s="212">
        <f t="shared" si="865"/>
        <v>0</v>
      </c>
      <c r="CD235" s="212">
        <f t="shared" si="865"/>
        <v>0</v>
      </c>
      <c r="CE235" s="212">
        <f t="shared" si="865"/>
        <v>0</v>
      </c>
      <c r="CF235" s="213">
        <f t="shared" si="865"/>
        <v>0</v>
      </c>
      <c r="CG235" s="98">
        <f t="shared" si="865"/>
        <v>0</v>
      </c>
      <c r="CH235" s="212">
        <f t="shared" si="865"/>
        <v>0</v>
      </c>
      <c r="CI235" s="212">
        <f t="shared" si="865"/>
        <v>0</v>
      </c>
      <c r="CJ235" s="212">
        <f t="shared" si="865"/>
        <v>0</v>
      </c>
      <c r="CK235" s="213">
        <f t="shared" si="865"/>
        <v>0</v>
      </c>
      <c r="CL235" s="216">
        <f t="shared" si="865"/>
        <v>0</v>
      </c>
      <c r="CM235" s="212">
        <f t="shared" si="865"/>
        <v>4.9031648460000108</v>
      </c>
      <c r="CN235" s="212">
        <f t="shared" si="865"/>
        <v>0</v>
      </c>
      <c r="CO235" s="212">
        <f t="shared" si="865"/>
        <v>4.9031648460000108</v>
      </c>
      <c r="CP235" s="67" t="e">
        <f t="shared" si="843"/>
        <v>#DIV/0!</v>
      </c>
      <c r="CQ235" s="67" t="e">
        <f t="shared" si="844"/>
        <v>#DIV/0!</v>
      </c>
      <c r="CR235" s="67" t="e">
        <f t="shared" si="845"/>
        <v>#DIV/0!</v>
      </c>
      <c r="CS235" s="214">
        <f>CS236+CS237</f>
        <v>0</v>
      </c>
      <c r="CT235" s="212">
        <f t="shared" si="865"/>
        <v>0</v>
      </c>
      <c r="CU235" s="212">
        <f t="shared" si="865"/>
        <v>0</v>
      </c>
      <c r="CV235" s="212">
        <f t="shared" si="865"/>
        <v>0</v>
      </c>
      <c r="CW235" s="212">
        <f t="shared" si="865"/>
        <v>4.9031648460000108</v>
      </c>
      <c r="CX235" s="212">
        <f t="shared" si="865"/>
        <v>0</v>
      </c>
      <c r="CY235" s="212">
        <f t="shared" si="865"/>
        <v>4.9031648460000108</v>
      </c>
      <c r="CZ235" s="214">
        <f t="shared" si="865"/>
        <v>0</v>
      </c>
      <c r="DA235" s="212">
        <f t="shared" si="865"/>
        <v>0</v>
      </c>
      <c r="DB235" s="212">
        <f t="shared" si="865"/>
        <v>0</v>
      </c>
      <c r="DC235" s="212">
        <f t="shared" si="865"/>
        <v>0</v>
      </c>
      <c r="DD235" s="212">
        <f t="shared" si="865"/>
        <v>4.9031648460000108</v>
      </c>
      <c r="DE235" s="212">
        <f t="shared" si="865"/>
        <v>0</v>
      </c>
      <c r="DF235" s="212">
        <f t="shared" si="865"/>
        <v>4.9031648460000108</v>
      </c>
      <c r="DG235" s="214">
        <f t="shared" si="865"/>
        <v>0</v>
      </c>
      <c r="DH235" s="212">
        <f t="shared" si="865"/>
        <v>0</v>
      </c>
      <c r="DI235" s="212">
        <f t="shared" si="865"/>
        <v>0</v>
      </c>
      <c r="DJ235" s="212">
        <f t="shared" si="865"/>
        <v>0</v>
      </c>
      <c r="DK235" s="213">
        <f>DK236+DK237</f>
        <v>0</v>
      </c>
      <c r="DL235" s="98">
        <f t="shared" ref="DL235:DT235" si="866">DL236+DL237</f>
        <v>0</v>
      </c>
      <c r="DM235" s="212">
        <f t="shared" si="866"/>
        <v>0</v>
      </c>
      <c r="DN235" s="212">
        <f t="shared" si="866"/>
        <v>0</v>
      </c>
      <c r="DO235" s="212">
        <f t="shared" si="866"/>
        <v>0</v>
      </c>
      <c r="DP235" s="213">
        <f t="shared" si="866"/>
        <v>0</v>
      </c>
      <c r="DQ235" s="216">
        <f t="shared" si="866"/>
        <v>0</v>
      </c>
      <c r="DR235" s="217">
        <f t="shared" si="866"/>
        <v>4.9031648460000108</v>
      </c>
      <c r="DS235" s="217">
        <f t="shared" si="866"/>
        <v>0</v>
      </c>
      <c r="DT235" s="217">
        <f t="shared" si="866"/>
        <v>4.9031648460000108</v>
      </c>
      <c r="DU235" s="67" t="e">
        <f t="shared" si="847"/>
        <v>#DIV/0!</v>
      </c>
      <c r="DV235" s="67"/>
      <c r="DW235" s="67"/>
      <c r="DZ235" s="128"/>
      <c r="EA235" s="23"/>
      <c r="EB235" s="23"/>
    </row>
    <row r="236" spans="1:132" x14ac:dyDescent="0.2">
      <c r="A236" s="225" t="s">
        <v>240</v>
      </c>
      <c r="B236" s="219"/>
      <c r="C236" s="219"/>
      <c r="D236" s="219">
        <f>B236-C236</f>
        <v>0</v>
      </c>
      <c r="E236" s="219"/>
      <c r="F236" s="219"/>
      <c r="G236" s="219">
        <f>E236-F236</f>
        <v>0</v>
      </c>
      <c r="H236" s="82">
        <f>D236</f>
        <v>0</v>
      </c>
      <c r="I236" s="83"/>
      <c r="J236" s="219">
        <f>+'[1]DONNEES BGCT'!I88</f>
        <v>0.61498011300000388</v>
      </c>
      <c r="K236" s="219"/>
      <c r="L236" s="219">
        <f>J236-K236</f>
        <v>0.61498011300000388</v>
      </c>
      <c r="M236" s="83"/>
      <c r="N236" s="219">
        <f>+'[1]DONNEES BGCT'!L88</f>
        <v>1.049137728000002</v>
      </c>
      <c r="O236" s="219"/>
      <c r="P236" s="219">
        <f>N236-O236</f>
        <v>1.049137728000002</v>
      </c>
      <c r="Q236" s="219">
        <f t="shared" ref="Q236:S237" si="867">J236+N236</f>
        <v>1.6641178410000059</v>
      </c>
      <c r="R236" s="219">
        <f t="shared" si="867"/>
        <v>0</v>
      </c>
      <c r="S236" s="219">
        <f t="shared" si="867"/>
        <v>1.6641178410000059</v>
      </c>
      <c r="T236" s="83"/>
      <c r="U236" s="219">
        <f>+'[1]DONNEES BGCT'!O88</f>
        <v>2.3610619960000032</v>
      </c>
      <c r="V236" s="219"/>
      <c r="W236" s="219">
        <f>U236-V236</f>
        <v>2.3610619960000032</v>
      </c>
      <c r="X236" s="82"/>
      <c r="Y236" s="84">
        <f>I236+M236+T236</f>
        <v>0</v>
      </c>
      <c r="Z236" s="206">
        <f t="shared" ref="Z236:AB237" si="868">Q236+U236</f>
        <v>4.0251798370000094</v>
      </c>
      <c r="AA236" s="206">
        <f t="shared" si="868"/>
        <v>0</v>
      </c>
      <c r="AB236" s="206">
        <f t="shared" si="868"/>
        <v>4.0251798370000094</v>
      </c>
      <c r="AC236" s="66"/>
      <c r="AD236" s="66"/>
      <c r="AE236" s="66" t="e">
        <f t="shared" si="724"/>
        <v>#DIV/0!</v>
      </c>
      <c r="AF236" s="83"/>
      <c r="AG236" s="219">
        <f>+'[1]DONNEES BGCT'!S88</f>
        <v>-1.4729675269999976</v>
      </c>
      <c r="AH236" s="219"/>
      <c r="AI236" s="219">
        <f>AG236-AH236</f>
        <v>-1.4729675269999976</v>
      </c>
      <c r="AJ236" s="219">
        <f t="shared" ref="AJ236:AL237" si="869">+Z236+AG236</f>
        <v>2.5522123100000118</v>
      </c>
      <c r="AK236" s="219">
        <f t="shared" si="869"/>
        <v>0</v>
      </c>
      <c r="AL236" s="219">
        <f t="shared" si="869"/>
        <v>2.5522123100000118</v>
      </c>
      <c r="AM236" s="66" t="e">
        <f t="shared" si="836"/>
        <v>#DIV/0!</v>
      </c>
      <c r="AN236" s="83"/>
      <c r="AO236" s="219">
        <f>+'[1]DONNEES BGCT'!V88</f>
        <v>2.0759595860000006</v>
      </c>
      <c r="AP236" s="219"/>
      <c r="AQ236" s="219">
        <f>AO236-AP236</f>
        <v>2.0759595860000006</v>
      </c>
      <c r="AR236" s="219">
        <f t="shared" ref="AR236:AT237" si="870">AJ236+AO236</f>
        <v>4.628171896000012</v>
      </c>
      <c r="AS236" s="219">
        <f t="shared" si="870"/>
        <v>0</v>
      </c>
      <c r="AT236" s="219">
        <f t="shared" si="870"/>
        <v>4.628171896000012</v>
      </c>
      <c r="AU236" s="83"/>
      <c r="AV236" s="219">
        <f>+'[1]DONNEES BGCT'!Y88</f>
        <v>0.27499294999999835</v>
      </c>
      <c r="AW236" s="219"/>
      <c r="AX236" s="219">
        <f>AV236-AW236</f>
        <v>0.27499294999999835</v>
      </c>
      <c r="AY236" s="82"/>
      <c r="AZ236" s="84">
        <f>AF236+AN236+AU236</f>
        <v>0</v>
      </c>
      <c r="BA236" s="219">
        <f t="shared" ref="BA236:BC237" si="871">AV236+AO236+AG236</f>
        <v>0.87798500900000143</v>
      </c>
      <c r="BB236" s="219">
        <f t="shared" si="871"/>
        <v>0</v>
      </c>
      <c r="BC236" s="219">
        <f t="shared" si="871"/>
        <v>0.87798500900000143</v>
      </c>
      <c r="BD236" s="82">
        <f t="shared" ref="BD236:BH237" si="872">AY236+X236</f>
        <v>0</v>
      </c>
      <c r="BE236" s="86">
        <f t="shared" si="872"/>
        <v>0</v>
      </c>
      <c r="BF236" s="206">
        <f t="shared" si="872"/>
        <v>4.9031648460000108</v>
      </c>
      <c r="BG236" s="206">
        <f t="shared" si="872"/>
        <v>0</v>
      </c>
      <c r="BH236" s="206">
        <f t="shared" si="872"/>
        <v>4.9031648460000108</v>
      </c>
      <c r="BI236" s="66" t="e">
        <f t="shared" si="851"/>
        <v>#DIV/0!</v>
      </c>
      <c r="BJ236" s="66" t="e">
        <f t="shared" si="863"/>
        <v>#DIV/0!</v>
      </c>
      <c r="BK236" s="66" t="e">
        <f t="shared" si="864"/>
        <v>#DIV/0!</v>
      </c>
      <c r="BL236" s="83"/>
      <c r="BM236" s="219">
        <f>+'[1]DONNEES BGCT'!AC88</f>
        <v>0</v>
      </c>
      <c r="BN236" s="219"/>
      <c r="BO236" s="219">
        <f>BM236-BN236</f>
        <v>0</v>
      </c>
      <c r="BP236" s="219">
        <f>BM236+BF236</f>
        <v>4.9031648460000108</v>
      </c>
      <c r="BQ236" s="219">
        <f>BG236+BN236</f>
        <v>0</v>
      </c>
      <c r="BR236" s="219">
        <f>BH236+BO236</f>
        <v>4.9031648460000108</v>
      </c>
      <c r="BS236" s="66" t="e">
        <f t="shared" si="839"/>
        <v>#DIV/0!</v>
      </c>
      <c r="BT236" s="83"/>
      <c r="BU236" s="219">
        <f>+'[1]DONNEES BGCT'!AF88</f>
        <v>0</v>
      </c>
      <c r="BV236" s="219"/>
      <c r="BW236" s="219">
        <f>BU236-BV236</f>
        <v>0</v>
      </c>
      <c r="BX236" s="219">
        <f>BU236+BP236</f>
        <v>4.9031648460000108</v>
      </c>
      <c r="BY236" s="219">
        <f>BQ236+BV236</f>
        <v>0</v>
      </c>
      <c r="BZ236" s="219">
        <f>BR236+BW236</f>
        <v>4.9031648460000108</v>
      </c>
      <c r="CA236" s="66" t="e">
        <f t="shared" si="841"/>
        <v>#DIV/0!</v>
      </c>
      <c r="CB236" s="83"/>
      <c r="CC236" s="219">
        <f>+'[1]DONNEES BGCT'!AI88</f>
        <v>0</v>
      </c>
      <c r="CD236" s="219"/>
      <c r="CE236" s="219">
        <f>CC236-CD236</f>
        <v>0</v>
      </c>
      <c r="CF236" s="82"/>
      <c r="CG236" s="84">
        <f>CB236+BT236+BL236</f>
        <v>0</v>
      </c>
      <c r="CH236" s="81">
        <f t="shared" ref="CH236:CJ237" si="873">BM236+BU236+CC236</f>
        <v>0</v>
      </c>
      <c r="CI236" s="219">
        <f t="shared" si="873"/>
        <v>0</v>
      </c>
      <c r="CJ236" s="219">
        <f t="shared" si="873"/>
        <v>0</v>
      </c>
      <c r="CK236" s="82">
        <f>CF236+BD236</f>
        <v>0</v>
      </c>
      <c r="CL236" s="86">
        <f>CG236+BE236</f>
        <v>0</v>
      </c>
      <c r="CM236" s="219">
        <f>CC236+BX236</f>
        <v>4.9031648460000108</v>
      </c>
      <c r="CN236" s="219">
        <f>BY236+CD236</f>
        <v>0</v>
      </c>
      <c r="CO236" s="219">
        <f>BZ236+CE236</f>
        <v>4.9031648460000108</v>
      </c>
      <c r="CP236" s="67" t="e">
        <f t="shared" si="843"/>
        <v>#DIV/0!</v>
      </c>
      <c r="CQ236" s="67" t="e">
        <f t="shared" si="844"/>
        <v>#DIV/0!</v>
      </c>
      <c r="CR236" s="67" t="e">
        <f t="shared" si="845"/>
        <v>#DIV/0!</v>
      </c>
      <c r="CS236" s="83"/>
      <c r="CT236" s="219">
        <f>+'[1]DONNEES BGCT'!AM88</f>
        <v>0</v>
      </c>
      <c r="CU236" s="219"/>
      <c r="CV236" s="219">
        <f>CT236-CU236</f>
        <v>0</v>
      </c>
      <c r="CW236" s="219">
        <f>CT236+CM236</f>
        <v>4.9031648460000108</v>
      </c>
      <c r="CX236" s="219">
        <f>CN236+CU236</f>
        <v>0</v>
      </c>
      <c r="CY236" s="219">
        <f>CO236+CV236</f>
        <v>4.9031648460000108</v>
      </c>
      <c r="CZ236" s="83"/>
      <c r="DA236" s="219">
        <f>+'[1]DONNEES BGCT'!AP88</f>
        <v>0</v>
      </c>
      <c r="DB236" s="219"/>
      <c r="DC236" s="219">
        <f>DA236-DB236</f>
        <v>0</v>
      </c>
      <c r="DD236" s="219">
        <f>DA236+CW236</f>
        <v>4.9031648460000108</v>
      </c>
      <c r="DE236" s="219">
        <f>CX236+DB236</f>
        <v>0</v>
      </c>
      <c r="DF236" s="219">
        <f>CY236+DC236</f>
        <v>4.9031648460000108</v>
      </c>
      <c r="DG236" s="83"/>
      <c r="DH236" s="219">
        <f>+'[1]DONNEES BGCT'!AS88</f>
        <v>0</v>
      </c>
      <c r="DI236" s="219"/>
      <c r="DJ236" s="219">
        <f>DH236-DI236</f>
        <v>0</v>
      </c>
      <c r="DK236" s="82"/>
      <c r="DL236" s="84">
        <f t="shared" ref="DL236:DO237" si="874">DG236+CZ236+CS236</f>
        <v>0</v>
      </c>
      <c r="DM236" s="219">
        <f t="shared" si="874"/>
        <v>0</v>
      </c>
      <c r="DN236" s="219">
        <f t="shared" si="874"/>
        <v>0</v>
      </c>
      <c r="DO236" s="219">
        <f t="shared" si="874"/>
        <v>0</v>
      </c>
      <c r="DP236" s="82">
        <f>DK236+CK236</f>
        <v>0</v>
      </c>
      <c r="DQ236" s="86">
        <f>DL236+CL236</f>
        <v>0</v>
      </c>
      <c r="DR236" s="223">
        <f>+DH236+DD236</f>
        <v>4.9031648460000108</v>
      </c>
      <c r="DS236" s="223">
        <f>DE236+DI236</f>
        <v>0</v>
      </c>
      <c r="DT236" s="223">
        <f>DF236+DJ236</f>
        <v>4.9031648460000108</v>
      </c>
      <c r="DU236" s="67" t="e">
        <f t="shared" si="847"/>
        <v>#DIV/0!</v>
      </c>
      <c r="DV236" s="67"/>
      <c r="DW236" s="67"/>
      <c r="DZ236" s="128"/>
    </row>
    <row r="237" spans="1:132" x14ac:dyDescent="0.2">
      <c r="A237" s="226" t="s">
        <v>241</v>
      </c>
      <c r="B237" s="219"/>
      <c r="C237" s="219"/>
      <c r="D237" s="219">
        <f>B237-C237</f>
        <v>0</v>
      </c>
      <c r="E237" s="219"/>
      <c r="F237" s="219"/>
      <c r="G237" s="219">
        <f>E237-F237</f>
        <v>0</v>
      </c>
      <c r="H237" s="82">
        <f>D237</f>
        <v>0</v>
      </c>
      <c r="I237" s="83"/>
      <c r="J237" s="219">
        <f>+'[1]DONNEES BGCT'!I88*0</f>
        <v>0</v>
      </c>
      <c r="K237" s="219"/>
      <c r="L237" s="219">
        <f>J237-K237</f>
        <v>0</v>
      </c>
      <c r="M237" s="83"/>
      <c r="N237" s="219">
        <f>+'[1]DONNEES BGCT'!L88*0</f>
        <v>0</v>
      </c>
      <c r="O237" s="219"/>
      <c r="P237" s="219">
        <f>N237-O237</f>
        <v>0</v>
      </c>
      <c r="Q237" s="219">
        <f t="shared" si="867"/>
        <v>0</v>
      </c>
      <c r="R237" s="219">
        <f t="shared" si="867"/>
        <v>0</v>
      </c>
      <c r="S237" s="219">
        <f t="shared" si="867"/>
        <v>0</v>
      </c>
      <c r="T237" s="83"/>
      <c r="U237" s="219">
        <f>+'[1]DONNEES BGCT'!O88*0</f>
        <v>0</v>
      </c>
      <c r="V237" s="219"/>
      <c r="W237" s="219">
        <f>U237-V237</f>
        <v>0</v>
      </c>
      <c r="X237" s="82"/>
      <c r="Y237" s="84">
        <f>I237+M237+T237</f>
        <v>0</v>
      </c>
      <c r="Z237" s="206">
        <f t="shared" si="868"/>
        <v>0</v>
      </c>
      <c r="AA237" s="206">
        <f t="shared" si="868"/>
        <v>0</v>
      </c>
      <c r="AB237" s="206">
        <f t="shared" si="868"/>
        <v>0</v>
      </c>
      <c r="AC237" s="66"/>
      <c r="AD237" s="66"/>
      <c r="AE237" s="66" t="e">
        <f t="shared" si="724"/>
        <v>#DIV/0!</v>
      </c>
      <c r="AF237" s="83"/>
      <c r="AG237" s="219">
        <f>+'[1]DONNEES BGCT'!S88*0</f>
        <v>0</v>
      </c>
      <c r="AH237" s="219"/>
      <c r="AI237" s="219">
        <f>AG237-AH237</f>
        <v>0</v>
      </c>
      <c r="AJ237" s="219">
        <f t="shared" si="869"/>
        <v>0</v>
      </c>
      <c r="AK237" s="219">
        <f t="shared" si="869"/>
        <v>0</v>
      </c>
      <c r="AL237" s="219">
        <f t="shared" si="869"/>
        <v>0</v>
      </c>
      <c r="AM237" s="66" t="e">
        <f t="shared" si="836"/>
        <v>#DIV/0!</v>
      </c>
      <c r="AN237" s="83"/>
      <c r="AO237" s="219">
        <f>+'[1]DONNEES BGCT'!V88*0</f>
        <v>0</v>
      </c>
      <c r="AP237" s="219"/>
      <c r="AQ237" s="219">
        <f>AO237-AP237</f>
        <v>0</v>
      </c>
      <c r="AR237" s="219">
        <f t="shared" si="870"/>
        <v>0</v>
      </c>
      <c r="AS237" s="219">
        <f t="shared" si="870"/>
        <v>0</v>
      </c>
      <c r="AT237" s="219">
        <f t="shared" si="870"/>
        <v>0</v>
      </c>
      <c r="AU237" s="83"/>
      <c r="AV237" s="219">
        <f>+'[1]DONNEES BGCT'!Y88*0</f>
        <v>0</v>
      </c>
      <c r="AW237" s="219"/>
      <c r="AX237" s="219">
        <f>AV237-AW237</f>
        <v>0</v>
      </c>
      <c r="AY237" s="82"/>
      <c r="AZ237" s="84">
        <f>AF237+AN237+AU237</f>
        <v>0</v>
      </c>
      <c r="BA237" s="219">
        <f t="shared" si="871"/>
        <v>0</v>
      </c>
      <c r="BB237" s="219">
        <f t="shared" si="871"/>
        <v>0</v>
      </c>
      <c r="BC237" s="219">
        <f t="shared" si="871"/>
        <v>0</v>
      </c>
      <c r="BD237" s="82">
        <f t="shared" si="872"/>
        <v>0</v>
      </c>
      <c r="BE237" s="86">
        <f t="shared" si="872"/>
        <v>0</v>
      </c>
      <c r="BF237" s="206">
        <f t="shared" si="872"/>
        <v>0</v>
      </c>
      <c r="BG237" s="206">
        <f t="shared" si="872"/>
        <v>0</v>
      </c>
      <c r="BH237" s="206">
        <f t="shared" si="872"/>
        <v>0</v>
      </c>
      <c r="BI237" s="66" t="e">
        <f t="shared" si="851"/>
        <v>#DIV/0!</v>
      </c>
      <c r="BJ237" s="66" t="e">
        <f t="shared" si="863"/>
        <v>#DIV/0!</v>
      </c>
      <c r="BK237" s="66" t="e">
        <f t="shared" si="864"/>
        <v>#DIV/0!</v>
      </c>
      <c r="BL237" s="83"/>
      <c r="BM237" s="219">
        <f>+'[1]DONNEES BGCT'!AC88*0</f>
        <v>0</v>
      </c>
      <c r="BN237" s="219"/>
      <c r="BO237" s="219">
        <f>BM237-BN237</f>
        <v>0</v>
      </c>
      <c r="BP237" s="219">
        <f>BM237+BF237</f>
        <v>0</v>
      </c>
      <c r="BQ237" s="219">
        <f>BG237+BN237</f>
        <v>0</v>
      </c>
      <c r="BR237" s="219">
        <f>BH237+BO237</f>
        <v>0</v>
      </c>
      <c r="BS237" s="66" t="e">
        <f t="shared" si="839"/>
        <v>#DIV/0!</v>
      </c>
      <c r="BT237" s="83"/>
      <c r="BU237" s="219">
        <f>+'[1]DONNEES BGCT'!AF88*0</f>
        <v>0</v>
      </c>
      <c r="BV237" s="219"/>
      <c r="BW237" s="219">
        <f>BU237-BV237</f>
        <v>0</v>
      </c>
      <c r="BX237" s="219">
        <f>BU237+BP237</f>
        <v>0</v>
      </c>
      <c r="BY237" s="219">
        <f>BQ237+BV237</f>
        <v>0</v>
      </c>
      <c r="BZ237" s="219">
        <f>BR237+BW237</f>
        <v>0</v>
      </c>
      <c r="CA237" s="66" t="e">
        <f t="shared" si="841"/>
        <v>#DIV/0!</v>
      </c>
      <c r="CB237" s="83"/>
      <c r="CC237" s="219">
        <f>+'[1]DONNEES BGCT'!AI88*0</f>
        <v>0</v>
      </c>
      <c r="CD237" s="219"/>
      <c r="CE237" s="219">
        <f>CC237-CD237</f>
        <v>0</v>
      </c>
      <c r="CF237" s="82"/>
      <c r="CG237" s="84">
        <f>CB237+BT237+BL237</f>
        <v>0</v>
      </c>
      <c r="CH237" s="81">
        <f t="shared" si="873"/>
        <v>0</v>
      </c>
      <c r="CI237" s="219">
        <f t="shared" si="873"/>
        <v>0</v>
      </c>
      <c r="CJ237" s="219">
        <f t="shared" si="873"/>
        <v>0</v>
      </c>
      <c r="CK237" s="82">
        <f>CF237+BD237</f>
        <v>0</v>
      </c>
      <c r="CL237" s="86">
        <f>CG237+BE237</f>
        <v>0</v>
      </c>
      <c r="CM237" s="219">
        <f>CC237+BX237</f>
        <v>0</v>
      </c>
      <c r="CN237" s="219">
        <f>BY237+CD237</f>
        <v>0</v>
      </c>
      <c r="CO237" s="219">
        <f>BZ237+CE237</f>
        <v>0</v>
      </c>
      <c r="CP237" s="67" t="e">
        <f t="shared" si="843"/>
        <v>#DIV/0!</v>
      </c>
      <c r="CQ237" s="67" t="e">
        <f t="shared" si="844"/>
        <v>#DIV/0!</v>
      </c>
      <c r="CR237" s="67" t="e">
        <f t="shared" si="845"/>
        <v>#DIV/0!</v>
      </c>
      <c r="CS237" s="83"/>
      <c r="CT237" s="219">
        <f>+'[1]DONNEES BGCT'!AM88*0</f>
        <v>0</v>
      </c>
      <c r="CU237" s="219"/>
      <c r="CV237" s="219">
        <f>CT237-CU237</f>
        <v>0</v>
      </c>
      <c r="CW237" s="219">
        <f>CT237+CM237</f>
        <v>0</v>
      </c>
      <c r="CX237" s="219">
        <f>CN237+CU237</f>
        <v>0</v>
      </c>
      <c r="CY237" s="219">
        <f>CO237+CV237</f>
        <v>0</v>
      </c>
      <c r="CZ237" s="83"/>
      <c r="DA237" s="219">
        <f>+'[1]DONNEES BGCT'!AP88*0</f>
        <v>0</v>
      </c>
      <c r="DB237" s="219"/>
      <c r="DC237" s="219">
        <f>DA237-DB237</f>
        <v>0</v>
      </c>
      <c r="DD237" s="219">
        <f>DA237+CW237</f>
        <v>0</v>
      </c>
      <c r="DE237" s="219">
        <f>CX237+DB237</f>
        <v>0</v>
      </c>
      <c r="DF237" s="219">
        <f>CY237+DC237</f>
        <v>0</v>
      </c>
      <c r="DG237" s="83"/>
      <c r="DH237" s="219">
        <f>+'[1]DONNEES BGCT'!AS88*0</f>
        <v>0</v>
      </c>
      <c r="DI237" s="219"/>
      <c r="DJ237" s="219">
        <f>DH237-DI237</f>
        <v>0</v>
      </c>
      <c r="DK237" s="82"/>
      <c r="DL237" s="84">
        <f t="shared" si="874"/>
        <v>0</v>
      </c>
      <c r="DM237" s="219">
        <f t="shared" si="874"/>
        <v>0</v>
      </c>
      <c r="DN237" s="219">
        <f t="shared" si="874"/>
        <v>0</v>
      </c>
      <c r="DO237" s="219">
        <f t="shared" si="874"/>
        <v>0</v>
      </c>
      <c r="DP237" s="82">
        <f>DK237+CK237</f>
        <v>0</v>
      </c>
      <c r="DQ237" s="86">
        <f>DL237+CL237</f>
        <v>0</v>
      </c>
      <c r="DR237" s="223">
        <f>+DH237+DD237</f>
        <v>0</v>
      </c>
      <c r="DS237" s="223">
        <f>DE237+DI237</f>
        <v>0</v>
      </c>
      <c r="DT237" s="223">
        <f>DF237+DJ237</f>
        <v>0</v>
      </c>
      <c r="DU237" s="67" t="e">
        <f t="shared" si="847"/>
        <v>#DIV/0!</v>
      </c>
      <c r="DV237" s="67"/>
      <c r="DW237" s="67"/>
      <c r="DZ237" s="128"/>
      <c r="EA237" s="36"/>
      <c r="EB237" s="36"/>
    </row>
    <row r="238" spans="1:132" s="36" customFormat="1" ht="15" x14ac:dyDescent="0.25">
      <c r="A238" s="224" t="s">
        <v>242</v>
      </c>
      <c r="B238" s="212">
        <f t="shared" ref="B238:BM238" si="875">B239+B240</f>
        <v>0</v>
      </c>
      <c r="C238" s="212">
        <f t="shared" si="875"/>
        <v>0</v>
      </c>
      <c r="D238" s="212">
        <f t="shared" si="875"/>
        <v>0</v>
      </c>
      <c r="E238" s="212">
        <f t="shared" si="875"/>
        <v>0</v>
      </c>
      <c r="F238" s="212">
        <f t="shared" si="875"/>
        <v>0</v>
      </c>
      <c r="G238" s="212">
        <f t="shared" si="875"/>
        <v>0</v>
      </c>
      <c r="H238" s="213">
        <f t="shared" si="875"/>
        <v>-35.380000000000003</v>
      </c>
      <c r="I238" s="214">
        <f t="shared" si="875"/>
        <v>0</v>
      </c>
      <c r="J238" s="212">
        <f t="shared" si="875"/>
        <v>0</v>
      </c>
      <c r="K238" s="212">
        <f t="shared" si="875"/>
        <v>0</v>
      </c>
      <c r="L238" s="212">
        <f t="shared" si="875"/>
        <v>0</v>
      </c>
      <c r="M238" s="214">
        <f>M239+M240</f>
        <v>0</v>
      </c>
      <c r="N238" s="212">
        <f t="shared" si="875"/>
        <v>0</v>
      </c>
      <c r="O238" s="212">
        <f t="shared" si="875"/>
        <v>0</v>
      </c>
      <c r="P238" s="212">
        <f t="shared" si="875"/>
        <v>0</v>
      </c>
      <c r="Q238" s="212">
        <f t="shared" si="875"/>
        <v>0</v>
      </c>
      <c r="R238" s="212">
        <f t="shared" si="875"/>
        <v>0</v>
      </c>
      <c r="S238" s="212">
        <f t="shared" si="875"/>
        <v>0</v>
      </c>
      <c r="T238" s="214">
        <f>T239+T240</f>
        <v>0</v>
      </c>
      <c r="U238" s="212">
        <f t="shared" si="875"/>
        <v>0</v>
      </c>
      <c r="V238" s="212">
        <f t="shared" si="875"/>
        <v>0</v>
      </c>
      <c r="W238" s="212">
        <f t="shared" si="875"/>
        <v>0</v>
      </c>
      <c r="X238" s="213">
        <f t="shared" si="875"/>
        <v>0</v>
      </c>
      <c r="Y238" s="98">
        <f t="shared" si="875"/>
        <v>0</v>
      </c>
      <c r="Z238" s="215">
        <f t="shared" si="875"/>
        <v>0</v>
      </c>
      <c r="AA238" s="215">
        <f t="shared" si="875"/>
        <v>0</v>
      </c>
      <c r="AB238" s="215">
        <f t="shared" si="875"/>
        <v>0</v>
      </c>
      <c r="AC238" s="66"/>
      <c r="AD238" s="66"/>
      <c r="AE238" s="66">
        <f t="shared" si="724"/>
        <v>0</v>
      </c>
      <c r="AF238" s="214">
        <f>AF239+AF240</f>
        <v>0</v>
      </c>
      <c r="AG238" s="212">
        <f t="shared" si="875"/>
        <v>0</v>
      </c>
      <c r="AH238" s="212">
        <f t="shared" si="875"/>
        <v>0</v>
      </c>
      <c r="AI238" s="212">
        <f t="shared" si="875"/>
        <v>0</v>
      </c>
      <c r="AJ238" s="212">
        <f t="shared" si="875"/>
        <v>0</v>
      </c>
      <c r="AK238" s="212">
        <f t="shared" si="875"/>
        <v>0</v>
      </c>
      <c r="AL238" s="212">
        <f t="shared" si="875"/>
        <v>0</v>
      </c>
      <c r="AM238" s="66" t="e">
        <f t="shared" si="836"/>
        <v>#DIV/0!</v>
      </c>
      <c r="AN238" s="214">
        <f>AN239+AN240</f>
        <v>0</v>
      </c>
      <c r="AO238" s="212">
        <f t="shared" si="875"/>
        <v>0</v>
      </c>
      <c r="AP238" s="212">
        <f t="shared" si="875"/>
        <v>0</v>
      </c>
      <c r="AQ238" s="212">
        <f t="shared" si="875"/>
        <v>0</v>
      </c>
      <c r="AR238" s="212">
        <f t="shared" si="875"/>
        <v>0</v>
      </c>
      <c r="AS238" s="212">
        <f t="shared" si="875"/>
        <v>0</v>
      </c>
      <c r="AT238" s="212">
        <f t="shared" si="875"/>
        <v>0</v>
      </c>
      <c r="AU238" s="214">
        <f t="shared" si="875"/>
        <v>0</v>
      </c>
      <c r="AV238" s="212">
        <f t="shared" si="875"/>
        <v>0</v>
      </c>
      <c r="AW238" s="212">
        <f t="shared" si="875"/>
        <v>0</v>
      </c>
      <c r="AX238" s="212">
        <f t="shared" si="875"/>
        <v>0</v>
      </c>
      <c r="AY238" s="213">
        <f>AY239+AY240</f>
        <v>0</v>
      </c>
      <c r="AZ238" s="98">
        <f t="shared" si="875"/>
        <v>0</v>
      </c>
      <c r="BA238" s="212">
        <f t="shared" si="875"/>
        <v>0</v>
      </c>
      <c r="BB238" s="212">
        <f t="shared" si="875"/>
        <v>0</v>
      </c>
      <c r="BC238" s="212">
        <f t="shared" si="875"/>
        <v>0</v>
      </c>
      <c r="BD238" s="213">
        <f t="shared" si="875"/>
        <v>0</v>
      </c>
      <c r="BE238" s="216">
        <f t="shared" si="875"/>
        <v>0</v>
      </c>
      <c r="BF238" s="215">
        <f t="shared" si="875"/>
        <v>0</v>
      </c>
      <c r="BG238" s="215">
        <f t="shared" si="875"/>
        <v>0</v>
      </c>
      <c r="BH238" s="215">
        <f t="shared" si="875"/>
        <v>0</v>
      </c>
      <c r="BI238" s="66" t="e">
        <f t="shared" si="851"/>
        <v>#DIV/0!</v>
      </c>
      <c r="BJ238" s="66" t="e">
        <f t="shared" si="863"/>
        <v>#DIV/0!</v>
      </c>
      <c r="BK238" s="66" t="e">
        <f t="shared" si="864"/>
        <v>#DIV/0!</v>
      </c>
      <c r="BL238" s="214">
        <f>BL239+BL240</f>
        <v>0</v>
      </c>
      <c r="BM238" s="212">
        <f t="shared" si="875"/>
        <v>0</v>
      </c>
      <c r="BN238" s="212">
        <f t="shared" ref="BN238:DT238" si="876">BN239+BN240</f>
        <v>0</v>
      </c>
      <c r="BO238" s="212">
        <f t="shared" si="876"/>
        <v>0</v>
      </c>
      <c r="BP238" s="212">
        <f t="shared" si="876"/>
        <v>0</v>
      </c>
      <c r="BQ238" s="212">
        <f t="shared" si="876"/>
        <v>0</v>
      </c>
      <c r="BR238" s="212">
        <f t="shared" si="876"/>
        <v>0</v>
      </c>
      <c r="BS238" s="66" t="e">
        <f t="shared" si="839"/>
        <v>#DIV/0!</v>
      </c>
      <c r="BT238" s="214">
        <f>BT239+BT240</f>
        <v>0</v>
      </c>
      <c r="BU238" s="212">
        <f t="shared" si="876"/>
        <v>0</v>
      </c>
      <c r="BV238" s="212">
        <f t="shared" si="876"/>
        <v>0</v>
      </c>
      <c r="BW238" s="212">
        <f t="shared" si="876"/>
        <v>0</v>
      </c>
      <c r="BX238" s="212">
        <f t="shared" si="876"/>
        <v>0</v>
      </c>
      <c r="BY238" s="212">
        <f t="shared" si="876"/>
        <v>0</v>
      </c>
      <c r="BZ238" s="212">
        <f t="shared" si="876"/>
        <v>0</v>
      </c>
      <c r="CA238" s="66" t="e">
        <f t="shared" si="841"/>
        <v>#DIV/0!</v>
      </c>
      <c r="CB238" s="214">
        <f>CB239+CB240</f>
        <v>0</v>
      </c>
      <c r="CC238" s="212">
        <f t="shared" si="876"/>
        <v>0</v>
      </c>
      <c r="CD238" s="212">
        <f t="shared" si="876"/>
        <v>0</v>
      </c>
      <c r="CE238" s="212">
        <f t="shared" si="876"/>
        <v>0</v>
      </c>
      <c r="CF238" s="213">
        <f t="shared" si="876"/>
        <v>0</v>
      </c>
      <c r="CG238" s="98">
        <f t="shared" si="876"/>
        <v>0</v>
      </c>
      <c r="CH238" s="212">
        <f t="shared" si="876"/>
        <v>0</v>
      </c>
      <c r="CI238" s="212">
        <f t="shared" si="876"/>
        <v>0</v>
      </c>
      <c r="CJ238" s="212">
        <f t="shared" si="876"/>
        <v>0</v>
      </c>
      <c r="CK238" s="213">
        <f t="shared" si="876"/>
        <v>0</v>
      </c>
      <c r="CL238" s="216">
        <f t="shared" si="876"/>
        <v>0</v>
      </c>
      <c r="CM238" s="212">
        <f t="shared" si="876"/>
        <v>0</v>
      </c>
      <c r="CN238" s="212">
        <f t="shared" si="876"/>
        <v>0</v>
      </c>
      <c r="CO238" s="212">
        <f t="shared" si="876"/>
        <v>0</v>
      </c>
      <c r="CP238" s="67" t="e">
        <f t="shared" si="843"/>
        <v>#DIV/0!</v>
      </c>
      <c r="CQ238" s="67" t="e">
        <f t="shared" si="844"/>
        <v>#DIV/0!</v>
      </c>
      <c r="CR238" s="67" t="e">
        <f t="shared" si="845"/>
        <v>#DIV/0!</v>
      </c>
      <c r="CS238" s="214">
        <f>CS239+CS240</f>
        <v>0</v>
      </c>
      <c r="CT238" s="212">
        <f t="shared" si="876"/>
        <v>0</v>
      </c>
      <c r="CU238" s="212">
        <f t="shared" si="876"/>
        <v>0</v>
      </c>
      <c r="CV238" s="212">
        <f t="shared" si="876"/>
        <v>0</v>
      </c>
      <c r="CW238" s="212">
        <f t="shared" si="876"/>
        <v>0</v>
      </c>
      <c r="CX238" s="212">
        <f t="shared" si="876"/>
        <v>0</v>
      </c>
      <c r="CY238" s="212">
        <f t="shared" si="876"/>
        <v>0</v>
      </c>
      <c r="CZ238" s="214">
        <f t="shared" si="876"/>
        <v>0</v>
      </c>
      <c r="DA238" s="212">
        <f t="shared" si="876"/>
        <v>0</v>
      </c>
      <c r="DB238" s="212">
        <f t="shared" si="876"/>
        <v>0</v>
      </c>
      <c r="DC238" s="212">
        <f t="shared" si="876"/>
        <v>0</v>
      </c>
      <c r="DD238" s="212">
        <f t="shared" si="876"/>
        <v>0</v>
      </c>
      <c r="DE238" s="212">
        <f t="shared" si="876"/>
        <v>0</v>
      </c>
      <c r="DF238" s="212">
        <f t="shared" si="876"/>
        <v>0</v>
      </c>
      <c r="DG238" s="214">
        <f t="shared" si="876"/>
        <v>0</v>
      </c>
      <c r="DH238" s="212">
        <f t="shared" si="876"/>
        <v>0</v>
      </c>
      <c r="DI238" s="212">
        <f t="shared" si="876"/>
        <v>0</v>
      </c>
      <c r="DJ238" s="212">
        <f t="shared" si="876"/>
        <v>0</v>
      </c>
      <c r="DK238" s="213">
        <f t="shared" si="876"/>
        <v>0</v>
      </c>
      <c r="DL238" s="98">
        <f t="shared" si="876"/>
        <v>0</v>
      </c>
      <c r="DM238" s="212">
        <f t="shared" si="876"/>
        <v>0</v>
      </c>
      <c r="DN238" s="212">
        <f t="shared" si="876"/>
        <v>0</v>
      </c>
      <c r="DO238" s="212">
        <f t="shared" si="876"/>
        <v>0</v>
      </c>
      <c r="DP238" s="213">
        <f t="shared" si="876"/>
        <v>0</v>
      </c>
      <c r="DQ238" s="216">
        <f t="shared" si="876"/>
        <v>0</v>
      </c>
      <c r="DR238" s="217">
        <f t="shared" si="876"/>
        <v>0</v>
      </c>
      <c r="DS238" s="217">
        <f t="shared" si="876"/>
        <v>0</v>
      </c>
      <c r="DT238" s="217">
        <f t="shared" si="876"/>
        <v>0</v>
      </c>
      <c r="DU238" s="67" t="e">
        <f t="shared" si="847"/>
        <v>#DIV/0!</v>
      </c>
      <c r="DV238" s="67" t="e">
        <f>DR238/E238</f>
        <v>#DIV/0!</v>
      </c>
      <c r="DW238" s="67">
        <f>DT238/H238</f>
        <v>0</v>
      </c>
      <c r="DZ238" s="128"/>
      <c r="EA238" s="23"/>
      <c r="EB238" s="23"/>
    </row>
    <row r="239" spans="1:132" ht="13.5" customHeight="1" x14ac:dyDescent="0.2">
      <c r="A239" s="226" t="s">
        <v>243</v>
      </c>
      <c r="B239" s="103"/>
      <c r="C239" s="103"/>
      <c r="D239" s="103">
        <f t="shared" ref="D239:D246" si="877">B239-C239</f>
        <v>0</v>
      </c>
      <c r="E239" s="103"/>
      <c r="F239" s="103"/>
      <c r="G239" s="103">
        <f t="shared" ref="G239:G246" si="878">E239-F239</f>
        <v>0</v>
      </c>
      <c r="H239" s="82"/>
      <c r="I239" s="83"/>
      <c r="J239" s="103">
        <f>+'[1]DONNEES BGCT'!I128</f>
        <v>0</v>
      </c>
      <c r="K239" s="103"/>
      <c r="L239" s="103">
        <f>J239-K239</f>
        <v>0</v>
      </c>
      <c r="M239" s="83"/>
      <c r="N239" s="103">
        <f>+'[1]DONNEES BGCT'!L128</f>
        <v>0</v>
      </c>
      <c r="O239" s="103"/>
      <c r="P239" s="103">
        <f t="shared" ref="P239:P246" si="879">N239-O239</f>
        <v>0</v>
      </c>
      <c r="Q239" s="103">
        <f t="shared" ref="Q239:S240" si="880">J239+N239</f>
        <v>0</v>
      </c>
      <c r="R239" s="103">
        <f t="shared" si="880"/>
        <v>0</v>
      </c>
      <c r="S239" s="103">
        <f t="shared" si="880"/>
        <v>0</v>
      </c>
      <c r="T239" s="83"/>
      <c r="U239" s="103">
        <f>+'[1]DONNEES BGCT'!O128</f>
        <v>0</v>
      </c>
      <c r="V239" s="103"/>
      <c r="W239" s="103">
        <f t="shared" ref="W239:W246" si="881">U239-V239</f>
        <v>0</v>
      </c>
      <c r="X239" s="82"/>
      <c r="Y239" s="84">
        <f t="shared" ref="Y239:Y246" si="882">I239+M239+T239</f>
        <v>0</v>
      </c>
      <c r="Z239" s="227">
        <f t="shared" ref="Z239:AB240" si="883">Q239+U239</f>
        <v>0</v>
      </c>
      <c r="AA239" s="227">
        <f t="shared" si="883"/>
        <v>0</v>
      </c>
      <c r="AB239" s="227">
        <f t="shared" si="883"/>
        <v>0</v>
      </c>
      <c r="AC239" s="66"/>
      <c r="AD239" s="66"/>
      <c r="AE239" s="66" t="e">
        <f t="shared" si="724"/>
        <v>#DIV/0!</v>
      </c>
      <c r="AF239" s="83"/>
      <c r="AG239" s="103">
        <f>+'[1]DONNEES BGCT'!S128*0</f>
        <v>0</v>
      </c>
      <c r="AH239" s="103"/>
      <c r="AI239" s="103">
        <f t="shared" ref="AI239:AI246" si="884">AG239-AH239</f>
        <v>0</v>
      </c>
      <c r="AJ239" s="103">
        <f t="shared" ref="AJ239:AL240" si="885">+Z239+AG239</f>
        <v>0</v>
      </c>
      <c r="AK239" s="103">
        <f t="shared" si="885"/>
        <v>0</v>
      </c>
      <c r="AL239" s="103">
        <f t="shared" si="885"/>
        <v>0</v>
      </c>
      <c r="AM239" s="66" t="e">
        <f t="shared" si="836"/>
        <v>#DIV/0!</v>
      </c>
      <c r="AN239" s="83"/>
      <c r="AO239" s="103">
        <f>+'[1]DONNEES BGCT'!V128*0</f>
        <v>0</v>
      </c>
      <c r="AP239" s="103"/>
      <c r="AQ239" s="103">
        <f t="shared" ref="AQ239:AQ246" si="886">AO239-AP239</f>
        <v>0</v>
      </c>
      <c r="AR239" s="103">
        <f t="shared" ref="AR239:AT240" si="887">AJ239+AO239</f>
        <v>0</v>
      </c>
      <c r="AS239" s="103">
        <f t="shared" si="887"/>
        <v>0</v>
      </c>
      <c r="AT239" s="103">
        <f t="shared" si="887"/>
        <v>0</v>
      </c>
      <c r="AU239" s="83"/>
      <c r="AV239" s="103">
        <f>+'[1]DONNEES BGCT'!Y128*0</f>
        <v>0</v>
      </c>
      <c r="AW239" s="103"/>
      <c r="AX239" s="103">
        <f t="shared" ref="AX239:AX246" si="888">AV239-AW239</f>
        <v>0</v>
      </c>
      <c r="AY239" s="82"/>
      <c r="AZ239" s="84">
        <f>AF239+AN239+AU239</f>
        <v>0</v>
      </c>
      <c r="BA239" s="103">
        <f t="shared" ref="BA239:BC240" si="889">AV239+AO239+AG239</f>
        <v>0</v>
      </c>
      <c r="BB239" s="103">
        <f t="shared" si="889"/>
        <v>0</v>
      </c>
      <c r="BC239" s="103">
        <f t="shared" si="889"/>
        <v>0</v>
      </c>
      <c r="BD239" s="82">
        <f t="shared" ref="BD239:BH240" si="890">AY239+X239</f>
        <v>0</v>
      </c>
      <c r="BE239" s="86">
        <f t="shared" si="890"/>
        <v>0</v>
      </c>
      <c r="BF239" s="227">
        <f t="shared" si="890"/>
        <v>0</v>
      </c>
      <c r="BG239" s="227">
        <f t="shared" si="890"/>
        <v>0</v>
      </c>
      <c r="BH239" s="227">
        <f t="shared" si="890"/>
        <v>0</v>
      </c>
      <c r="BI239" s="66" t="e">
        <f t="shared" si="851"/>
        <v>#DIV/0!</v>
      </c>
      <c r="BJ239" s="66" t="e">
        <f t="shared" si="863"/>
        <v>#DIV/0!</v>
      </c>
      <c r="BK239" s="66" t="e">
        <f t="shared" si="864"/>
        <v>#DIV/0!</v>
      </c>
      <c r="BL239" s="83"/>
      <c r="BM239" s="103">
        <f>+'[1]DONNEES BGCT'!AC128*0</f>
        <v>0</v>
      </c>
      <c r="BN239" s="103"/>
      <c r="BO239" s="103">
        <f t="shared" ref="BO239:BO246" si="891">BM239-BN239</f>
        <v>0</v>
      </c>
      <c r="BP239" s="103">
        <f>BM239+BF239</f>
        <v>0</v>
      </c>
      <c r="BQ239" s="103">
        <f>BG239+BN239</f>
        <v>0</v>
      </c>
      <c r="BR239" s="103">
        <f>BH239+BO239</f>
        <v>0</v>
      </c>
      <c r="BS239" s="66" t="e">
        <f t="shared" si="839"/>
        <v>#DIV/0!</v>
      </c>
      <c r="BT239" s="83"/>
      <c r="BU239" s="103">
        <f>+'[1]DONNEES BGCT'!AF128*0</f>
        <v>0</v>
      </c>
      <c r="BV239" s="103"/>
      <c r="BW239" s="103">
        <f t="shared" ref="BW239:BW246" si="892">BU239-BV239</f>
        <v>0</v>
      </c>
      <c r="BX239" s="103">
        <f>BU239+BP239</f>
        <v>0</v>
      </c>
      <c r="BY239" s="103">
        <f>BQ239+BV239</f>
        <v>0</v>
      </c>
      <c r="BZ239" s="103">
        <f>BR239+BW239</f>
        <v>0</v>
      </c>
      <c r="CA239" s="66" t="e">
        <f t="shared" si="841"/>
        <v>#DIV/0!</v>
      </c>
      <c r="CB239" s="83"/>
      <c r="CC239" s="103">
        <f>+'[1]DONNEES BGCT'!AI128*0</f>
        <v>0</v>
      </c>
      <c r="CD239" s="103"/>
      <c r="CE239" s="103">
        <f t="shared" ref="CE239:CE246" si="893">CC239-CD239</f>
        <v>0</v>
      </c>
      <c r="CF239" s="82"/>
      <c r="CG239" s="84">
        <f>CB239+BT239+BL239</f>
        <v>0</v>
      </c>
      <c r="CH239" s="81">
        <f t="shared" ref="CH239:CJ240" si="894">BM239+BU239+CC239</f>
        <v>0</v>
      </c>
      <c r="CI239" s="103">
        <f t="shared" si="894"/>
        <v>0</v>
      </c>
      <c r="CJ239" s="103">
        <f t="shared" si="894"/>
        <v>0</v>
      </c>
      <c r="CK239" s="82">
        <f>CF239+BD239</f>
        <v>0</v>
      </c>
      <c r="CL239" s="86">
        <f>CG239+BE239</f>
        <v>0</v>
      </c>
      <c r="CM239" s="103">
        <f>CC239+BX239</f>
        <v>0</v>
      </c>
      <c r="CN239" s="103">
        <f>BY239+CD239</f>
        <v>0</v>
      </c>
      <c r="CO239" s="103">
        <f>BZ239+CE239</f>
        <v>0</v>
      </c>
      <c r="CP239" s="67" t="e">
        <f t="shared" si="843"/>
        <v>#DIV/0!</v>
      </c>
      <c r="CQ239" s="67" t="e">
        <f t="shared" si="844"/>
        <v>#DIV/0!</v>
      </c>
      <c r="CR239" s="67" t="e">
        <f t="shared" si="845"/>
        <v>#DIV/0!</v>
      </c>
      <c r="CS239" s="83"/>
      <c r="CT239" s="103">
        <f>+'[1]DONNEES BGCT'!AM128*0</f>
        <v>0</v>
      </c>
      <c r="CU239" s="103"/>
      <c r="CV239" s="103">
        <f t="shared" ref="CV239:CV246" si="895">CT239-CU239</f>
        <v>0</v>
      </c>
      <c r="CW239" s="103">
        <f>CT239+CM239</f>
        <v>0</v>
      </c>
      <c r="CX239" s="103">
        <f>CN239+CU239</f>
        <v>0</v>
      </c>
      <c r="CY239" s="103">
        <f>CO239+CV239</f>
        <v>0</v>
      </c>
      <c r="CZ239" s="83"/>
      <c r="DA239" s="103">
        <f>+'[1]DONNEES BGCT'!AP128*0</f>
        <v>0</v>
      </c>
      <c r="DB239" s="103"/>
      <c r="DC239" s="103">
        <f t="shared" ref="DC239:DC246" si="896">DA239-DB239</f>
        <v>0</v>
      </c>
      <c r="DD239" s="103">
        <f>DA239+CW239</f>
        <v>0</v>
      </c>
      <c r="DE239" s="103">
        <f>CX239+DB239</f>
        <v>0</v>
      </c>
      <c r="DF239" s="103">
        <f>CY239+DC239</f>
        <v>0</v>
      </c>
      <c r="DG239" s="83"/>
      <c r="DH239" s="103">
        <f>+'[1]DONNEES BGCT'!AS128*0</f>
        <v>0</v>
      </c>
      <c r="DI239" s="103"/>
      <c r="DJ239" s="103">
        <f t="shared" ref="DJ239:DJ246" si="897">DH239-DI239</f>
        <v>0</v>
      </c>
      <c r="DK239" s="82"/>
      <c r="DL239" s="84">
        <f t="shared" ref="DL239:DO240" si="898">DG239+CZ239+CS239</f>
        <v>0</v>
      </c>
      <c r="DM239" s="103">
        <f t="shared" si="898"/>
        <v>0</v>
      </c>
      <c r="DN239" s="103">
        <f t="shared" si="898"/>
        <v>0</v>
      </c>
      <c r="DO239" s="103">
        <f t="shared" si="898"/>
        <v>0</v>
      </c>
      <c r="DP239" s="82">
        <f>DK239+CK239</f>
        <v>0</v>
      </c>
      <c r="DQ239" s="86">
        <f>DL239+CL239</f>
        <v>0</v>
      </c>
      <c r="DR239" s="228">
        <f>+DH239+DD239</f>
        <v>0</v>
      </c>
      <c r="DS239" s="228">
        <f>DE239+DI239</f>
        <v>0</v>
      </c>
      <c r="DT239" s="228">
        <f>DF239+DJ239</f>
        <v>0</v>
      </c>
      <c r="DU239" s="67" t="e">
        <f t="shared" si="847"/>
        <v>#DIV/0!</v>
      </c>
      <c r="DV239" s="67"/>
      <c r="DW239" s="67"/>
      <c r="DZ239" s="128"/>
    </row>
    <row r="240" spans="1:132" ht="12.75" x14ac:dyDescent="0.2">
      <c r="A240" s="226" t="s">
        <v>244</v>
      </c>
      <c r="B240" s="103">
        <f>-'[1]RECAP DETAILLE'!C588/1000000</f>
        <v>0</v>
      </c>
      <c r="C240" s="103"/>
      <c r="D240" s="103">
        <f t="shared" si="877"/>
        <v>0</v>
      </c>
      <c r="E240" s="103">
        <f>-'[1]RECAP DETAILLE'!F588/1000000</f>
        <v>0</v>
      </c>
      <c r="F240" s="103"/>
      <c r="G240" s="103">
        <f t="shared" si="878"/>
        <v>0</v>
      </c>
      <c r="H240" s="89">
        <f>[1]Togo_Fisc!AX48</f>
        <v>-35.380000000000003</v>
      </c>
      <c r="I240" s="83"/>
      <c r="J240" s="103">
        <f>+'[1]DONNEES BGCT'!I128*0</f>
        <v>0</v>
      </c>
      <c r="K240" s="103"/>
      <c r="L240" s="103">
        <f>J240-K240</f>
        <v>0</v>
      </c>
      <c r="M240" s="83"/>
      <c r="N240" s="103">
        <f>+'[1]DONNEES BGCT'!L128*0</f>
        <v>0</v>
      </c>
      <c r="O240" s="103"/>
      <c r="P240" s="103">
        <f t="shared" si="879"/>
        <v>0</v>
      </c>
      <c r="Q240" s="103">
        <f t="shared" si="880"/>
        <v>0</v>
      </c>
      <c r="R240" s="103">
        <f t="shared" si="880"/>
        <v>0</v>
      </c>
      <c r="S240" s="103">
        <f t="shared" si="880"/>
        <v>0</v>
      </c>
      <c r="T240" s="83"/>
      <c r="U240" s="103">
        <f>+'[1]DONNEES BGCT'!O128*0</f>
        <v>0</v>
      </c>
      <c r="V240" s="103"/>
      <c r="W240" s="103">
        <f t="shared" si="881"/>
        <v>0</v>
      </c>
      <c r="X240" s="89"/>
      <c r="Y240" s="84">
        <f t="shared" si="882"/>
        <v>0</v>
      </c>
      <c r="Z240" s="227">
        <f t="shared" si="883"/>
        <v>0</v>
      </c>
      <c r="AA240" s="227">
        <f t="shared" si="883"/>
        <v>0</v>
      </c>
      <c r="AB240" s="227">
        <f t="shared" si="883"/>
        <v>0</v>
      </c>
      <c r="AC240" s="66"/>
      <c r="AD240" s="66"/>
      <c r="AE240" s="66">
        <f t="shared" si="724"/>
        <v>0</v>
      </c>
      <c r="AF240" s="83"/>
      <c r="AG240" s="103">
        <f>+'[1]DONNEES BGCT'!S128</f>
        <v>0</v>
      </c>
      <c r="AH240" s="103"/>
      <c r="AI240" s="103">
        <f t="shared" si="884"/>
        <v>0</v>
      </c>
      <c r="AJ240" s="103">
        <f t="shared" si="885"/>
        <v>0</v>
      </c>
      <c r="AK240" s="103">
        <f t="shared" si="885"/>
        <v>0</v>
      </c>
      <c r="AL240" s="103">
        <f t="shared" si="885"/>
        <v>0</v>
      </c>
      <c r="AM240" s="66" t="e">
        <f t="shared" si="836"/>
        <v>#DIV/0!</v>
      </c>
      <c r="AN240" s="83"/>
      <c r="AO240" s="103">
        <f>+'[1]DONNEES BGCT'!V128</f>
        <v>0</v>
      </c>
      <c r="AP240" s="103"/>
      <c r="AQ240" s="103">
        <f t="shared" si="886"/>
        <v>0</v>
      </c>
      <c r="AR240" s="103">
        <f t="shared" si="887"/>
        <v>0</v>
      </c>
      <c r="AS240" s="103">
        <f t="shared" si="887"/>
        <v>0</v>
      </c>
      <c r="AT240" s="103">
        <f t="shared" si="887"/>
        <v>0</v>
      </c>
      <c r="AU240" s="83"/>
      <c r="AV240" s="103">
        <f>+'[1]DONNEES BGCT'!Y128</f>
        <v>0</v>
      </c>
      <c r="AW240" s="103"/>
      <c r="AX240" s="103">
        <f t="shared" si="888"/>
        <v>0</v>
      </c>
      <c r="AY240" s="89"/>
      <c r="AZ240" s="84">
        <f>AF240+AN240+AU240</f>
        <v>0</v>
      </c>
      <c r="BA240" s="103">
        <f t="shared" si="889"/>
        <v>0</v>
      </c>
      <c r="BB240" s="103">
        <f t="shared" si="889"/>
        <v>0</v>
      </c>
      <c r="BC240" s="103">
        <f t="shared" si="889"/>
        <v>0</v>
      </c>
      <c r="BD240" s="89">
        <f t="shared" si="890"/>
        <v>0</v>
      </c>
      <c r="BE240" s="86">
        <f t="shared" si="890"/>
        <v>0</v>
      </c>
      <c r="BF240" s="227">
        <f t="shared" si="890"/>
        <v>0</v>
      </c>
      <c r="BG240" s="227">
        <f t="shared" si="890"/>
        <v>0</v>
      </c>
      <c r="BH240" s="227">
        <f t="shared" si="890"/>
        <v>0</v>
      </c>
      <c r="BI240" s="66" t="e">
        <f t="shared" si="851"/>
        <v>#DIV/0!</v>
      </c>
      <c r="BJ240" s="66" t="e">
        <f t="shared" si="863"/>
        <v>#DIV/0!</v>
      </c>
      <c r="BK240" s="66" t="e">
        <f t="shared" si="864"/>
        <v>#DIV/0!</v>
      </c>
      <c r="BL240" s="83"/>
      <c r="BM240" s="103">
        <f>+'[1]DONNEES BGCT'!AC128</f>
        <v>0</v>
      </c>
      <c r="BN240" s="103"/>
      <c r="BO240" s="103">
        <f t="shared" si="891"/>
        <v>0</v>
      </c>
      <c r="BP240" s="103">
        <f>BM240+BF240</f>
        <v>0</v>
      </c>
      <c r="BQ240" s="103">
        <f>BG240+BN240</f>
        <v>0</v>
      </c>
      <c r="BR240" s="103">
        <f>BH240+BO240</f>
        <v>0</v>
      </c>
      <c r="BS240" s="66" t="e">
        <f t="shared" si="839"/>
        <v>#DIV/0!</v>
      </c>
      <c r="BT240" s="83"/>
      <c r="BU240" s="103">
        <f>+'[1]DONNEES BGCT'!AF128</f>
        <v>0</v>
      </c>
      <c r="BV240" s="103"/>
      <c r="BW240" s="103">
        <f t="shared" si="892"/>
        <v>0</v>
      </c>
      <c r="BX240" s="103">
        <f>BU240+BP240</f>
        <v>0</v>
      </c>
      <c r="BY240" s="103">
        <f>BQ240+BV240</f>
        <v>0</v>
      </c>
      <c r="BZ240" s="103">
        <f>BR240+BW240</f>
        <v>0</v>
      </c>
      <c r="CA240" s="66" t="e">
        <f t="shared" si="841"/>
        <v>#DIV/0!</v>
      </c>
      <c r="CB240" s="83"/>
      <c r="CC240" s="103">
        <f>+'[1]DONNEES BGCT'!AI128</f>
        <v>0</v>
      </c>
      <c r="CD240" s="103"/>
      <c r="CE240" s="103">
        <f t="shared" si="893"/>
        <v>0</v>
      </c>
      <c r="CF240" s="89"/>
      <c r="CG240" s="84">
        <f>CB240+BT240+BL240</f>
        <v>0</v>
      </c>
      <c r="CH240" s="81">
        <f t="shared" si="894"/>
        <v>0</v>
      </c>
      <c r="CI240" s="103">
        <f t="shared" si="894"/>
        <v>0</v>
      </c>
      <c r="CJ240" s="103">
        <f t="shared" si="894"/>
        <v>0</v>
      </c>
      <c r="CK240" s="89">
        <f>CF240+BD240</f>
        <v>0</v>
      </c>
      <c r="CL240" s="86">
        <f>CG240+BE240</f>
        <v>0</v>
      </c>
      <c r="CM240" s="103">
        <f>CC240+BX240</f>
        <v>0</v>
      </c>
      <c r="CN240" s="103">
        <f>BY240+CD240</f>
        <v>0</v>
      </c>
      <c r="CO240" s="103">
        <f>BZ240+CE240</f>
        <v>0</v>
      </c>
      <c r="CP240" s="67" t="e">
        <f t="shared" si="843"/>
        <v>#DIV/0!</v>
      </c>
      <c r="CQ240" s="67" t="e">
        <f t="shared" si="844"/>
        <v>#DIV/0!</v>
      </c>
      <c r="CR240" s="67" t="e">
        <f t="shared" si="845"/>
        <v>#DIV/0!</v>
      </c>
      <c r="CS240" s="83"/>
      <c r="CT240" s="103">
        <f>+'[1]DONNEES BGCT'!AM128</f>
        <v>0</v>
      </c>
      <c r="CU240" s="103"/>
      <c r="CV240" s="103">
        <f t="shared" si="895"/>
        <v>0</v>
      </c>
      <c r="CW240" s="103">
        <f>CT240+CM240</f>
        <v>0</v>
      </c>
      <c r="CX240" s="103">
        <f>CN240+CU240</f>
        <v>0</v>
      </c>
      <c r="CY240" s="103">
        <f>CO240+CV240</f>
        <v>0</v>
      </c>
      <c r="CZ240" s="83"/>
      <c r="DA240" s="103">
        <f>+'[1]DONNEES BGCT'!AP128</f>
        <v>0</v>
      </c>
      <c r="DB240" s="103"/>
      <c r="DC240" s="103">
        <f t="shared" si="896"/>
        <v>0</v>
      </c>
      <c r="DD240" s="103">
        <f>DA240+CW240</f>
        <v>0</v>
      </c>
      <c r="DE240" s="103">
        <f>CX240+DB240</f>
        <v>0</v>
      </c>
      <c r="DF240" s="103">
        <f>CY240+DC240</f>
        <v>0</v>
      </c>
      <c r="DG240" s="83"/>
      <c r="DH240" s="103">
        <f>+'[1]DONNEES BGCT'!AS128</f>
        <v>0</v>
      </c>
      <c r="DI240" s="103"/>
      <c r="DJ240" s="103">
        <f t="shared" si="897"/>
        <v>0</v>
      </c>
      <c r="DK240" s="89"/>
      <c r="DL240" s="84">
        <f t="shared" si="898"/>
        <v>0</v>
      </c>
      <c r="DM240" s="103">
        <f t="shared" si="898"/>
        <v>0</v>
      </c>
      <c r="DN240" s="103">
        <f t="shared" si="898"/>
        <v>0</v>
      </c>
      <c r="DO240" s="103">
        <f t="shared" si="898"/>
        <v>0</v>
      </c>
      <c r="DP240" s="89">
        <f>DK240+CK240</f>
        <v>0</v>
      </c>
      <c r="DQ240" s="86">
        <f>DL240+CL240</f>
        <v>0</v>
      </c>
      <c r="DR240" s="228">
        <f>+DH240+DD240</f>
        <v>0</v>
      </c>
      <c r="DS240" s="228">
        <f>DE240+DI240</f>
        <v>0</v>
      </c>
      <c r="DT240" s="228">
        <f>DF240+DJ240</f>
        <v>0</v>
      </c>
      <c r="DU240" s="67" t="e">
        <f t="shared" si="847"/>
        <v>#DIV/0!</v>
      </c>
      <c r="DV240" s="67" t="e">
        <f>DR240/E240</f>
        <v>#DIV/0!</v>
      </c>
      <c r="DW240" s="67">
        <f>DT240/H240</f>
        <v>0</v>
      </c>
      <c r="DZ240" s="128"/>
      <c r="EA240" s="36"/>
      <c r="EB240" s="36"/>
    </row>
    <row r="241" spans="1:132" s="36" customFormat="1" ht="15" x14ac:dyDescent="0.25">
      <c r="A241" s="218" t="s">
        <v>245</v>
      </c>
      <c r="B241" s="212">
        <f>B242+B243</f>
        <v>0</v>
      </c>
      <c r="C241" s="212">
        <f t="shared" ref="C241:BN241" si="899">C242+C243</f>
        <v>0</v>
      </c>
      <c r="D241" s="212">
        <f t="shared" si="899"/>
        <v>0</v>
      </c>
      <c r="E241" s="212">
        <f t="shared" si="899"/>
        <v>0</v>
      </c>
      <c r="F241" s="212">
        <f t="shared" si="899"/>
        <v>0</v>
      </c>
      <c r="G241" s="212">
        <f t="shared" si="899"/>
        <v>0</v>
      </c>
      <c r="H241" s="213">
        <f t="shared" si="899"/>
        <v>0</v>
      </c>
      <c r="I241" s="214">
        <f t="shared" si="899"/>
        <v>0</v>
      </c>
      <c r="J241" s="212">
        <f t="shared" si="899"/>
        <v>0</v>
      </c>
      <c r="K241" s="212">
        <f t="shared" si="899"/>
        <v>0</v>
      </c>
      <c r="L241" s="212">
        <f t="shared" si="899"/>
        <v>0</v>
      </c>
      <c r="M241" s="214">
        <f>M242+M243</f>
        <v>0</v>
      </c>
      <c r="N241" s="212">
        <f t="shared" si="899"/>
        <v>0</v>
      </c>
      <c r="O241" s="212">
        <f t="shared" si="899"/>
        <v>0</v>
      </c>
      <c r="P241" s="212">
        <f t="shared" si="899"/>
        <v>0</v>
      </c>
      <c r="Q241" s="212">
        <f t="shared" si="899"/>
        <v>0</v>
      </c>
      <c r="R241" s="212">
        <f t="shared" si="899"/>
        <v>0</v>
      </c>
      <c r="S241" s="212">
        <f t="shared" si="899"/>
        <v>0</v>
      </c>
      <c r="T241" s="214">
        <f>T242+T243</f>
        <v>0</v>
      </c>
      <c r="U241" s="212">
        <f t="shared" si="899"/>
        <v>0</v>
      </c>
      <c r="V241" s="212">
        <f t="shared" si="899"/>
        <v>0</v>
      </c>
      <c r="W241" s="212">
        <f t="shared" si="899"/>
        <v>0</v>
      </c>
      <c r="X241" s="213">
        <f t="shared" si="899"/>
        <v>0</v>
      </c>
      <c r="Y241" s="98">
        <f t="shared" si="882"/>
        <v>0</v>
      </c>
      <c r="Z241" s="215">
        <f t="shared" si="899"/>
        <v>0</v>
      </c>
      <c r="AA241" s="215">
        <f t="shared" si="899"/>
        <v>0</v>
      </c>
      <c r="AB241" s="215">
        <f t="shared" si="899"/>
        <v>0</v>
      </c>
      <c r="AC241" s="66"/>
      <c r="AD241" s="66"/>
      <c r="AE241" s="66" t="e">
        <f t="shared" si="724"/>
        <v>#DIV/0!</v>
      </c>
      <c r="AF241" s="214">
        <f>AF242+AF243</f>
        <v>0</v>
      </c>
      <c r="AG241" s="212">
        <f t="shared" si="899"/>
        <v>0</v>
      </c>
      <c r="AH241" s="212">
        <f t="shared" si="899"/>
        <v>0</v>
      </c>
      <c r="AI241" s="212">
        <f t="shared" si="899"/>
        <v>0</v>
      </c>
      <c r="AJ241" s="212">
        <f t="shared" si="899"/>
        <v>0</v>
      </c>
      <c r="AK241" s="212">
        <f t="shared" si="899"/>
        <v>0</v>
      </c>
      <c r="AL241" s="212">
        <f t="shared" si="899"/>
        <v>0</v>
      </c>
      <c r="AM241" s="66" t="e">
        <f t="shared" si="836"/>
        <v>#DIV/0!</v>
      </c>
      <c r="AN241" s="214">
        <f>AN242+AN243</f>
        <v>0</v>
      </c>
      <c r="AO241" s="212">
        <f t="shared" si="899"/>
        <v>0</v>
      </c>
      <c r="AP241" s="212">
        <f t="shared" si="899"/>
        <v>0</v>
      </c>
      <c r="AQ241" s="212">
        <f t="shared" si="899"/>
        <v>0</v>
      </c>
      <c r="AR241" s="212">
        <f t="shared" si="899"/>
        <v>0</v>
      </c>
      <c r="AS241" s="212">
        <f t="shared" si="899"/>
        <v>0</v>
      </c>
      <c r="AT241" s="212">
        <f t="shared" si="899"/>
        <v>0</v>
      </c>
      <c r="AU241" s="214">
        <f t="shared" si="899"/>
        <v>0</v>
      </c>
      <c r="AV241" s="212">
        <f t="shared" si="899"/>
        <v>0</v>
      </c>
      <c r="AW241" s="212">
        <f t="shared" si="899"/>
        <v>0</v>
      </c>
      <c r="AX241" s="212">
        <f t="shared" si="899"/>
        <v>0</v>
      </c>
      <c r="AY241" s="213">
        <f>AY242+AY243</f>
        <v>0</v>
      </c>
      <c r="AZ241" s="98">
        <f t="shared" si="899"/>
        <v>0</v>
      </c>
      <c r="BA241" s="212">
        <f t="shared" si="899"/>
        <v>0</v>
      </c>
      <c r="BB241" s="212">
        <f t="shared" si="899"/>
        <v>0</v>
      </c>
      <c r="BC241" s="212">
        <f t="shared" si="899"/>
        <v>0</v>
      </c>
      <c r="BD241" s="213">
        <f t="shared" si="899"/>
        <v>0</v>
      </c>
      <c r="BE241" s="216">
        <f t="shared" si="899"/>
        <v>0</v>
      </c>
      <c r="BF241" s="215">
        <f t="shared" si="899"/>
        <v>0</v>
      </c>
      <c r="BG241" s="215">
        <f t="shared" si="899"/>
        <v>0</v>
      </c>
      <c r="BH241" s="215">
        <f t="shared" si="899"/>
        <v>0</v>
      </c>
      <c r="BI241" s="66" t="e">
        <f t="shared" si="851"/>
        <v>#DIV/0!</v>
      </c>
      <c r="BJ241" s="66" t="e">
        <f t="shared" si="863"/>
        <v>#DIV/0!</v>
      </c>
      <c r="BK241" s="66" t="e">
        <f t="shared" si="864"/>
        <v>#DIV/0!</v>
      </c>
      <c r="BL241" s="214">
        <f>BL242+BL243</f>
        <v>0</v>
      </c>
      <c r="BM241" s="212">
        <f t="shared" si="899"/>
        <v>0</v>
      </c>
      <c r="BN241" s="212">
        <f t="shared" si="899"/>
        <v>0</v>
      </c>
      <c r="BO241" s="212">
        <f t="shared" ref="BO241:DS241" si="900">BO242+BO243</f>
        <v>0</v>
      </c>
      <c r="BP241" s="212">
        <f t="shared" si="900"/>
        <v>0</v>
      </c>
      <c r="BQ241" s="212">
        <f t="shared" si="900"/>
        <v>0</v>
      </c>
      <c r="BR241" s="212">
        <f t="shared" si="900"/>
        <v>0</v>
      </c>
      <c r="BS241" s="66" t="e">
        <f t="shared" si="839"/>
        <v>#DIV/0!</v>
      </c>
      <c r="BT241" s="214">
        <f>BT242+BT243</f>
        <v>0</v>
      </c>
      <c r="BU241" s="212">
        <f t="shared" si="900"/>
        <v>0</v>
      </c>
      <c r="BV241" s="212">
        <f t="shared" si="900"/>
        <v>0</v>
      </c>
      <c r="BW241" s="212">
        <f t="shared" si="900"/>
        <v>0</v>
      </c>
      <c r="BX241" s="212">
        <f t="shared" si="900"/>
        <v>0</v>
      </c>
      <c r="BY241" s="212">
        <f t="shared" si="900"/>
        <v>0</v>
      </c>
      <c r="BZ241" s="212">
        <f t="shared" si="900"/>
        <v>0</v>
      </c>
      <c r="CA241" s="66" t="e">
        <f t="shared" si="841"/>
        <v>#DIV/0!</v>
      </c>
      <c r="CB241" s="214">
        <f>CB242+CB243</f>
        <v>0</v>
      </c>
      <c r="CC241" s="212">
        <f t="shared" si="900"/>
        <v>0</v>
      </c>
      <c r="CD241" s="212">
        <f t="shared" si="900"/>
        <v>0</v>
      </c>
      <c r="CE241" s="212">
        <f t="shared" si="900"/>
        <v>0</v>
      </c>
      <c r="CF241" s="213">
        <f t="shared" si="900"/>
        <v>0</v>
      </c>
      <c r="CG241" s="98">
        <f t="shared" si="900"/>
        <v>0</v>
      </c>
      <c r="CH241" s="212">
        <f t="shared" si="900"/>
        <v>0</v>
      </c>
      <c r="CI241" s="212">
        <f t="shared" si="900"/>
        <v>0</v>
      </c>
      <c r="CJ241" s="212">
        <f t="shared" si="900"/>
        <v>0</v>
      </c>
      <c r="CK241" s="213">
        <f t="shared" si="900"/>
        <v>0</v>
      </c>
      <c r="CL241" s="216">
        <f t="shared" si="900"/>
        <v>0</v>
      </c>
      <c r="CM241" s="212">
        <f t="shared" si="900"/>
        <v>0</v>
      </c>
      <c r="CN241" s="212">
        <f t="shared" si="900"/>
        <v>0</v>
      </c>
      <c r="CO241" s="212">
        <f t="shared" si="900"/>
        <v>0</v>
      </c>
      <c r="CP241" s="67" t="e">
        <f t="shared" si="843"/>
        <v>#DIV/0!</v>
      </c>
      <c r="CQ241" s="67" t="e">
        <f t="shared" si="844"/>
        <v>#DIV/0!</v>
      </c>
      <c r="CR241" s="67" t="e">
        <f t="shared" si="845"/>
        <v>#DIV/0!</v>
      </c>
      <c r="CS241" s="214">
        <f>CS242+CS243</f>
        <v>0</v>
      </c>
      <c r="CT241" s="212">
        <f t="shared" si="900"/>
        <v>0</v>
      </c>
      <c r="CU241" s="212">
        <f t="shared" si="900"/>
        <v>0</v>
      </c>
      <c r="CV241" s="212">
        <f t="shared" si="900"/>
        <v>0</v>
      </c>
      <c r="CW241" s="212">
        <f t="shared" si="900"/>
        <v>0</v>
      </c>
      <c r="CX241" s="212">
        <f t="shared" si="900"/>
        <v>0</v>
      </c>
      <c r="CY241" s="212">
        <f t="shared" si="900"/>
        <v>0</v>
      </c>
      <c r="CZ241" s="214">
        <f t="shared" si="900"/>
        <v>0</v>
      </c>
      <c r="DA241" s="212">
        <f t="shared" si="900"/>
        <v>0</v>
      </c>
      <c r="DB241" s="212">
        <f t="shared" si="900"/>
        <v>0</v>
      </c>
      <c r="DC241" s="212">
        <f t="shared" si="900"/>
        <v>0</v>
      </c>
      <c r="DD241" s="212">
        <f t="shared" si="900"/>
        <v>0</v>
      </c>
      <c r="DE241" s="212">
        <f t="shared" si="900"/>
        <v>0</v>
      </c>
      <c r="DF241" s="212">
        <f t="shared" si="900"/>
        <v>0</v>
      </c>
      <c r="DG241" s="214">
        <f t="shared" si="900"/>
        <v>0</v>
      </c>
      <c r="DH241" s="212">
        <f t="shared" si="900"/>
        <v>0</v>
      </c>
      <c r="DI241" s="212">
        <f t="shared" si="900"/>
        <v>0</v>
      </c>
      <c r="DJ241" s="212">
        <f t="shared" si="900"/>
        <v>0</v>
      </c>
      <c r="DK241" s="213">
        <f>DK242+DK243</f>
        <v>0</v>
      </c>
      <c r="DL241" s="98">
        <f t="shared" ref="DL241:DT241" si="901">DL242+DL243</f>
        <v>0</v>
      </c>
      <c r="DM241" s="212">
        <f t="shared" si="901"/>
        <v>0</v>
      </c>
      <c r="DN241" s="212">
        <f t="shared" si="901"/>
        <v>0</v>
      </c>
      <c r="DO241" s="212">
        <f t="shared" si="901"/>
        <v>0</v>
      </c>
      <c r="DP241" s="213">
        <f t="shared" si="901"/>
        <v>0</v>
      </c>
      <c r="DQ241" s="216">
        <f t="shared" si="901"/>
        <v>0</v>
      </c>
      <c r="DR241" s="217">
        <f t="shared" si="901"/>
        <v>0</v>
      </c>
      <c r="DS241" s="217">
        <f t="shared" si="901"/>
        <v>0</v>
      </c>
      <c r="DT241" s="217">
        <f t="shared" si="901"/>
        <v>0</v>
      </c>
      <c r="DU241" s="67" t="e">
        <f t="shared" si="847"/>
        <v>#DIV/0!</v>
      </c>
      <c r="DV241" s="67"/>
      <c r="DW241" s="67"/>
      <c r="DZ241" s="128"/>
      <c r="EA241" s="23"/>
      <c r="EB241" s="23"/>
    </row>
    <row r="242" spans="1:132" x14ac:dyDescent="0.2">
      <c r="A242" s="145" t="s">
        <v>237</v>
      </c>
      <c r="B242" s="219">
        <v>0</v>
      </c>
      <c r="C242" s="219"/>
      <c r="D242" s="219">
        <f t="shared" si="877"/>
        <v>0</v>
      </c>
      <c r="E242" s="219">
        <v>0</v>
      </c>
      <c r="F242" s="219"/>
      <c r="G242" s="219">
        <f t="shared" si="878"/>
        <v>0</v>
      </c>
      <c r="H242" s="82">
        <f>D241</f>
        <v>0</v>
      </c>
      <c r="I242" s="83"/>
      <c r="J242" s="219">
        <v>0</v>
      </c>
      <c r="K242" s="219"/>
      <c r="L242" s="219">
        <f>J242-K242</f>
        <v>0</v>
      </c>
      <c r="M242" s="83"/>
      <c r="N242" s="219">
        <v>0</v>
      </c>
      <c r="O242" s="219"/>
      <c r="P242" s="219">
        <f t="shared" si="879"/>
        <v>0</v>
      </c>
      <c r="Q242" s="219">
        <f t="shared" ref="Q242:S243" si="902">J242+N242</f>
        <v>0</v>
      </c>
      <c r="R242" s="219">
        <f t="shared" si="902"/>
        <v>0</v>
      </c>
      <c r="S242" s="219">
        <f t="shared" si="902"/>
        <v>0</v>
      </c>
      <c r="T242" s="83"/>
      <c r="U242" s="219">
        <v>0</v>
      </c>
      <c r="V242" s="219"/>
      <c r="W242" s="219">
        <f t="shared" si="881"/>
        <v>0</v>
      </c>
      <c r="X242" s="82"/>
      <c r="Y242" s="84">
        <f t="shared" si="882"/>
        <v>0</v>
      </c>
      <c r="Z242" s="206">
        <f t="shared" ref="Z242:AB243" si="903">Q242+U242</f>
        <v>0</v>
      </c>
      <c r="AA242" s="206">
        <f t="shared" si="903"/>
        <v>0</v>
      </c>
      <c r="AB242" s="206">
        <f t="shared" si="903"/>
        <v>0</v>
      </c>
      <c r="AC242" s="66"/>
      <c r="AD242" s="66"/>
      <c r="AE242" s="66" t="e">
        <f t="shared" si="724"/>
        <v>#DIV/0!</v>
      </c>
      <c r="AF242" s="83"/>
      <c r="AG242" s="219">
        <v>0</v>
      </c>
      <c r="AH242" s="219"/>
      <c r="AI242" s="219">
        <f t="shared" si="884"/>
        <v>0</v>
      </c>
      <c r="AJ242" s="219">
        <f t="shared" ref="AJ242:AL243" si="904">+Z242+AG242</f>
        <v>0</v>
      </c>
      <c r="AK242" s="219">
        <f t="shared" si="904"/>
        <v>0</v>
      </c>
      <c r="AL242" s="219">
        <f t="shared" si="904"/>
        <v>0</v>
      </c>
      <c r="AM242" s="66" t="e">
        <f t="shared" si="836"/>
        <v>#DIV/0!</v>
      </c>
      <c r="AN242" s="83"/>
      <c r="AO242" s="219">
        <v>0</v>
      </c>
      <c r="AP242" s="219"/>
      <c r="AQ242" s="219">
        <f t="shared" si="886"/>
        <v>0</v>
      </c>
      <c r="AR242" s="219">
        <f t="shared" ref="AR242:AT243" si="905">AJ242+AO242</f>
        <v>0</v>
      </c>
      <c r="AS242" s="219">
        <f t="shared" si="905"/>
        <v>0</v>
      </c>
      <c r="AT242" s="219">
        <f t="shared" si="905"/>
        <v>0</v>
      </c>
      <c r="AU242" s="83"/>
      <c r="AV242" s="219">
        <v>0</v>
      </c>
      <c r="AW242" s="219"/>
      <c r="AX242" s="219">
        <f t="shared" si="888"/>
        <v>0</v>
      </c>
      <c r="AY242" s="82"/>
      <c r="AZ242" s="84">
        <f>AJ242+AN242+AU242</f>
        <v>0</v>
      </c>
      <c r="BA242" s="219">
        <f t="shared" ref="BA242:BC243" si="906">AV242+AO242+AG242</f>
        <v>0</v>
      </c>
      <c r="BB242" s="219">
        <f t="shared" si="906"/>
        <v>0</v>
      </c>
      <c r="BC242" s="219">
        <f t="shared" si="906"/>
        <v>0</v>
      </c>
      <c r="BD242" s="82">
        <f>AY242+X242</f>
        <v>0</v>
      </c>
      <c r="BE242" s="99">
        <f>AZ242+Y242</f>
        <v>0</v>
      </c>
      <c r="BF242" s="206">
        <f>BA242+Z242</f>
        <v>0</v>
      </c>
      <c r="BG242" s="206">
        <f>BB242+AA242</f>
        <v>0</v>
      </c>
      <c r="BH242" s="206">
        <f>BC242+AB242</f>
        <v>0</v>
      </c>
      <c r="BI242" s="66" t="e">
        <f t="shared" si="851"/>
        <v>#DIV/0!</v>
      </c>
      <c r="BJ242" s="66" t="e">
        <f t="shared" si="863"/>
        <v>#DIV/0!</v>
      </c>
      <c r="BK242" s="66" t="e">
        <f t="shared" si="864"/>
        <v>#DIV/0!</v>
      </c>
      <c r="BL242" s="83"/>
      <c r="BM242" s="219">
        <v>0</v>
      </c>
      <c r="BN242" s="219"/>
      <c r="BO242" s="219">
        <f t="shared" si="891"/>
        <v>0</v>
      </c>
      <c r="BP242" s="219">
        <f>BM242+BF242</f>
        <v>0</v>
      </c>
      <c r="BQ242" s="219">
        <f>BG242+BN242</f>
        <v>0</v>
      </c>
      <c r="BR242" s="219">
        <f>BH242+BO242</f>
        <v>0</v>
      </c>
      <c r="BS242" s="66" t="e">
        <f t="shared" si="839"/>
        <v>#DIV/0!</v>
      </c>
      <c r="BT242" s="83"/>
      <c r="BU242" s="219">
        <v>0</v>
      </c>
      <c r="BV242" s="219"/>
      <c r="BW242" s="219">
        <f t="shared" si="892"/>
        <v>0</v>
      </c>
      <c r="BX242" s="219">
        <f>BU242+BP242</f>
        <v>0</v>
      </c>
      <c r="BY242" s="219">
        <f>BQ242+BV242</f>
        <v>0</v>
      </c>
      <c r="BZ242" s="219">
        <f>BR242+BW242</f>
        <v>0</v>
      </c>
      <c r="CA242" s="66" t="e">
        <f t="shared" si="841"/>
        <v>#DIV/0!</v>
      </c>
      <c r="CB242" s="83"/>
      <c r="CC242" s="219">
        <v>0</v>
      </c>
      <c r="CD242" s="219"/>
      <c r="CE242" s="219">
        <f t="shared" si="893"/>
        <v>0</v>
      </c>
      <c r="CF242" s="82"/>
      <c r="CG242" s="84">
        <f>BQ242+BU242+CB242</f>
        <v>0</v>
      </c>
      <c r="CH242" s="81">
        <f t="shared" ref="CH242:CJ243" si="907">BM242+BU242+CC242</f>
        <v>0</v>
      </c>
      <c r="CI242" s="219">
        <f t="shared" si="907"/>
        <v>0</v>
      </c>
      <c r="CJ242" s="219">
        <f t="shared" si="907"/>
        <v>0</v>
      </c>
      <c r="CK242" s="82">
        <f>BT242+BY242+CF242</f>
        <v>0</v>
      </c>
      <c r="CL242" s="99">
        <f>BU242+BZ242+CG242</f>
        <v>0</v>
      </c>
      <c r="CM242" s="219">
        <f>CC242+BX242</f>
        <v>0</v>
      </c>
      <c r="CN242" s="219">
        <f>BY242+CD242</f>
        <v>0</v>
      </c>
      <c r="CO242" s="219">
        <f>BZ242+CE242</f>
        <v>0</v>
      </c>
      <c r="CP242" s="67" t="e">
        <f t="shared" si="843"/>
        <v>#DIV/0!</v>
      </c>
      <c r="CQ242" s="67" t="e">
        <f t="shared" si="844"/>
        <v>#DIV/0!</v>
      </c>
      <c r="CR242" s="67" t="e">
        <f t="shared" si="845"/>
        <v>#DIV/0!</v>
      </c>
      <c r="CS242" s="83"/>
      <c r="CT242" s="219">
        <v>0</v>
      </c>
      <c r="CU242" s="219"/>
      <c r="CV242" s="219">
        <f t="shared" si="895"/>
        <v>0</v>
      </c>
      <c r="CW242" s="219">
        <f>CT242+CM242</f>
        <v>0</v>
      </c>
      <c r="CX242" s="219">
        <f>CN242+CU242</f>
        <v>0</v>
      </c>
      <c r="CY242" s="219">
        <f>CO242+CV242</f>
        <v>0</v>
      </c>
      <c r="CZ242" s="83"/>
      <c r="DA242" s="219">
        <v>0</v>
      </c>
      <c r="DB242" s="219"/>
      <c r="DC242" s="219">
        <f t="shared" si="896"/>
        <v>0</v>
      </c>
      <c r="DD242" s="219">
        <f>DA242+CW242</f>
        <v>0</v>
      </c>
      <c r="DE242" s="219"/>
      <c r="DF242" s="219">
        <f>CY242+DC242</f>
        <v>0</v>
      </c>
      <c r="DG242" s="83"/>
      <c r="DH242" s="219">
        <v>0</v>
      </c>
      <c r="DI242" s="219"/>
      <c r="DJ242" s="219">
        <f t="shared" si="897"/>
        <v>0</v>
      </c>
      <c r="DK242" s="82"/>
      <c r="DL242" s="84">
        <f>CV242+CZ242+DG242</f>
        <v>0</v>
      </c>
      <c r="DM242" s="219">
        <f>DH242+DA242+CT242</f>
        <v>0</v>
      </c>
      <c r="DN242" s="219"/>
      <c r="DO242" s="219">
        <f>DJ242+DC242+CV242</f>
        <v>0</v>
      </c>
      <c r="DP242" s="82"/>
      <c r="DQ242" s="99">
        <f>CZ242+DE242+DL242</f>
        <v>0</v>
      </c>
      <c r="DR242" s="223">
        <f>+DH242+DD242</f>
        <v>0</v>
      </c>
      <c r="DS242" s="223">
        <f>DE242+DI242</f>
        <v>0</v>
      </c>
      <c r="DT242" s="223">
        <f>DF242+DJ242</f>
        <v>0</v>
      </c>
      <c r="DU242" s="67" t="e">
        <f t="shared" si="847"/>
        <v>#DIV/0!</v>
      </c>
      <c r="DV242" s="67"/>
      <c r="DW242" s="67"/>
      <c r="DZ242" s="128"/>
    </row>
    <row r="243" spans="1:132" x14ac:dyDescent="0.2">
      <c r="A243" s="145" t="s">
        <v>246</v>
      </c>
      <c r="B243" s="219"/>
      <c r="C243" s="219"/>
      <c r="D243" s="219">
        <f t="shared" si="877"/>
        <v>0</v>
      </c>
      <c r="E243" s="219"/>
      <c r="F243" s="219"/>
      <c r="G243" s="219">
        <f t="shared" si="878"/>
        <v>0</v>
      </c>
      <c r="H243" s="220"/>
      <c r="I243" s="221"/>
      <c r="J243" s="219">
        <f>+'[1]DONNEES BGCT'!I136</f>
        <v>0</v>
      </c>
      <c r="K243" s="219"/>
      <c r="L243" s="219">
        <f>J243-K243</f>
        <v>0</v>
      </c>
      <c r="M243" s="221"/>
      <c r="N243" s="219">
        <f>+'[1]DONNEES BGCT'!L136</f>
        <v>0</v>
      </c>
      <c r="O243" s="219"/>
      <c r="P243" s="219">
        <f>N243-O243</f>
        <v>0</v>
      </c>
      <c r="Q243" s="219">
        <f t="shared" si="902"/>
        <v>0</v>
      </c>
      <c r="R243" s="219">
        <f t="shared" si="902"/>
        <v>0</v>
      </c>
      <c r="S243" s="219">
        <f t="shared" si="902"/>
        <v>0</v>
      </c>
      <c r="T243" s="221"/>
      <c r="U243" s="219">
        <f>+'[1]DONNEES BGCT'!O136</f>
        <v>0</v>
      </c>
      <c r="V243" s="219"/>
      <c r="W243" s="219">
        <f>U243-V243</f>
        <v>0</v>
      </c>
      <c r="X243" s="220"/>
      <c r="Y243" s="84">
        <f t="shared" si="882"/>
        <v>0</v>
      </c>
      <c r="Z243" s="206">
        <f t="shared" si="903"/>
        <v>0</v>
      </c>
      <c r="AA243" s="206">
        <f t="shared" si="903"/>
        <v>0</v>
      </c>
      <c r="AB243" s="206">
        <f t="shared" si="903"/>
        <v>0</v>
      </c>
      <c r="AC243" s="66"/>
      <c r="AD243" s="66"/>
      <c r="AE243" s="66" t="e">
        <f t="shared" si="724"/>
        <v>#DIV/0!</v>
      </c>
      <c r="AF243" s="221"/>
      <c r="AG243" s="219">
        <f>+'[1]DONNEES BGCT'!S136</f>
        <v>0</v>
      </c>
      <c r="AH243" s="219"/>
      <c r="AI243" s="219">
        <f>AG243-AH243</f>
        <v>0</v>
      </c>
      <c r="AJ243" s="219">
        <f t="shared" si="904"/>
        <v>0</v>
      </c>
      <c r="AK243" s="219">
        <f t="shared" si="904"/>
        <v>0</v>
      </c>
      <c r="AL243" s="219">
        <f t="shared" si="904"/>
        <v>0</v>
      </c>
      <c r="AM243" s="66" t="e">
        <f t="shared" si="836"/>
        <v>#DIV/0!</v>
      </c>
      <c r="AN243" s="221"/>
      <c r="AO243" s="219">
        <f>+'[1]DONNEES BGCT'!V136</f>
        <v>0</v>
      </c>
      <c r="AP243" s="219"/>
      <c r="AQ243" s="219">
        <f>AO243-AP243</f>
        <v>0</v>
      </c>
      <c r="AR243" s="219">
        <f t="shared" si="905"/>
        <v>0</v>
      </c>
      <c r="AS243" s="219">
        <f t="shared" si="905"/>
        <v>0</v>
      </c>
      <c r="AT243" s="219">
        <f t="shared" si="905"/>
        <v>0</v>
      </c>
      <c r="AU243" s="221"/>
      <c r="AV243" s="219">
        <f>+'[1]DONNEES BGCT'!Y136</f>
        <v>0</v>
      </c>
      <c r="AW243" s="219"/>
      <c r="AX243" s="219">
        <f>AV243-AW243</f>
        <v>0</v>
      </c>
      <c r="AY243" s="220"/>
      <c r="AZ243" s="84"/>
      <c r="BA243" s="219">
        <f t="shared" si="906"/>
        <v>0</v>
      </c>
      <c r="BB243" s="219">
        <f t="shared" si="906"/>
        <v>0</v>
      </c>
      <c r="BC243" s="219">
        <f t="shared" si="906"/>
        <v>0</v>
      </c>
      <c r="BD243" s="220"/>
      <c r="BE243" s="222"/>
      <c r="BF243" s="206">
        <f>BA243+Z243</f>
        <v>0</v>
      </c>
      <c r="BG243" s="206">
        <f>BB243+AA243</f>
        <v>0</v>
      </c>
      <c r="BH243" s="206">
        <f>BC243+AB243</f>
        <v>0</v>
      </c>
      <c r="BI243" s="66" t="e">
        <f t="shared" si="851"/>
        <v>#DIV/0!</v>
      </c>
      <c r="BJ243" s="66" t="e">
        <f t="shared" si="863"/>
        <v>#DIV/0!</v>
      </c>
      <c r="BK243" s="66" t="e">
        <f t="shared" si="864"/>
        <v>#DIV/0!</v>
      </c>
      <c r="BL243" s="221"/>
      <c r="BM243" s="219">
        <f>+'[1]DONNEES BGCT'!AC136</f>
        <v>0</v>
      </c>
      <c r="BN243" s="219"/>
      <c r="BO243" s="219">
        <f>BM243-BN243</f>
        <v>0</v>
      </c>
      <c r="BP243" s="219">
        <f>BM243+BF243</f>
        <v>0</v>
      </c>
      <c r="BQ243" s="219">
        <f>BG243+BN243</f>
        <v>0</v>
      </c>
      <c r="BR243" s="219">
        <f>BH243+BO243</f>
        <v>0</v>
      </c>
      <c r="BS243" s="66" t="e">
        <f t="shared" si="839"/>
        <v>#DIV/0!</v>
      </c>
      <c r="BT243" s="221"/>
      <c r="BU243" s="219">
        <f>+'[1]DONNEES BGCT'!AF136</f>
        <v>0</v>
      </c>
      <c r="BV243" s="219"/>
      <c r="BW243" s="219">
        <f>BU243-BV243</f>
        <v>0</v>
      </c>
      <c r="BX243" s="219">
        <f>BU243+BP243</f>
        <v>0</v>
      </c>
      <c r="BY243" s="219">
        <f>BQ243+BV243</f>
        <v>0</v>
      </c>
      <c r="BZ243" s="219">
        <f>BR243+BW243</f>
        <v>0</v>
      </c>
      <c r="CA243" s="66" t="e">
        <f t="shared" si="841"/>
        <v>#DIV/0!</v>
      </c>
      <c r="CB243" s="221"/>
      <c r="CC243" s="219">
        <f>+'[1]DONNEES BGCT'!AI136</f>
        <v>0</v>
      </c>
      <c r="CD243" s="219"/>
      <c r="CE243" s="219">
        <f>CC243-CD243</f>
        <v>0</v>
      </c>
      <c r="CF243" s="220"/>
      <c r="CG243" s="84"/>
      <c r="CH243" s="81">
        <f t="shared" si="907"/>
        <v>0</v>
      </c>
      <c r="CI243" s="219">
        <f t="shared" si="907"/>
        <v>0</v>
      </c>
      <c r="CJ243" s="219">
        <f t="shared" si="907"/>
        <v>0</v>
      </c>
      <c r="CK243" s="220"/>
      <c r="CL243" s="222"/>
      <c r="CM243" s="219">
        <f>CC243+BX243</f>
        <v>0</v>
      </c>
      <c r="CN243" s="219">
        <f>BY243+CD243</f>
        <v>0</v>
      </c>
      <c r="CO243" s="219">
        <f>BZ243+CE243</f>
        <v>0</v>
      </c>
      <c r="CP243" s="67" t="e">
        <f t="shared" si="843"/>
        <v>#DIV/0!</v>
      </c>
      <c r="CQ243" s="67" t="e">
        <f t="shared" si="844"/>
        <v>#DIV/0!</v>
      </c>
      <c r="CR243" s="67" t="e">
        <f t="shared" si="845"/>
        <v>#DIV/0!</v>
      </c>
      <c r="CS243" s="221"/>
      <c r="CT243" s="219">
        <f>+'[1]DONNEES BGCT'!AM136</f>
        <v>0</v>
      </c>
      <c r="CU243" s="219"/>
      <c r="CV243" s="219">
        <f>CT243-CU243</f>
        <v>0</v>
      </c>
      <c r="CW243" s="219">
        <f>CT243+CM243</f>
        <v>0</v>
      </c>
      <c r="CX243" s="219">
        <f>CN243+CU243</f>
        <v>0</v>
      </c>
      <c r="CY243" s="219">
        <f>CO243+CV243</f>
        <v>0</v>
      </c>
      <c r="CZ243" s="221"/>
      <c r="DA243" s="219">
        <f>+'[1]DONNEES BGCT'!AP136</f>
        <v>0</v>
      </c>
      <c r="DB243" s="219"/>
      <c r="DC243" s="219">
        <f t="shared" si="896"/>
        <v>0</v>
      </c>
      <c r="DD243" s="219">
        <f>DA243+CW243</f>
        <v>0</v>
      </c>
      <c r="DE243" s="219"/>
      <c r="DF243" s="219">
        <f>CY243+DC243</f>
        <v>0</v>
      </c>
      <c r="DG243" s="221"/>
      <c r="DH243" s="219">
        <f>+'[1]DONNEES BGCT'!AS136</f>
        <v>0</v>
      </c>
      <c r="DI243" s="219"/>
      <c r="DJ243" s="219">
        <f t="shared" si="897"/>
        <v>0</v>
      </c>
      <c r="DK243" s="220"/>
      <c r="DL243" s="84"/>
      <c r="DM243" s="219">
        <f>DH243+DA243+CT243</f>
        <v>0</v>
      </c>
      <c r="DN243" s="219"/>
      <c r="DO243" s="219">
        <f>DJ243+DC243+CV243</f>
        <v>0</v>
      </c>
      <c r="DP243" s="220"/>
      <c r="DQ243" s="222"/>
      <c r="DR243" s="223">
        <f>+DH243+DD243</f>
        <v>0</v>
      </c>
      <c r="DS243" s="223">
        <f>DE243+DI243</f>
        <v>0</v>
      </c>
      <c r="DT243" s="223">
        <f>DF243+DJ243</f>
        <v>0</v>
      </c>
      <c r="DU243" s="67" t="e">
        <f t="shared" si="847"/>
        <v>#DIV/0!</v>
      </c>
      <c r="DV243" s="67"/>
      <c r="DW243" s="67"/>
      <c r="DZ243" s="128"/>
    </row>
    <row r="244" spans="1:132" s="36" customFormat="1" ht="15" x14ac:dyDescent="0.25">
      <c r="A244" s="218" t="s">
        <v>247</v>
      </c>
      <c r="B244" s="212">
        <f>B245+B246</f>
        <v>0</v>
      </c>
      <c r="C244" s="212">
        <f t="shared" ref="C244:BN244" si="908">C245+C246</f>
        <v>0</v>
      </c>
      <c r="D244" s="212">
        <f t="shared" si="908"/>
        <v>0</v>
      </c>
      <c r="E244" s="212">
        <f t="shared" si="908"/>
        <v>0</v>
      </c>
      <c r="F244" s="212">
        <f t="shared" si="908"/>
        <v>0</v>
      </c>
      <c r="G244" s="212">
        <f t="shared" si="908"/>
        <v>0</v>
      </c>
      <c r="H244" s="213">
        <f t="shared" si="908"/>
        <v>0</v>
      </c>
      <c r="I244" s="214">
        <f t="shared" si="908"/>
        <v>0</v>
      </c>
      <c r="J244" s="212">
        <f t="shared" si="908"/>
        <v>0</v>
      </c>
      <c r="K244" s="212">
        <f t="shared" si="908"/>
        <v>0</v>
      </c>
      <c r="L244" s="212">
        <f t="shared" si="908"/>
        <v>0</v>
      </c>
      <c r="M244" s="214">
        <f>M245+M246</f>
        <v>0</v>
      </c>
      <c r="N244" s="212">
        <f t="shared" si="908"/>
        <v>0</v>
      </c>
      <c r="O244" s="212">
        <f t="shared" si="908"/>
        <v>0</v>
      </c>
      <c r="P244" s="212">
        <f t="shared" si="908"/>
        <v>0</v>
      </c>
      <c r="Q244" s="212">
        <f t="shared" si="908"/>
        <v>0</v>
      </c>
      <c r="R244" s="212">
        <f t="shared" si="908"/>
        <v>0</v>
      </c>
      <c r="S244" s="212">
        <f t="shared" si="908"/>
        <v>0</v>
      </c>
      <c r="T244" s="214">
        <f>T245+T246</f>
        <v>0</v>
      </c>
      <c r="U244" s="212">
        <f t="shared" si="908"/>
        <v>0</v>
      </c>
      <c r="V244" s="212">
        <f t="shared" si="908"/>
        <v>0</v>
      </c>
      <c r="W244" s="212">
        <f t="shared" si="908"/>
        <v>0</v>
      </c>
      <c r="X244" s="213"/>
      <c r="Y244" s="84">
        <f t="shared" si="882"/>
        <v>0</v>
      </c>
      <c r="Z244" s="215">
        <f t="shared" si="908"/>
        <v>0</v>
      </c>
      <c r="AA244" s="215">
        <f t="shared" si="908"/>
        <v>0</v>
      </c>
      <c r="AB244" s="215">
        <f t="shared" si="908"/>
        <v>0</v>
      </c>
      <c r="AC244" s="66"/>
      <c r="AD244" s="66"/>
      <c r="AE244" s="66" t="e">
        <f t="shared" si="724"/>
        <v>#DIV/0!</v>
      </c>
      <c r="AF244" s="214">
        <f>AF245+AF246</f>
        <v>0</v>
      </c>
      <c r="AG244" s="212">
        <f t="shared" si="908"/>
        <v>0</v>
      </c>
      <c r="AH244" s="212">
        <f t="shared" si="908"/>
        <v>0</v>
      </c>
      <c r="AI244" s="212">
        <f t="shared" si="908"/>
        <v>0</v>
      </c>
      <c r="AJ244" s="212">
        <f t="shared" si="908"/>
        <v>0</v>
      </c>
      <c r="AK244" s="212">
        <f t="shared" si="908"/>
        <v>0</v>
      </c>
      <c r="AL244" s="212">
        <f t="shared" si="908"/>
        <v>0</v>
      </c>
      <c r="AM244" s="66" t="e">
        <f t="shared" si="836"/>
        <v>#DIV/0!</v>
      </c>
      <c r="AN244" s="214">
        <f>AN245+AN246</f>
        <v>0</v>
      </c>
      <c r="AO244" s="212">
        <f t="shared" si="908"/>
        <v>0</v>
      </c>
      <c r="AP244" s="212">
        <f t="shared" si="908"/>
        <v>0</v>
      </c>
      <c r="AQ244" s="212">
        <f t="shared" si="908"/>
        <v>0</v>
      </c>
      <c r="AR244" s="212">
        <f t="shared" si="908"/>
        <v>0</v>
      </c>
      <c r="AS244" s="212">
        <f t="shared" si="908"/>
        <v>0</v>
      </c>
      <c r="AT244" s="212">
        <f t="shared" si="908"/>
        <v>0</v>
      </c>
      <c r="AU244" s="214">
        <f t="shared" si="908"/>
        <v>0</v>
      </c>
      <c r="AV244" s="212">
        <f t="shared" si="908"/>
        <v>0</v>
      </c>
      <c r="AW244" s="212">
        <f t="shared" si="908"/>
        <v>0</v>
      </c>
      <c r="AX244" s="212">
        <f t="shared" si="908"/>
        <v>0</v>
      </c>
      <c r="AY244" s="213"/>
      <c r="AZ244" s="84">
        <f t="shared" si="908"/>
        <v>0</v>
      </c>
      <c r="BA244" s="212">
        <f t="shared" si="908"/>
        <v>0</v>
      </c>
      <c r="BB244" s="212">
        <f t="shared" si="908"/>
        <v>0</v>
      </c>
      <c r="BC244" s="212">
        <f t="shared" si="908"/>
        <v>0</v>
      </c>
      <c r="BD244" s="213">
        <f t="shared" si="908"/>
        <v>0</v>
      </c>
      <c r="BE244" s="216">
        <f t="shared" si="908"/>
        <v>0</v>
      </c>
      <c r="BF244" s="215">
        <f t="shared" si="908"/>
        <v>0</v>
      </c>
      <c r="BG244" s="215">
        <f t="shared" si="908"/>
        <v>0</v>
      </c>
      <c r="BH244" s="215">
        <f t="shared" si="908"/>
        <v>0</v>
      </c>
      <c r="BI244" s="66" t="e">
        <f t="shared" si="851"/>
        <v>#DIV/0!</v>
      </c>
      <c r="BJ244" s="66" t="e">
        <f t="shared" si="863"/>
        <v>#DIV/0!</v>
      </c>
      <c r="BK244" s="66" t="e">
        <f t="shared" si="864"/>
        <v>#DIV/0!</v>
      </c>
      <c r="BL244" s="214">
        <f>BL245+BL246</f>
        <v>0</v>
      </c>
      <c r="BM244" s="212">
        <f t="shared" si="908"/>
        <v>0</v>
      </c>
      <c r="BN244" s="212">
        <f t="shared" si="908"/>
        <v>0</v>
      </c>
      <c r="BO244" s="212">
        <f t="shared" ref="BO244:DS244" si="909">BO245+BO246</f>
        <v>0</v>
      </c>
      <c r="BP244" s="212">
        <f t="shared" si="909"/>
        <v>0</v>
      </c>
      <c r="BQ244" s="212">
        <f t="shared" si="909"/>
        <v>0</v>
      </c>
      <c r="BR244" s="212">
        <f t="shared" si="909"/>
        <v>0</v>
      </c>
      <c r="BS244" s="66" t="e">
        <f t="shared" si="839"/>
        <v>#DIV/0!</v>
      </c>
      <c r="BT244" s="214">
        <f>BT245+BT246</f>
        <v>0</v>
      </c>
      <c r="BU244" s="212">
        <f t="shared" si="909"/>
        <v>0</v>
      </c>
      <c r="BV244" s="212">
        <f t="shared" si="909"/>
        <v>0</v>
      </c>
      <c r="BW244" s="212">
        <f t="shared" si="909"/>
        <v>0</v>
      </c>
      <c r="BX244" s="212">
        <f t="shared" si="909"/>
        <v>0</v>
      </c>
      <c r="BY244" s="212">
        <f t="shared" si="909"/>
        <v>0</v>
      </c>
      <c r="BZ244" s="212">
        <f t="shared" si="909"/>
        <v>0</v>
      </c>
      <c r="CA244" s="66" t="e">
        <f t="shared" si="841"/>
        <v>#DIV/0!</v>
      </c>
      <c r="CB244" s="214">
        <f>CB245+CB246</f>
        <v>0</v>
      </c>
      <c r="CC244" s="212">
        <f t="shared" si="909"/>
        <v>0</v>
      </c>
      <c r="CD244" s="212">
        <f t="shared" si="909"/>
        <v>0</v>
      </c>
      <c r="CE244" s="212">
        <f t="shared" si="909"/>
        <v>0</v>
      </c>
      <c r="CF244" s="213"/>
      <c r="CG244" s="84">
        <f t="shared" si="909"/>
        <v>0</v>
      </c>
      <c r="CH244" s="212">
        <f t="shared" si="909"/>
        <v>0</v>
      </c>
      <c r="CI244" s="212">
        <f t="shared" si="909"/>
        <v>0</v>
      </c>
      <c r="CJ244" s="212">
        <f t="shared" si="909"/>
        <v>0</v>
      </c>
      <c r="CK244" s="213">
        <f t="shared" si="909"/>
        <v>0</v>
      </c>
      <c r="CL244" s="216">
        <f t="shared" si="909"/>
        <v>0</v>
      </c>
      <c r="CM244" s="212">
        <f t="shared" si="909"/>
        <v>0</v>
      </c>
      <c r="CN244" s="212">
        <f t="shared" si="909"/>
        <v>0</v>
      </c>
      <c r="CO244" s="212">
        <f t="shared" si="909"/>
        <v>0</v>
      </c>
      <c r="CP244" s="67" t="e">
        <f t="shared" si="843"/>
        <v>#DIV/0!</v>
      </c>
      <c r="CQ244" s="67" t="e">
        <f t="shared" si="844"/>
        <v>#DIV/0!</v>
      </c>
      <c r="CR244" s="67" t="e">
        <f t="shared" si="845"/>
        <v>#DIV/0!</v>
      </c>
      <c r="CS244" s="214">
        <f>CS245+CS246</f>
        <v>0</v>
      </c>
      <c r="CT244" s="212">
        <f t="shared" si="909"/>
        <v>0</v>
      </c>
      <c r="CU244" s="212">
        <f t="shared" si="909"/>
        <v>0</v>
      </c>
      <c r="CV244" s="212">
        <f t="shared" si="909"/>
        <v>0</v>
      </c>
      <c r="CW244" s="212">
        <f t="shared" si="909"/>
        <v>0</v>
      </c>
      <c r="CX244" s="212">
        <f t="shared" si="909"/>
        <v>0</v>
      </c>
      <c r="CY244" s="212">
        <f t="shared" si="909"/>
        <v>0</v>
      </c>
      <c r="CZ244" s="214">
        <f t="shared" si="909"/>
        <v>0</v>
      </c>
      <c r="DA244" s="212">
        <f t="shared" si="909"/>
        <v>0</v>
      </c>
      <c r="DB244" s="212">
        <f t="shared" si="909"/>
        <v>0</v>
      </c>
      <c r="DC244" s="212">
        <f t="shared" si="909"/>
        <v>0</v>
      </c>
      <c r="DD244" s="212">
        <f t="shared" si="909"/>
        <v>0</v>
      </c>
      <c r="DE244" s="212">
        <f t="shared" si="909"/>
        <v>0</v>
      </c>
      <c r="DF244" s="212">
        <f t="shared" si="909"/>
        <v>0</v>
      </c>
      <c r="DG244" s="214">
        <f t="shared" si="909"/>
        <v>0</v>
      </c>
      <c r="DH244" s="212">
        <f t="shared" si="909"/>
        <v>0</v>
      </c>
      <c r="DI244" s="212">
        <f t="shared" si="909"/>
        <v>0</v>
      </c>
      <c r="DJ244" s="212">
        <f t="shared" si="909"/>
        <v>0</v>
      </c>
      <c r="DK244" s="213"/>
      <c r="DL244" s="84">
        <f t="shared" ref="DL244:DT244" si="910">DL245+DL246</f>
        <v>0</v>
      </c>
      <c r="DM244" s="212">
        <f t="shared" si="910"/>
        <v>0</v>
      </c>
      <c r="DN244" s="212">
        <f t="shared" si="910"/>
        <v>0</v>
      </c>
      <c r="DO244" s="212">
        <f t="shared" si="910"/>
        <v>0</v>
      </c>
      <c r="DP244" s="213">
        <f t="shared" si="910"/>
        <v>0</v>
      </c>
      <c r="DQ244" s="216">
        <f t="shared" si="910"/>
        <v>0</v>
      </c>
      <c r="DR244" s="217">
        <f t="shared" si="910"/>
        <v>0</v>
      </c>
      <c r="DS244" s="217">
        <f t="shared" si="910"/>
        <v>0</v>
      </c>
      <c r="DT244" s="217">
        <f t="shared" si="910"/>
        <v>0</v>
      </c>
      <c r="DU244" s="67" t="e">
        <f t="shared" si="847"/>
        <v>#DIV/0!</v>
      </c>
      <c r="DV244" s="67"/>
      <c r="DW244" s="67"/>
      <c r="DZ244" s="128"/>
      <c r="EA244" s="23"/>
      <c r="EB244" s="23"/>
    </row>
    <row r="245" spans="1:132" x14ac:dyDescent="0.2">
      <c r="A245" s="145" t="s">
        <v>237</v>
      </c>
      <c r="B245" s="219"/>
      <c r="C245" s="219"/>
      <c r="D245" s="219">
        <f t="shared" si="877"/>
        <v>0</v>
      </c>
      <c r="E245" s="219"/>
      <c r="F245" s="219"/>
      <c r="G245" s="219">
        <f t="shared" si="878"/>
        <v>0</v>
      </c>
      <c r="H245" s="82">
        <f>D245</f>
        <v>0</v>
      </c>
      <c r="I245" s="83"/>
      <c r="J245" s="219">
        <f>'[1]DDP Svce mens'!K109+'[1]DDP Svce mens'!L109</f>
        <v>0</v>
      </c>
      <c r="K245" s="219"/>
      <c r="L245" s="219">
        <f>J245-K245</f>
        <v>0</v>
      </c>
      <c r="M245" s="83"/>
      <c r="N245" s="219">
        <f>'[1]DDP Svce mens'!K163+'[1]DDP Svce mens'!L163</f>
        <v>0</v>
      </c>
      <c r="O245" s="219"/>
      <c r="P245" s="219">
        <f t="shared" si="879"/>
        <v>0</v>
      </c>
      <c r="Q245" s="219">
        <f t="shared" ref="Q245:S246" si="911">J245+N245</f>
        <v>0</v>
      </c>
      <c r="R245" s="219">
        <f t="shared" si="911"/>
        <v>0</v>
      </c>
      <c r="S245" s="219">
        <f t="shared" si="911"/>
        <v>0</v>
      </c>
      <c r="T245" s="83"/>
      <c r="U245" s="219">
        <f>'[1]DDP Svce mens'!K217+'[1]DDP Svce mens'!L217</f>
        <v>0</v>
      </c>
      <c r="V245" s="219"/>
      <c r="W245" s="219">
        <f t="shared" si="881"/>
        <v>0</v>
      </c>
      <c r="X245" s="82"/>
      <c r="Y245" s="84">
        <f t="shared" si="882"/>
        <v>0</v>
      </c>
      <c r="Z245" s="206">
        <f t="shared" ref="Z245:AB246" si="912">Q245+U245</f>
        <v>0</v>
      </c>
      <c r="AA245" s="206">
        <f t="shared" si="912"/>
        <v>0</v>
      </c>
      <c r="AB245" s="206">
        <f t="shared" si="912"/>
        <v>0</v>
      </c>
      <c r="AC245" s="66"/>
      <c r="AD245" s="66"/>
      <c r="AE245" s="66" t="e">
        <f t="shared" si="724"/>
        <v>#DIV/0!</v>
      </c>
      <c r="AF245" s="83"/>
      <c r="AG245" s="219">
        <f>'[1]DDP Svce mens'!K271+'[1]DDP Svce mens'!L271</f>
        <v>0</v>
      </c>
      <c r="AH245" s="219"/>
      <c r="AI245" s="219">
        <f t="shared" si="884"/>
        <v>0</v>
      </c>
      <c r="AJ245" s="219">
        <f t="shared" ref="AJ245:AL246" si="913">+Z245+AG245</f>
        <v>0</v>
      </c>
      <c r="AK245" s="219">
        <f t="shared" si="913"/>
        <v>0</v>
      </c>
      <c r="AL245" s="219">
        <f t="shared" si="913"/>
        <v>0</v>
      </c>
      <c r="AM245" s="66" t="e">
        <f t="shared" si="836"/>
        <v>#DIV/0!</v>
      </c>
      <c r="AN245" s="83"/>
      <c r="AO245" s="219">
        <f>'[1]DDP Svce mens'!K325+'[1]DDP Svce mens'!L325</f>
        <v>0</v>
      </c>
      <c r="AP245" s="219"/>
      <c r="AQ245" s="219">
        <f t="shared" si="886"/>
        <v>0</v>
      </c>
      <c r="AR245" s="219">
        <f t="shared" ref="AR245:AT246" si="914">AJ245+AO245</f>
        <v>0</v>
      </c>
      <c r="AS245" s="219">
        <f t="shared" si="914"/>
        <v>0</v>
      </c>
      <c r="AT245" s="219">
        <f t="shared" si="914"/>
        <v>0</v>
      </c>
      <c r="AU245" s="83"/>
      <c r="AV245" s="219">
        <f>'[1]DDP Svce mens'!K379+'[1]DDP Svce mens'!L379</f>
        <v>0</v>
      </c>
      <c r="AW245" s="219"/>
      <c r="AX245" s="219">
        <f t="shared" si="888"/>
        <v>0</v>
      </c>
      <c r="AY245" s="82"/>
      <c r="AZ245" s="84">
        <f>AF245+AN245+AU245</f>
        <v>0</v>
      </c>
      <c r="BA245" s="219">
        <f t="shared" ref="BA245:BC246" si="915">AV245+AO245+AG245</f>
        <v>0</v>
      </c>
      <c r="BB245" s="219">
        <f t="shared" si="915"/>
        <v>0</v>
      </c>
      <c r="BC245" s="219">
        <f t="shared" si="915"/>
        <v>0</v>
      </c>
      <c r="BD245" s="82">
        <f t="shared" ref="BD245:BH246" si="916">AY245+X245</f>
        <v>0</v>
      </c>
      <c r="BE245" s="86">
        <f t="shared" si="916"/>
        <v>0</v>
      </c>
      <c r="BF245" s="206">
        <f t="shared" si="916"/>
        <v>0</v>
      </c>
      <c r="BG245" s="206">
        <f t="shared" si="916"/>
        <v>0</v>
      </c>
      <c r="BH245" s="206">
        <f t="shared" si="916"/>
        <v>0</v>
      </c>
      <c r="BI245" s="66" t="e">
        <f t="shared" si="851"/>
        <v>#DIV/0!</v>
      </c>
      <c r="BJ245" s="66" t="e">
        <f t="shared" si="863"/>
        <v>#DIV/0!</v>
      </c>
      <c r="BK245" s="66" t="e">
        <f t="shared" si="864"/>
        <v>#DIV/0!</v>
      </c>
      <c r="BL245" s="83"/>
      <c r="BM245" s="219">
        <f>'[1]DDP Svce mens'!K433+'[1]DDP Svce mens'!L433</f>
        <v>0</v>
      </c>
      <c r="BN245" s="219"/>
      <c r="BO245" s="219">
        <f t="shared" si="891"/>
        <v>0</v>
      </c>
      <c r="BP245" s="219">
        <f>BM245+BF245</f>
        <v>0</v>
      </c>
      <c r="BQ245" s="219">
        <f>BG245+BN245</f>
        <v>0</v>
      </c>
      <c r="BR245" s="219">
        <f>BH245+BO245</f>
        <v>0</v>
      </c>
      <c r="BS245" s="66" t="e">
        <f t="shared" si="839"/>
        <v>#DIV/0!</v>
      </c>
      <c r="BT245" s="83"/>
      <c r="BU245" s="219">
        <f>'[1]DDP Svce mens'!K487+'[1]DDP Svce mens'!L487</f>
        <v>0</v>
      </c>
      <c r="BV245" s="219"/>
      <c r="BW245" s="219">
        <f t="shared" si="892"/>
        <v>0</v>
      </c>
      <c r="BX245" s="219">
        <f>BU245+BP245</f>
        <v>0</v>
      </c>
      <c r="BY245" s="219">
        <f>BQ245+BV245</f>
        <v>0</v>
      </c>
      <c r="BZ245" s="219">
        <f>BR245+BW245</f>
        <v>0</v>
      </c>
      <c r="CA245" s="66" t="e">
        <f t="shared" si="841"/>
        <v>#DIV/0!</v>
      </c>
      <c r="CB245" s="83"/>
      <c r="CC245" s="219">
        <f>'[1]DDP Svce mens'!K541+'[1]DDP Svce mens'!L541</f>
        <v>0</v>
      </c>
      <c r="CD245" s="219"/>
      <c r="CE245" s="219">
        <f t="shared" si="893"/>
        <v>0</v>
      </c>
      <c r="CF245" s="82"/>
      <c r="CG245" s="84">
        <f>CB245+BT245+BL245</f>
        <v>0</v>
      </c>
      <c r="CH245" s="81">
        <f t="shared" ref="CH245:CJ246" si="917">BM245+BU245+CC245</f>
        <v>0</v>
      </c>
      <c r="CI245" s="219">
        <f t="shared" si="917"/>
        <v>0</v>
      </c>
      <c r="CJ245" s="219">
        <f t="shared" si="917"/>
        <v>0</v>
      </c>
      <c r="CK245" s="82">
        <f>CF245+BD245</f>
        <v>0</v>
      </c>
      <c r="CL245" s="86">
        <f>CG245+BE245</f>
        <v>0</v>
      </c>
      <c r="CM245" s="219">
        <f>CC245+BX245</f>
        <v>0</v>
      </c>
      <c r="CN245" s="219">
        <f>BY245+CD245</f>
        <v>0</v>
      </c>
      <c r="CO245" s="219">
        <f>BZ245+CE245</f>
        <v>0</v>
      </c>
      <c r="CP245" s="67" t="e">
        <f t="shared" si="843"/>
        <v>#DIV/0!</v>
      </c>
      <c r="CQ245" s="67" t="e">
        <f t="shared" si="844"/>
        <v>#DIV/0!</v>
      </c>
      <c r="CR245" s="67" t="e">
        <f t="shared" si="845"/>
        <v>#DIV/0!</v>
      </c>
      <c r="CS245" s="83"/>
      <c r="CT245" s="219">
        <f>'[1]DDP Svce mens'!K595+'[1]DDP Svce mens'!L595</f>
        <v>0</v>
      </c>
      <c r="CU245" s="219"/>
      <c r="CV245" s="219">
        <f t="shared" si="895"/>
        <v>0</v>
      </c>
      <c r="CW245" s="219">
        <f>CT245+CM245</f>
        <v>0</v>
      </c>
      <c r="CX245" s="219">
        <f>CN245+CU245</f>
        <v>0</v>
      </c>
      <c r="CY245" s="219">
        <f>CO245+CV245</f>
        <v>0</v>
      </c>
      <c r="CZ245" s="83"/>
      <c r="DA245" s="219">
        <f>'[1]DDP Svce mens'!K649+'[1]DDP Svce mens'!L649</f>
        <v>0</v>
      </c>
      <c r="DB245" s="219"/>
      <c r="DC245" s="219">
        <f t="shared" si="896"/>
        <v>0</v>
      </c>
      <c r="DD245" s="219">
        <f>DA245+CW245</f>
        <v>0</v>
      </c>
      <c r="DE245" s="219">
        <f>CX245+DB245</f>
        <v>0</v>
      </c>
      <c r="DF245" s="219">
        <f>CY245+DC245</f>
        <v>0</v>
      </c>
      <c r="DG245" s="83"/>
      <c r="DH245" s="219">
        <f>'[1]DDP Svce mens'!K703+'[1]DDP Svce mens'!L703</f>
        <v>0</v>
      </c>
      <c r="DI245" s="219"/>
      <c r="DJ245" s="219">
        <f t="shared" si="897"/>
        <v>0</v>
      </c>
      <c r="DK245" s="82"/>
      <c r="DL245" s="84">
        <f t="shared" ref="DL245:DO246" si="918">DG245+CZ245+CS245</f>
        <v>0</v>
      </c>
      <c r="DM245" s="219">
        <f t="shared" si="918"/>
        <v>0</v>
      </c>
      <c r="DN245" s="219">
        <f t="shared" si="918"/>
        <v>0</v>
      </c>
      <c r="DO245" s="219">
        <f t="shared" si="918"/>
        <v>0</v>
      </c>
      <c r="DP245" s="82">
        <f>DK245+CK245</f>
        <v>0</v>
      </c>
      <c r="DQ245" s="86">
        <f>DL245+CL245</f>
        <v>0</v>
      </c>
      <c r="DR245" s="223">
        <f>+DH245+DD245</f>
        <v>0</v>
      </c>
      <c r="DS245" s="223">
        <f>DE245+DI245</f>
        <v>0</v>
      </c>
      <c r="DT245" s="223">
        <f>DF245+DJ245</f>
        <v>0</v>
      </c>
      <c r="DU245" s="67" t="e">
        <f t="shared" si="847"/>
        <v>#DIV/0!</v>
      </c>
      <c r="DV245" s="67"/>
      <c r="DW245" s="67"/>
      <c r="DZ245" s="128"/>
    </row>
    <row r="246" spans="1:132" x14ac:dyDescent="0.2">
      <c r="A246" s="145" t="s">
        <v>248</v>
      </c>
      <c r="B246" s="219"/>
      <c r="C246" s="219"/>
      <c r="D246" s="219">
        <f t="shared" si="877"/>
        <v>0</v>
      </c>
      <c r="E246" s="219"/>
      <c r="F246" s="219"/>
      <c r="G246" s="219">
        <f t="shared" si="878"/>
        <v>0</v>
      </c>
      <c r="H246" s="82">
        <f>D246</f>
        <v>0</v>
      </c>
      <c r="I246" s="83"/>
      <c r="J246" s="219">
        <f>'[1]DDP Svce mens'!S109+'[1]DDP Svce mens'!T109</f>
        <v>0</v>
      </c>
      <c r="K246" s="219"/>
      <c r="L246" s="219">
        <f>J246-K246</f>
        <v>0</v>
      </c>
      <c r="M246" s="83"/>
      <c r="N246" s="219">
        <f>'[1]DDP Svce mens'!S163+'[1]DDP Svce mens'!T163</f>
        <v>0</v>
      </c>
      <c r="O246" s="219"/>
      <c r="P246" s="219">
        <f t="shared" si="879"/>
        <v>0</v>
      </c>
      <c r="Q246" s="219">
        <f t="shared" si="911"/>
        <v>0</v>
      </c>
      <c r="R246" s="219">
        <f t="shared" si="911"/>
        <v>0</v>
      </c>
      <c r="S246" s="219">
        <f t="shared" si="911"/>
        <v>0</v>
      </c>
      <c r="T246" s="83"/>
      <c r="U246" s="219">
        <f>'[1]DDP Svce mens'!S217+'[1]DDP Svce mens'!T217</f>
        <v>0</v>
      </c>
      <c r="V246" s="219"/>
      <c r="W246" s="219">
        <f t="shared" si="881"/>
        <v>0</v>
      </c>
      <c r="X246" s="82"/>
      <c r="Y246" s="84">
        <f t="shared" si="882"/>
        <v>0</v>
      </c>
      <c r="Z246" s="206">
        <f t="shared" si="912"/>
        <v>0</v>
      </c>
      <c r="AA246" s="206">
        <f t="shared" si="912"/>
        <v>0</v>
      </c>
      <c r="AB246" s="206">
        <f t="shared" si="912"/>
        <v>0</v>
      </c>
      <c r="AC246" s="66"/>
      <c r="AD246" s="66"/>
      <c r="AE246" s="66" t="e">
        <f t="shared" si="724"/>
        <v>#DIV/0!</v>
      </c>
      <c r="AF246" s="83"/>
      <c r="AG246" s="219">
        <f>'[1]DDP Svce mens'!S271+'[1]DDP Svce mens'!T271</f>
        <v>0</v>
      </c>
      <c r="AH246" s="219"/>
      <c r="AI246" s="219">
        <f t="shared" si="884"/>
        <v>0</v>
      </c>
      <c r="AJ246" s="219">
        <f t="shared" si="913"/>
        <v>0</v>
      </c>
      <c r="AK246" s="219">
        <f t="shared" si="913"/>
        <v>0</v>
      </c>
      <c r="AL246" s="219">
        <f t="shared" si="913"/>
        <v>0</v>
      </c>
      <c r="AM246" s="66" t="e">
        <f t="shared" si="836"/>
        <v>#DIV/0!</v>
      </c>
      <c r="AN246" s="83"/>
      <c r="AO246" s="219">
        <f>-'[1]DDP Svce mens'!S325+'[1]DDP Svce mens'!T325</f>
        <v>0</v>
      </c>
      <c r="AP246" s="219"/>
      <c r="AQ246" s="219">
        <f t="shared" si="886"/>
        <v>0</v>
      </c>
      <c r="AR246" s="219">
        <f t="shared" si="914"/>
        <v>0</v>
      </c>
      <c r="AS246" s="219">
        <f t="shared" si="914"/>
        <v>0</v>
      </c>
      <c r="AT246" s="219">
        <f t="shared" si="914"/>
        <v>0</v>
      </c>
      <c r="AU246" s="83"/>
      <c r="AV246" s="219">
        <f>'[1]DDP Svce mens'!S379+'[1]DDP Svce mens'!T379</f>
        <v>0</v>
      </c>
      <c r="AW246" s="219"/>
      <c r="AX246" s="219">
        <f t="shared" si="888"/>
        <v>0</v>
      </c>
      <c r="AY246" s="82"/>
      <c r="AZ246" s="84">
        <f>AF246+AN246+AU246</f>
        <v>0</v>
      </c>
      <c r="BA246" s="219">
        <f t="shared" si="915"/>
        <v>0</v>
      </c>
      <c r="BB246" s="219">
        <f t="shared" si="915"/>
        <v>0</v>
      </c>
      <c r="BC246" s="219">
        <f t="shared" si="915"/>
        <v>0</v>
      </c>
      <c r="BD246" s="82">
        <f t="shared" si="916"/>
        <v>0</v>
      </c>
      <c r="BE246" s="86">
        <f t="shared" si="916"/>
        <v>0</v>
      </c>
      <c r="BF246" s="206">
        <f t="shared" si="916"/>
        <v>0</v>
      </c>
      <c r="BG246" s="206">
        <f t="shared" si="916"/>
        <v>0</v>
      </c>
      <c r="BH246" s="206">
        <f t="shared" si="916"/>
        <v>0</v>
      </c>
      <c r="BI246" s="66" t="e">
        <f t="shared" si="851"/>
        <v>#DIV/0!</v>
      </c>
      <c r="BJ246" s="66" t="e">
        <f t="shared" si="863"/>
        <v>#DIV/0!</v>
      </c>
      <c r="BK246" s="66" t="e">
        <f t="shared" si="864"/>
        <v>#DIV/0!</v>
      </c>
      <c r="BL246" s="83"/>
      <c r="BM246" s="219">
        <f>'[1]DDP Svce mens'!S433+'[1]DDP Svce mens'!T433</f>
        <v>0</v>
      </c>
      <c r="BN246" s="219"/>
      <c r="BO246" s="219">
        <f t="shared" si="891"/>
        <v>0</v>
      </c>
      <c r="BP246" s="219">
        <f>BM246+BF246</f>
        <v>0</v>
      </c>
      <c r="BQ246" s="219">
        <f>BG246+BN246</f>
        <v>0</v>
      </c>
      <c r="BR246" s="219">
        <f>BH246+BO246</f>
        <v>0</v>
      </c>
      <c r="BS246" s="66" t="e">
        <f t="shared" si="839"/>
        <v>#DIV/0!</v>
      </c>
      <c r="BT246" s="83"/>
      <c r="BU246" s="219">
        <f>'[1]DDP Svce mens'!S487+'[1]DDP Svce mens'!T487</f>
        <v>0</v>
      </c>
      <c r="BV246" s="219"/>
      <c r="BW246" s="219">
        <f t="shared" si="892"/>
        <v>0</v>
      </c>
      <c r="BX246" s="219">
        <f>BU246+BP246</f>
        <v>0</v>
      </c>
      <c r="BY246" s="219">
        <f>BQ246+BV246</f>
        <v>0</v>
      </c>
      <c r="BZ246" s="219">
        <f>BR246+BW246</f>
        <v>0</v>
      </c>
      <c r="CA246" s="66" t="e">
        <f t="shared" si="841"/>
        <v>#DIV/0!</v>
      </c>
      <c r="CB246" s="83"/>
      <c r="CC246" s="219">
        <f>'[1]DDP Svce mens'!S541+'[1]DDP Svce mens'!T541</f>
        <v>0</v>
      </c>
      <c r="CD246" s="219"/>
      <c r="CE246" s="219">
        <f t="shared" si="893"/>
        <v>0</v>
      </c>
      <c r="CF246" s="82"/>
      <c r="CG246" s="84">
        <f>CB246+BT246+BL246</f>
        <v>0</v>
      </c>
      <c r="CH246" s="81">
        <f t="shared" si="917"/>
        <v>0</v>
      </c>
      <c r="CI246" s="219">
        <f t="shared" si="917"/>
        <v>0</v>
      </c>
      <c r="CJ246" s="219">
        <f t="shared" si="917"/>
        <v>0</v>
      </c>
      <c r="CK246" s="82">
        <f>CF246+BD246</f>
        <v>0</v>
      </c>
      <c r="CL246" s="86">
        <f>CG246+BE246</f>
        <v>0</v>
      </c>
      <c r="CM246" s="219">
        <f>CC246+BX246</f>
        <v>0</v>
      </c>
      <c r="CN246" s="219">
        <f>BY246+CD246</f>
        <v>0</v>
      </c>
      <c r="CO246" s="219">
        <f>BZ246+CE246</f>
        <v>0</v>
      </c>
      <c r="CP246" s="67" t="e">
        <f t="shared" si="843"/>
        <v>#DIV/0!</v>
      </c>
      <c r="CQ246" s="67" t="e">
        <f t="shared" si="844"/>
        <v>#DIV/0!</v>
      </c>
      <c r="CR246" s="67" t="e">
        <f t="shared" si="845"/>
        <v>#DIV/0!</v>
      </c>
      <c r="CS246" s="83"/>
      <c r="CT246" s="219">
        <f>'[1]DDP Svce mens'!S595+'[1]DDP Svce mens'!T595</f>
        <v>0</v>
      </c>
      <c r="CU246" s="219"/>
      <c r="CV246" s="219">
        <f t="shared" si="895"/>
        <v>0</v>
      </c>
      <c r="CW246" s="219">
        <f>CT246+CM246</f>
        <v>0</v>
      </c>
      <c r="CX246" s="219">
        <f>CN246+CU246</f>
        <v>0</v>
      </c>
      <c r="CY246" s="219">
        <f>CO246+CV246</f>
        <v>0</v>
      </c>
      <c r="CZ246" s="83"/>
      <c r="DA246" s="219">
        <f>'[1]DDP Svce mens'!S649+'[1]DDP Svce mens'!T649</f>
        <v>0</v>
      </c>
      <c r="DB246" s="219"/>
      <c r="DC246" s="219">
        <f t="shared" si="896"/>
        <v>0</v>
      </c>
      <c r="DD246" s="219">
        <f>DA246+CW246</f>
        <v>0</v>
      </c>
      <c r="DE246" s="219">
        <f>CX246+DB246</f>
        <v>0</v>
      </c>
      <c r="DF246" s="219">
        <f>CY246+DC246</f>
        <v>0</v>
      </c>
      <c r="DG246" s="83"/>
      <c r="DH246" s="219">
        <f>'[1]DDP Svce mens'!S703+'[1]DDP Svce mens'!T703</f>
        <v>0</v>
      </c>
      <c r="DI246" s="219"/>
      <c r="DJ246" s="219">
        <f t="shared" si="897"/>
        <v>0</v>
      </c>
      <c r="DK246" s="82"/>
      <c r="DL246" s="84">
        <f t="shared" si="918"/>
        <v>0</v>
      </c>
      <c r="DM246" s="219">
        <f t="shared" si="918"/>
        <v>0</v>
      </c>
      <c r="DN246" s="219">
        <f t="shared" si="918"/>
        <v>0</v>
      </c>
      <c r="DO246" s="219">
        <f t="shared" si="918"/>
        <v>0</v>
      </c>
      <c r="DP246" s="82">
        <f>DK246+CK246</f>
        <v>0</v>
      </c>
      <c r="DQ246" s="86">
        <f>DL246+CL246</f>
        <v>0</v>
      </c>
      <c r="DR246" s="223">
        <f>+DH246+DD246</f>
        <v>0</v>
      </c>
      <c r="DS246" s="223">
        <f>DE246+DI246</f>
        <v>0</v>
      </c>
      <c r="DT246" s="223">
        <f>DF246+DJ246</f>
        <v>0</v>
      </c>
      <c r="DU246" s="67" t="e">
        <f t="shared" si="847"/>
        <v>#DIV/0!</v>
      </c>
      <c r="DV246" s="67"/>
      <c r="DW246" s="67"/>
      <c r="DZ246" s="128"/>
      <c r="EA246" s="7"/>
      <c r="EB246" s="7"/>
    </row>
    <row r="247" spans="1:132" s="7" customFormat="1" x14ac:dyDescent="0.2">
      <c r="A247" s="199"/>
      <c r="B247" s="81"/>
      <c r="C247" s="81"/>
      <c r="D247" s="81"/>
      <c r="E247" s="81"/>
      <c r="F247" s="81"/>
      <c r="G247" s="81"/>
      <c r="H247" s="81"/>
      <c r="I247" s="199"/>
      <c r="J247" s="81"/>
      <c r="K247" s="81"/>
      <c r="L247" s="81"/>
      <c r="M247" s="199"/>
      <c r="N247" s="81"/>
      <c r="O247" s="81"/>
      <c r="P247" s="81"/>
      <c r="Q247" s="81"/>
      <c r="R247" s="81"/>
      <c r="S247" s="81"/>
      <c r="T247" s="199"/>
      <c r="U247" s="81"/>
      <c r="V247" s="81"/>
      <c r="W247" s="81"/>
      <c r="X247" s="81"/>
      <c r="Y247" s="95"/>
      <c r="Z247" s="85"/>
      <c r="AA247" s="85"/>
      <c r="AB247" s="85"/>
      <c r="AC247" s="66"/>
      <c r="AD247" s="66"/>
      <c r="AE247" s="66" t="e">
        <f t="shared" si="724"/>
        <v>#DIV/0!</v>
      </c>
      <c r="AF247" s="199"/>
      <c r="AG247" s="81"/>
      <c r="AH247" s="81"/>
      <c r="AI247" s="81"/>
      <c r="AJ247" s="81"/>
      <c r="AK247" s="81"/>
      <c r="AL247" s="81"/>
      <c r="AM247" s="200"/>
      <c r="AN247" s="199"/>
      <c r="AO247" s="81"/>
      <c r="AP247" s="81"/>
      <c r="AQ247" s="81"/>
      <c r="AR247" s="81"/>
      <c r="AS247" s="81"/>
      <c r="AT247" s="81"/>
      <c r="AU247" s="199"/>
      <c r="AV247" s="81"/>
      <c r="AW247" s="81"/>
      <c r="AX247" s="81"/>
      <c r="AY247" s="81"/>
      <c r="AZ247" s="95"/>
      <c r="BA247" s="81"/>
      <c r="BB247" s="81"/>
      <c r="BC247" s="81"/>
      <c r="BD247" s="81"/>
      <c r="BE247" s="95"/>
      <c r="BF247" s="85"/>
      <c r="BG247" s="85"/>
      <c r="BH247" s="85"/>
      <c r="BI247" s="200"/>
      <c r="BJ247" s="200"/>
      <c r="BK247" s="200"/>
      <c r="BL247" s="199"/>
      <c r="BM247" s="81"/>
      <c r="BN247" s="81"/>
      <c r="BO247" s="81"/>
      <c r="BP247" s="81"/>
      <c r="BQ247" s="81"/>
      <c r="BR247" s="81"/>
      <c r="BS247" s="200"/>
      <c r="BT247" s="199"/>
      <c r="BU247" s="81"/>
      <c r="BV247" s="81"/>
      <c r="BW247" s="81"/>
      <c r="BX247" s="81"/>
      <c r="BY247" s="81"/>
      <c r="BZ247" s="81"/>
      <c r="CA247" s="200"/>
      <c r="CB247" s="199"/>
      <c r="CC247" s="81"/>
      <c r="CD247" s="81"/>
      <c r="CE247" s="81"/>
      <c r="CF247" s="81"/>
      <c r="CG247" s="95"/>
      <c r="CH247" s="81"/>
      <c r="CI247" s="81"/>
      <c r="CJ247" s="81"/>
      <c r="CK247" s="81"/>
      <c r="CL247" s="95"/>
      <c r="CM247" s="81"/>
      <c r="CN247" s="81"/>
      <c r="CO247" s="81"/>
      <c r="CP247" s="200"/>
      <c r="CQ247" s="200"/>
      <c r="CR247" s="200"/>
      <c r="CS247" s="199"/>
      <c r="CT247" s="81"/>
      <c r="CU247" s="81"/>
      <c r="CV247" s="81"/>
      <c r="CW247" s="81"/>
      <c r="CX247" s="81"/>
      <c r="CY247" s="81"/>
      <c r="CZ247" s="199"/>
      <c r="DA247" s="81"/>
      <c r="DB247" s="81"/>
      <c r="DC247" s="81"/>
      <c r="DD247" s="81"/>
      <c r="DE247" s="81"/>
      <c r="DF247" s="81"/>
      <c r="DG247" s="199"/>
      <c r="DH247" s="81"/>
      <c r="DI247" s="81"/>
      <c r="DJ247" s="81"/>
      <c r="DK247" s="81"/>
      <c r="DL247" s="95"/>
      <c r="DM247" s="81"/>
      <c r="DN247" s="81"/>
      <c r="DO247" s="81"/>
      <c r="DP247" s="81"/>
      <c r="DQ247" s="95"/>
      <c r="DR247" s="81"/>
      <c r="DS247" s="81"/>
      <c r="DT247" s="81"/>
      <c r="DU247" s="200"/>
      <c r="DV247" s="200"/>
      <c r="DW247" s="200"/>
      <c r="DZ247" s="128"/>
    </row>
    <row r="248" spans="1:132" s="7" customFormat="1" ht="12.75" x14ac:dyDescent="0.2">
      <c r="A248" s="201" t="s">
        <v>249</v>
      </c>
      <c r="B248" s="72">
        <f t="shared" ref="B248:AB248" si="919">B250-B148</f>
        <v>-523.52636405999988</v>
      </c>
      <c r="C248" s="72">
        <f t="shared" si="919"/>
        <v>0</v>
      </c>
      <c r="D248" s="72">
        <f t="shared" si="919"/>
        <v>-523.52636405999988</v>
      </c>
      <c r="E248" s="72">
        <f t="shared" si="919"/>
        <v>-523.52636406000011</v>
      </c>
      <c r="F248" s="72">
        <f t="shared" si="919"/>
        <v>0</v>
      </c>
      <c r="G248" s="72">
        <f t="shared" si="919"/>
        <v>-523.52636406000011</v>
      </c>
      <c r="H248" s="72">
        <f t="shared" si="919"/>
        <v>489.47025731650081</v>
      </c>
      <c r="I248" s="72">
        <f t="shared" si="919"/>
        <v>54.116355200000001</v>
      </c>
      <c r="J248" s="72">
        <f t="shared" si="919"/>
        <v>35.506106066222237</v>
      </c>
      <c r="K248" s="72">
        <f t="shared" si="919"/>
        <v>0</v>
      </c>
      <c r="L248" s="72">
        <f t="shared" si="919"/>
        <v>35.506106066222223</v>
      </c>
      <c r="M248" s="72">
        <f t="shared" si="919"/>
        <v>44.240404269999999</v>
      </c>
      <c r="N248" s="72">
        <f t="shared" si="919"/>
        <v>-44.291279246999999</v>
      </c>
      <c r="O248" s="72">
        <f t="shared" si="919"/>
        <v>0</v>
      </c>
      <c r="P248" s="72">
        <f t="shared" si="919"/>
        <v>-44.291279246999999</v>
      </c>
      <c r="Q248" s="72">
        <f t="shared" si="919"/>
        <v>-3.673242359777765</v>
      </c>
      <c r="R248" s="72">
        <f t="shared" si="919"/>
        <v>0</v>
      </c>
      <c r="S248" s="72">
        <f t="shared" si="919"/>
        <v>-3.673242359777765</v>
      </c>
      <c r="T248" s="72">
        <f t="shared" si="919"/>
        <v>20.505676999999999</v>
      </c>
      <c r="U248" s="72">
        <f t="shared" si="919"/>
        <v>-39.905449334499998</v>
      </c>
      <c r="V248" s="72">
        <f t="shared" si="919"/>
        <v>0</v>
      </c>
      <c r="W248" s="72">
        <f t="shared" si="919"/>
        <v>-39.905449334499977</v>
      </c>
      <c r="X248" s="72">
        <f t="shared" si="919"/>
        <v>0</v>
      </c>
      <c r="Y248" s="72">
        <f t="shared" si="919"/>
        <v>118.86243647000001</v>
      </c>
      <c r="Z248" s="73">
        <f t="shared" si="919"/>
        <v>-48.690622515277781</v>
      </c>
      <c r="AA248" s="73">
        <f t="shared" si="919"/>
        <v>0</v>
      </c>
      <c r="AB248" s="73">
        <f t="shared" si="919"/>
        <v>-48.690622515277752</v>
      </c>
      <c r="AC248" s="66">
        <f>AB248/D248</f>
        <v>9.3005101285973557E-2</v>
      </c>
      <c r="AD248" s="66">
        <f t="shared" ref="AD248:AD289" si="920">Z248/Y248</f>
        <v>-0.40963843549990608</v>
      </c>
      <c r="AE248" s="66">
        <f t="shared" si="724"/>
        <v>-9.9476161804441299E-2</v>
      </c>
      <c r="AF248" s="72">
        <f t="shared" ref="AF248:AL248" si="921">AF250-AF148</f>
        <v>48.034047999999999</v>
      </c>
      <c r="AG248" s="72">
        <f t="shared" si="921"/>
        <v>-9.4451236269999868</v>
      </c>
      <c r="AH248" s="72">
        <f t="shared" si="921"/>
        <v>0</v>
      </c>
      <c r="AI248" s="72">
        <f t="shared" si="921"/>
        <v>-9.445123627000001</v>
      </c>
      <c r="AJ248" s="72">
        <f t="shared" si="921"/>
        <v>-58.135746142277782</v>
      </c>
      <c r="AK248" s="72">
        <f t="shared" si="921"/>
        <v>0</v>
      </c>
      <c r="AL248" s="72">
        <f t="shared" si="921"/>
        <v>-58.135746142277725</v>
      </c>
      <c r="AM248" s="66">
        <f>AJ248/B248</f>
        <v>0.11104645369037233</v>
      </c>
      <c r="AN248" s="72">
        <f t="shared" ref="AN248:BH248" si="922">AN250-AN148</f>
        <v>40.675814000000003</v>
      </c>
      <c r="AO248" s="72">
        <f t="shared" si="922"/>
        <v>7.0187753824000261</v>
      </c>
      <c r="AP248" s="72">
        <f t="shared" si="922"/>
        <v>0</v>
      </c>
      <c r="AQ248" s="72">
        <f t="shared" si="922"/>
        <v>7.0187753823999977</v>
      </c>
      <c r="AR248" s="72">
        <f t="shared" si="922"/>
        <v>-51.116970759877788</v>
      </c>
      <c r="AS248" s="72">
        <f t="shared" si="922"/>
        <v>0</v>
      </c>
      <c r="AT248" s="72">
        <f t="shared" si="922"/>
        <v>-51.116970759877788</v>
      </c>
      <c r="AU248" s="72">
        <f t="shared" si="922"/>
        <v>25.014236</v>
      </c>
      <c r="AV248" s="72">
        <f t="shared" si="922"/>
        <v>-17.812530130399992</v>
      </c>
      <c r="AW248" s="72">
        <f t="shared" si="922"/>
        <v>0</v>
      </c>
      <c r="AX248" s="72">
        <f t="shared" si="922"/>
        <v>-17.812530130399992</v>
      </c>
      <c r="AY248" s="72">
        <f t="shared" si="922"/>
        <v>0</v>
      </c>
      <c r="AZ248" s="72">
        <f t="shared" si="922"/>
        <v>113.72409800000001</v>
      </c>
      <c r="BA248" s="72">
        <f t="shared" si="922"/>
        <v>-20.238878374999977</v>
      </c>
      <c r="BB248" s="72">
        <f t="shared" si="922"/>
        <v>0</v>
      </c>
      <c r="BC248" s="72">
        <f t="shared" si="922"/>
        <v>-20.238878375000006</v>
      </c>
      <c r="BD248" s="72">
        <f t="shared" si="922"/>
        <v>0</v>
      </c>
      <c r="BE248" s="72">
        <f t="shared" si="922"/>
        <v>232.58653446999998</v>
      </c>
      <c r="BF248" s="73">
        <f t="shared" si="922"/>
        <v>-68.929500890277865</v>
      </c>
      <c r="BG248" s="73">
        <f t="shared" si="922"/>
        <v>0</v>
      </c>
      <c r="BH248" s="73">
        <f t="shared" si="922"/>
        <v>-68.929500890277922</v>
      </c>
      <c r="BI248" s="66">
        <f t="shared" ref="BI248:BI252" si="923">BH248/D248</f>
        <v>0.13166385806384739</v>
      </c>
      <c r="BJ248" s="66">
        <f>BF248/E248</f>
        <v>0.13166385806384723</v>
      </c>
      <c r="BK248" s="66" t="e">
        <f>BH248/BD248</f>
        <v>#DIV/0!</v>
      </c>
      <c r="BL248" s="72">
        <f t="shared" ref="BL248:BR248" si="924">BL250-BL148</f>
        <v>0</v>
      </c>
      <c r="BM248" s="72">
        <f t="shared" si="924"/>
        <v>-81.339336563000018</v>
      </c>
      <c r="BN248" s="72">
        <f t="shared" si="924"/>
        <v>0</v>
      </c>
      <c r="BO248" s="72">
        <f t="shared" si="924"/>
        <v>-81.339336563000018</v>
      </c>
      <c r="BP248" s="72">
        <f t="shared" si="924"/>
        <v>-150.26883745327785</v>
      </c>
      <c r="BQ248" s="72">
        <f t="shared" si="924"/>
        <v>0</v>
      </c>
      <c r="BR248" s="72">
        <f t="shared" si="924"/>
        <v>-150.2688374532778</v>
      </c>
      <c r="BS248" s="66">
        <f>BR248/B248</f>
        <v>0.2870320346198571</v>
      </c>
      <c r="BT248" s="72">
        <f t="shared" ref="BT248:BZ248" si="925">BT250-BT148</f>
        <v>0</v>
      </c>
      <c r="BU248" s="72">
        <f t="shared" si="925"/>
        <v>0</v>
      </c>
      <c r="BV248" s="72">
        <f t="shared" si="925"/>
        <v>0</v>
      </c>
      <c r="BW248" s="72">
        <f t="shared" si="925"/>
        <v>0</v>
      </c>
      <c r="BX248" s="72">
        <f t="shared" si="925"/>
        <v>-150.26883745327785</v>
      </c>
      <c r="BY248" s="72">
        <f t="shared" si="925"/>
        <v>0</v>
      </c>
      <c r="BZ248" s="72">
        <f t="shared" si="925"/>
        <v>-150.2688374532778</v>
      </c>
      <c r="CA248" s="66">
        <f>BX248/B248</f>
        <v>0.28703203461985721</v>
      </c>
      <c r="CB248" s="72">
        <f t="shared" ref="CB248:CO248" si="926">CB250-CB148</f>
        <v>0</v>
      </c>
      <c r="CC248" s="72">
        <f t="shared" si="926"/>
        <v>0</v>
      </c>
      <c r="CD248" s="72">
        <f t="shared" si="926"/>
        <v>0</v>
      </c>
      <c r="CE248" s="72">
        <f t="shared" si="926"/>
        <v>0</v>
      </c>
      <c r="CF248" s="72">
        <f t="shared" si="926"/>
        <v>0</v>
      </c>
      <c r="CG248" s="72">
        <f t="shared" si="926"/>
        <v>0</v>
      </c>
      <c r="CH248" s="72">
        <f t="shared" si="926"/>
        <v>-81.339336563000018</v>
      </c>
      <c r="CI248" s="72">
        <f t="shared" si="926"/>
        <v>0</v>
      </c>
      <c r="CJ248" s="72">
        <f t="shared" si="926"/>
        <v>-81.339336563000018</v>
      </c>
      <c r="CK248" s="72">
        <f t="shared" si="926"/>
        <v>0</v>
      </c>
      <c r="CL248" s="72">
        <f t="shared" si="926"/>
        <v>232.58653446999998</v>
      </c>
      <c r="CM248" s="72">
        <f t="shared" si="926"/>
        <v>-150.26883745327785</v>
      </c>
      <c r="CN248" s="72">
        <f t="shared" si="926"/>
        <v>0</v>
      </c>
      <c r="CO248" s="72">
        <f t="shared" si="926"/>
        <v>-150.2688374532778</v>
      </c>
      <c r="CP248" s="67">
        <f>CO248/D248</f>
        <v>0.2870320346198571</v>
      </c>
      <c r="CQ248" s="67">
        <f>CO248/G248</f>
        <v>0.28703203461985699</v>
      </c>
      <c r="CR248" s="67" t="e">
        <f>CO248/CK248</f>
        <v>#DIV/0!</v>
      </c>
      <c r="CS248" s="72">
        <f t="shared" ref="CS248:DT248" si="927">CS250-CS148</f>
        <v>0</v>
      </c>
      <c r="CT248" s="72">
        <f t="shared" si="927"/>
        <v>0</v>
      </c>
      <c r="CU248" s="72">
        <f t="shared" si="927"/>
        <v>0</v>
      </c>
      <c r="CV248" s="72">
        <f t="shared" si="927"/>
        <v>0</v>
      </c>
      <c r="CW248" s="72">
        <f t="shared" si="927"/>
        <v>-150.26883745327785</v>
      </c>
      <c r="CX248" s="72">
        <f t="shared" si="927"/>
        <v>0</v>
      </c>
      <c r="CY248" s="72">
        <f t="shared" si="927"/>
        <v>-150.2688374532778</v>
      </c>
      <c r="CZ248" s="72">
        <f t="shared" si="927"/>
        <v>0</v>
      </c>
      <c r="DA248" s="72">
        <f t="shared" si="927"/>
        <v>0</v>
      </c>
      <c r="DB248" s="72">
        <f t="shared" si="927"/>
        <v>0</v>
      </c>
      <c r="DC248" s="72">
        <f t="shared" si="927"/>
        <v>0</v>
      </c>
      <c r="DD248" s="72">
        <f t="shared" si="927"/>
        <v>-150.26883745327785</v>
      </c>
      <c r="DE248" s="72">
        <f t="shared" si="927"/>
        <v>0</v>
      </c>
      <c r="DF248" s="72">
        <f t="shared" si="927"/>
        <v>-150.2688374532778</v>
      </c>
      <c r="DG248" s="72">
        <f t="shared" si="927"/>
        <v>180.10849946599998</v>
      </c>
      <c r="DH248" s="72">
        <f t="shared" si="927"/>
        <v>0</v>
      </c>
      <c r="DI248" s="72">
        <f t="shared" si="927"/>
        <v>0</v>
      </c>
      <c r="DJ248" s="72">
        <f t="shared" si="927"/>
        <v>0</v>
      </c>
      <c r="DK248" s="72">
        <f t="shared" si="927"/>
        <v>0</v>
      </c>
      <c r="DL248" s="72">
        <f t="shared" si="927"/>
        <v>180.10849946599998</v>
      </c>
      <c r="DM248" s="72">
        <f t="shared" si="927"/>
        <v>0</v>
      </c>
      <c r="DN248" s="72">
        <f t="shared" si="927"/>
        <v>0</v>
      </c>
      <c r="DO248" s="72">
        <f t="shared" si="927"/>
        <v>0</v>
      </c>
      <c r="DP248" s="72">
        <f t="shared" si="927"/>
        <v>0</v>
      </c>
      <c r="DQ248" s="72">
        <f t="shared" si="927"/>
        <v>412.69503393600002</v>
      </c>
      <c r="DR248" s="72">
        <f t="shared" si="927"/>
        <v>-150.26883745327785</v>
      </c>
      <c r="DS248" s="72">
        <f t="shared" si="927"/>
        <v>0</v>
      </c>
      <c r="DT248" s="72">
        <f t="shared" si="927"/>
        <v>-150.2688374532778</v>
      </c>
      <c r="DU248" s="67">
        <f>DR248/B248</f>
        <v>0.28703203461985721</v>
      </c>
      <c r="DV248" s="67">
        <f>DR248/E248</f>
        <v>0.2870320346198571</v>
      </c>
      <c r="DW248" s="67">
        <f>DT248/H248</f>
        <v>-0.30700300009467396</v>
      </c>
      <c r="DZ248" s="128"/>
      <c r="EA248" s="229"/>
    </row>
    <row r="249" spans="1:132" s="17" customFormat="1" ht="12.75" x14ac:dyDescent="0.2">
      <c r="A249" s="202" t="s">
        <v>250</v>
      </c>
      <c r="B249" s="64">
        <f t="shared" ref="B249:AB249" si="928">B224+B230</f>
        <v>-109.24034905999997</v>
      </c>
      <c r="C249" s="64">
        <f t="shared" si="928"/>
        <v>0</v>
      </c>
      <c r="D249" s="64">
        <f t="shared" si="928"/>
        <v>-109.24034905999997</v>
      </c>
      <c r="E249" s="64">
        <f t="shared" si="928"/>
        <v>-109.24034905999997</v>
      </c>
      <c r="F249" s="64">
        <f t="shared" si="928"/>
        <v>0</v>
      </c>
      <c r="G249" s="64">
        <f t="shared" si="928"/>
        <v>-109.24034905999997</v>
      </c>
      <c r="H249" s="64">
        <f t="shared" si="928"/>
        <v>529.64856131384943</v>
      </c>
      <c r="I249" s="64">
        <f t="shared" si="928"/>
        <v>54.116355200000001</v>
      </c>
      <c r="J249" s="64">
        <f t="shared" si="928"/>
        <v>44.210343170000009</v>
      </c>
      <c r="K249" s="64">
        <f t="shared" si="928"/>
        <v>0</v>
      </c>
      <c r="L249" s="64">
        <f t="shared" si="928"/>
        <v>44.210343170000002</v>
      </c>
      <c r="M249" s="64">
        <f t="shared" si="928"/>
        <v>44.240404269999999</v>
      </c>
      <c r="N249" s="64">
        <f t="shared" si="928"/>
        <v>-21.327827724999999</v>
      </c>
      <c r="O249" s="64">
        <f t="shared" si="928"/>
        <v>0</v>
      </c>
      <c r="P249" s="64">
        <f t="shared" si="928"/>
        <v>-21.327827724999999</v>
      </c>
      <c r="Q249" s="64">
        <f t="shared" si="928"/>
        <v>22.882515445000003</v>
      </c>
      <c r="R249" s="64">
        <f t="shared" si="928"/>
        <v>-3.5527136788005009E-15</v>
      </c>
      <c r="S249" s="64">
        <f t="shared" si="928"/>
        <v>22.882515445000003</v>
      </c>
      <c r="T249" s="64">
        <f t="shared" si="928"/>
        <v>20.505676999999999</v>
      </c>
      <c r="U249" s="64">
        <f t="shared" si="928"/>
        <v>-7.3698578485000006</v>
      </c>
      <c r="V249" s="64">
        <f t="shared" si="928"/>
        <v>0</v>
      </c>
      <c r="W249" s="64">
        <f t="shared" si="928"/>
        <v>-7.3698578484999793</v>
      </c>
      <c r="X249" s="64">
        <f t="shared" si="928"/>
        <v>0</v>
      </c>
      <c r="Y249" s="64">
        <f t="shared" si="928"/>
        <v>118.86243647000001</v>
      </c>
      <c r="Z249" s="65">
        <f t="shared" si="928"/>
        <v>15.512657596499995</v>
      </c>
      <c r="AA249" s="65">
        <f t="shared" si="928"/>
        <v>0</v>
      </c>
      <c r="AB249" s="65">
        <f t="shared" si="928"/>
        <v>15.512657596500024</v>
      </c>
      <c r="AC249" s="66">
        <f>AB249/D249</f>
        <v>-0.14200483365335767</v>
      </c>
      <c r="AD249" s="66">
        <f t="shared" si="920"/>
        <v>0.13050933547382965</v>
      </c>
      <c r="AE249" s="66">
        <f t="shared" si="724"/>
        <v>2.9288586299600683E-2</v>
      </c>
      <c r="AF249" s="64">
        <f t="shared" ref="AF249:AL249" si="929">AF224+AF230</f>
        <v>48.034047999999999</v>
      </c>
      <c r="AG249" s="64">
        <f t="shared" si="929"/>
        <v>2.6091045640000101</v>
      </c>
      <c r="AH249" s="64">
        <f t="shared" si="929"/>
        <v>0</v>
      </c>
      <c r="AI249" s="64">
        <f t="shared" si="929"/>
        <v>2.609104564000003</v>
      </c>
      <c r="AJ249" s="64">
        <f t="shared" si="929"/>
        <v>18.121762160500012</v>
      </c>
      <c r="AK249" s="64">
        <f t="shared" si="929"/>
        <v>0</v>
      </c>
      <c r="AL249" s="64">
        <f t="shared" si="929"/>
        <v>18.121762160500069</v>
      </c>
      <c r="AM249" s="230">
        <f>AJ249/B249</f>
        <v>-0.16588890750016444</v>
      </c>
      <c r="AN249" s="64">
        <f t="shared" ref="AN249:BH249" si="930">AN224+AN230</f>
        <v>40.675814000000003</v>
      </c>
      <c r="AO249" s="64">
        <f t="shared" si="930"/>
        <v>22.912534653200023</v>
      </c>
      <c r="AP249" s="64">
        <f t="shared" si="930"/>
        <v>0</v>
      </c>
      <c r="AQ249" s="64">
        <f t="shared" si="930"/>
        <v>22.912534653200002</v>
      </c>
      <c r="AR249" s="64">
        <f t="shared" si="930"/>
        <v>41.034296813700003</v>
      </c>
      <c r="AS249" s="64">
        <f t="shared" si="930"/>
        <v>0</v>
      </c>
      <c r="AT249" s="64">
        <f t="shared" si="930"/>
        <v>41.034296813700003</v>
      </c>
      <c r="AU249" s="64">
        <f t="shared" si="930"/>
        <v>25.014236</v>
      </c>
      <c r="AV249" s="64">
        <f t="shared" si="930"/>
        <v>-0.99074780819999964</v>
      </c>
      <c r="AW249" s="64">
        <f t="shared" si="930"/>
        <v>0</v>
      </c>
      <c r="AX249" s="64">
        <f t="shared" si="930"/>
        <v>-0.99074780820000674</v>
      </c>
      <c r="AY249" s="64">
        <f t="shared" si="930"/>
        <v>0</v>
      </c>
      <c r="AZ249" s="64">
        <f t="shared" si="930"/>
        <v>113.72409800000001</v>
      </c>
      <c r="BA249" s="64">
        <f t="shared" si="930"/>
        <v>24.530891409000006</v>
      </c>
      <c r="BB249" s="64">
        <f t="shared" si="930"/>
        <v>0</v>
      </c>
      <c r="BC249" s="64">
        <f t="shared" si="930"/>
        <v>24.530891408999977</v>
      </c>
      <c r="BD249" s="64">
        <f t="shared" si="930"/>
        <v>0</v>
      </c>
      <c r="BE249" s="64">
        <f t="shared" si="930"/>
        <v>232.58653446999998</v>
      </c>
      <c r="BF249" s="65">
        <f t="shared" si="930"/>
        <v>40.043549005499976</v>
      </c>
      <c r="BG249" s="65">
        <f t="shared" si="930"/>
        <v>-7.1054273576010019E-15</v>
      </c>
      <c r="BH249" s="65">
        <f t="shared" si="930"/>
        <v>40.043549005499919</v>
      </c>
      <c r="BI249" s="66">
        <f t="shared" si="923"/>
        <v>-0.36656372256286096</v>
      </c>
      <c r="BJ249" s="230">
        <f>BF249/E249</f>
        <v>-0.36656372256286146</v>
      </c>
      <c r="BK249" s="230" t="e">
        <f>BH249/BD249</f>
        <v>#DIV/0!</v>
      </c>
      <c r="BL249" s="64">
        <f t="shared" ref="BL249:BR249" si="931">BL224+BL230</f>
        <v>0</v>
      </c>
      <c r="BM249" s="64">
        <f t="shared" si="931"/>
        <v>-43.669159331000017</v>
      </c>
      <c r="BN249" s="64">
        <f t="shared" si="931"/>
        <v>0</v>
      </c>
      <c r="BO249" s="64">
        <f t="shared" si="931"/>
        <v>-43.669159331000017</v>
      </c>
      <c r="BP249" s="64">
        <f t="shared" si="931"/>
        <v>-3.625610325500026</v>
      </c>
      <c r="BQ249" s="64">
        <f t="shared" si="931"/>
        <v>-7.1054273576010019E-15</v>
      </c>
      <c r="BR249" s="64">
        <f t="shared" si="931"/>
        <v>-3.6256103254999692</v>
      </c>
      <c r="BS249" s="66">
        <f>BR249/B249</f>
        <v>3.3189296415636796E-2</v>
      </c>
      <c r="BT249" s="64">
        <f t="shared" ref="BT249:BZ249" si="932">BT224+BT230</f>
        <v>0</v>
      </c>
      <c r="BU249" s="64">
        <f t="shared" si="932"/>
        <v>0</v>
      </c>
      <c r="BV249" s="64">
        <f t="shared" si="932"/>
        <v>0</v>
      </c>
      <c r="BW249" s="64">
        <f t="shared" si="932"/>
        <v>0</v>
      </c>
      <c r="BX249" s="64">
        <f t="shared" si="932"/>
        <v>-3.625610325500026</v>
      </c>
      <c r="BY249" s="64">
        <f t="shared" si="932"/>
        <v>-7.1054273576010019E-15</v>
      </c>
      <c r="BZ249" s="64">
        <f t="shared" si="932"/>
        <v>-3.6256103254999692</v>
      </c>
      <c r="CA249" s="230">
        <f>BX249/B249</f>
        <v>3.3189296415637316E-2</v>
      </c>
      <c r="CB249" s="64">
        <f t="shared" ref="CB249:CO249" si="933">CB224+CB230</f>
        <v>0</v>
      </c>
      <c r="CC249" s="64">
        <f t="shared" si="933"/>
        <v>0</v>
      </c>
      <c r="CD249" s="64">
        <f t="shared" si="933"/>
        <v>0</v>
      </c>
      <c r="CE249" s="64">
        <f t="shared" si="933"/>
        <v>0</v>
      </c>
      <c r="CF249" s="64">
        <f t="shared" si="933"/>
        <v>0</v>
      </c>
      <c r="CG249" s="64">
        <f t="shared" si="933"/>
        <v>0</v>
      </c>
      <c r="CH249" s="64">
        <f t="shared" si="933"/>
        <v>-43.669159331000017</v>
      </c>
      <c r="CI249" s="64">
        <f t="shared" si="933"/>
        <v>0</v>
      </c>
      <c r="CJ249" s="64">
        <f t="shared" si="933"/>
        <v>-43.669159331000017</v>
      </c>
      <c r="CK249" s="64">
        <f t="shared" si="933"/>
        <v>0</v>
      </c>
      <c r="CL249" s="64">
        <f t="shared" si="933"/>
        <v>232.58653446999998</v>
      </c>
      <c r="CM249" s="64">
        <f t="shared" si="933"/>
        <v>-3.625610325500026</v>
      </c>
      <c r="CN249" s="64">
        <f t="shared" si="933"/>
        <v>-7.1054273576010019E-15</v>
      </c>
      <c r="CO249" s="64">
        <f t="shared" si="933"/>
        <v>-3.6256103254999692</v>
      </c>
      <c r="CP249" s="67">
        <f>CO249/D249</f>
        <v>3.3189296415636796E-2</v>
      </c>
      <c r="CQ249" s="67">
        <f>CO249/G249</f>
        <v>3.3189296415636796E-2</v>
      </c>
      <c r="CR249" s="231" t="e">
        <f>CO249/CK249</f>
        <v>#DIV/0!</v>
      </c>
      <c r="CS249" s="64">
        <f t="shared" ref="CS249:DT249" si="934">CS224+CS230</f>
        <v>0</v>
      </c>
      <c r="CT249" s="64">
        <f t="shared" si="934"/>
        <v>0</v>
      </c>
      <c r="CU249" s="64">
        <f t="shared" si="934"/>
        <v>0</v>
      </c>
      <c r="CV249" s="64">
        <f t="shared" si="934"/>
        <v>0</v>
      </c>
      <c r="CW249" s="64">
        <f t="shared" si="934"/>
        <v>-3.625610325500026</v>
      </c>
      <c r="CX249" s="64">
        <f t="shared" si="934"/>
        <v>-7.1054273576010019E-15</v>
      </c>
      <c r="CY249" s="64">
        <f t="shared" si="934"/>
        <v>-3.6256103254999692</v>
      </c>
      <c r="CZ249" s="64">
        <f t="shared" si="934"/>
        <v>0</v>
      </c>
      <c r="DA249" s="64">
        <f t="shared" si="934"/>
        <v>0</v>
      </c>
      <c r="DB249" s="64">
        <f t="shared" si="934"/>
        <v>0</v>
      </c>
      <c r="DC249" s="64">
        <f t="shared" si="934"/>
        <v>0</v>
      </c>
      <c r="DD249" s="64">
        <f t="shared" si="934"/>
        <v>-3.625610325500026</v>
      </c>
      <c r="DE249" s="64">
        <f t="shared" si="934"/>
        <v>-7.1054273576010019E-15</v>
      </c>
      <c r="DF249" s="64">
        <f t="shared" si="934"/>
        <v>-3.6256103254999692</v>
      </c>
      <c r="DG249" s="64">
        <f t="shared" si="934"/>
        <v>180.10849946599998</v>
      </c>
      <c r="DH249" s="64">
        <f t="shared" si="934"/>
        <v>0</v>
      </c>
      <c r="DI249" s="64">
        <f t="shared" si="934"/>
        <v>0</v>
      </c>
      <c r="DJ249" s="64">
        <f t="shared" si="934"/>
        <v>0</v>
      </c>
      <c r="DK249" s="64">
        <f t="shared" si="934"/>
        <v>0</v>
      </c>
      <c r="DL249" s="64">
        <f t="shared" si="934"/>
        <v>180.10849946599998</v>
      </c>
      <c r="DM249" s="64">
        <f t="shared" si="934"/>
        <v>0</v>
      </c>
      <c r="DN249" s="64">
        <f t="shared" si="934"/>
        <v>0</v>
      </c>
      <c r="DO249" s="64">
        <f t="shared" si="934"/>
        <v>0</v>
      </c>
      <c r="DP249" s="64">
        <f t="shared" si="934"/>
        <v>0</v>
      </c>
      <c r="DQ249" s="64">
        <f t="shared" si="934"/>
        <v>412.69503393600002</v>
      </c>
      <c r="DR249" s="64">
        <f t="shared" si="934"/>
        <v>-3.625610325500026</v>
      </c>
      <c r="DS249" s="64">
        <f t="shared" si="934"/>
        <v>-7.1054273576010019E-15</v>
      </c>
      <c r="DT249" s="64">
        <f t="shared" si="934"/>
        <v>-3.6256103254999692</v>
      </c>
      <c r="DU249" s="231">
        <f>DR249/B249</f>
        <v>3.3189296415637316E-2</v>
      </c>
      <c r="DV249" s="231">
        <f>DR249/E249</f>
        <v>3.3189296415637316E-2</v>
      </c>
      <c r="DW249" s="231">
        <f>DT249/H249</f>
        <v>-6.8453132705699384E-3</v>
      </c>
      <c r="DZ249" s="232"/>
      <c r="EA249" s="229"/>
    </row>
    <row r="250" spans="1:132" s="7" customFormat="1" ht="12.75" x14ac:dyDescent="0.2">
      <c r="A250" s="201" t="s">
        <v>251</v>
      </c>
      <c r="B250" s="72">
        <f t="shared" ref="B250:AB250" si="935">B225+B230</f>
        <v>-413.46671305999985</v>
      </c>
      <c r="C250" s="72">
        <f t="shared" si="935"/>
        <v>0</v>
      </c>
      <c r="D250" s="72">
        <f t="shared" si="935"/>
        <v>-413.46671305999985</v>
      </c>
      <c r="E250" s="72">
        <f t="shared" si="935"/>
        <v>-413.46671306000007</v>
      </c>
      <c r="F250" s="72">
        <f t="shared" si="935"/>
        <v>0</v>
      </c>
      <c r="G250" s="72">
        <f t="shared" si="935"/>
        <v>-413.46671306000007</v>
      </c>
      <c r="H250" s="72">
        <f t="shared" si="935"/>
        <v>569.17295940317513</v>
      </c>
      <c r="I250" s="72">
        <f t="shared" si="935"/>
        <v>54.116355200000001</v>
      </c>
      <c r="J250" s="72">
        <f t="shared" si="935"/>
        <v>39.428889938111126</v>
      </c>
      <c r="K250" s="72">
        <f t="shared" si="935"/>
        <v>0</v>
      </c>
      <c r="L250" s="72">
        <f t="shared" si="935"/>
        <v>39.428889938111112</v>
      </c>
      <c r="M250" s="72">
        <f t="shared" si="935"/>
        <v>44.240404269999999</v>
      </c>
      <c r="N250" s="72">
        <f t="shared" si="935"/>
        <v>-32.819553485999997</v>
      </c>
      <c r="O250" s="72">
        <f t="shared" si="935"/>
        <v>0</v>
      </c>
      <c r="P250" s="72">
        <f t="shared" si="935"/>
        <v>-32.819553485999997</v>
      </c>
      <c r="Q250" s="72">
        <f t="shared" si="935"/>
        <v>11.721267273111124</v>
      </c>
      <c r="R250" s="72">
        <f t="shared" si="935"/>
        <v>0</v>
      </c>
      <c r="S250" s="72">
        <f t="shared" si="935"/>
        <v>11.721267273111124</v>
      </c>
      <c r="T250" s="72">
        <f t="shared" si="935"/>
        <v>20.505676999999999</v>
      </c>
      <c r="U250" s="72">
        <f t="shared" si="935"/>
        <v>-23.831826802499997</v>
      </c>
      <c r="V250" s="72">
        <f t="shared" si="935"/>
        <v>0</v>
      </c>
      <c r="W250" s="72">
        <f t="shared" si="935"/>
        <v>-23.831826802499975</v>
      </c>
      <c r="X250" s="72">
        <f t="shared" si="935"/>
        <v>0</v>
      </c>
      <c r="Y250" s="72">
        <f t="shared" si="935"/>
        <v>118.86243647000001</v>
      </c>
      <c r="Z250" s="73">
        <f t="shared" si="935"/>
        <v>-17.222490350388895</v>
      </c>
      <c r="AA250" s="73">
        <f t="shared" si="935"/>
        <v>0</v>
      </c>
      <c r="AB250" s="73">
        <f t="shared" si="935"/>
        <v>-17.222490350388867</v>
      </c>
      <c r="AC250" s="66">
        <f>AB250/D250</f>
        <v>4.1653873954998748E-2</v>
      </c>
      <c r="AD250" s="66">
        <f t="shared" si="920"/>
        <v>-0.14489430691365413</v>
      </c>
      <c r="AE250" s="66">
        <f t="shared" si="724"/>
        <v>-3.0258799308470436E-2</v>
      </c>
      <c r="AF250" s="72">
        <f t="shared" ref="AF250:AL250" si="936">AF225+AF230</f>
        <v>48.034047999999999</v>
      </c>
      <c r="AG250" s="72">
        <f t="shared" si="936"/>
        <v>-4.9934624469999882</v>
      </c>
      <c r="AH250" s="72">
        <f t="shared" si="936"/>
        <v>0</v>
      </c>
      <c r="AI250" s="72">
        <f t="shared" si="936"/>
        <v>-4.9934624470000024</v>
      </c>
      <c r="AJ250" s="72">
        <f t="shared" si="936"/>
        <v>-22.215952797388898</v>
      </c>
      <c r="AK250" s="72">
        <f t="shared" si="936"/>
        <v>0</v>
      </c>
      <c r="AL250" s="72">
        <f t="shared" si="936"/>
        <v>-22.215952797388841</v>
      </c>
      <c r="AM250" s="66">
        <f>AJ250/B250</f>
        <v>5.3730934306590844E-2</v>
      </c>
      <c r="AN250" s="72">
        <f t="shared" ref="AN250:BH250" si="937">AN225+AN230</f>
        <v>40.675814000000003</v>
      </c>
      <c r="AO250" s="72">
        <f t="shared" si="937"/>
        <v>12.569639389400027</v>
      </c>
      <c r="AP250" s="72">
        <f t="shared" si="937"/>
        <v>0</v>
      </c>
      <c r="AQ250" s="72">
        <f t="shared" si="937"/>
        <v>12.569639389399999</v>
      </c>
      <c r="AR250" s="72">
        <f t="shared" si="937"/>
        <v>-9.6463134079888988</v>
      </c>
      <c r="AS250" s="72">
        <f t="shared" si="937"/>
        <v>0</v>
      </c>
      <c r="AT250" s="72">
        <f t="shared" si="937"/>
        <v>-9.6463134079888988</v>
      </c>
      <c r="AU250" s="72">
        <f t="shared" si="937"/>
        <v>25.014236</v>
      </c>
      <c r="AV250" s="72">
        <f t="shared" si="937"/>
        <v>-12.332395874399992</v>
      </c>
      <c r="AW250" s="72">
        <f t="shared" si="937"/>
        <v>0</v>
      </c>
      <c r="AX250" s="72">
        <f t="shared" si="937"/>
        <v>-12.332395874399992</v>
      </c>
      <c r="AY250" s="72">
        <f t="shared" si="937"/>
        <v>0</v>
      </c>
      <c r="AZ250" s="72">
        <f t="shared" si="937"/>
        <v>113.72409800000001</v>
      </c>
      <c r="BA250" s="72">
        <f t="shared" si="937"/>
        <v>-4.7562189319999799</v>
      </c>
      <c r="BB250" s="72">
        <f t="shared" si="937"/>
        <v>0</v>
      </c>
      <c r="BC250" s="72">
        <f t="shared" si="937"/>
        <v>-4.7562189320000083</v>
      </c>
      <c r="BD250" s="72">
        <f t="shared" si="937"/>
        <v>0</v>
      </c>
      <c r="BE250" s="72">
        <f t="shared" si="937"/>
        <v>232.58653446999998</v>
      </c>
      <c r="BF250" s="73">
        <f t="shared" si="937"/>
        <v>-21.978709282388962</v>
      </c>
      <c r="BG250" s="73">
        <f t="shared" si="937"/>
        <v>0</v>
      </c>
      <c r="BH250" s="73">
        <f t="shared" si="937"/>
        <v>-21.978709282389019</v>
      </c>
      <c r="BI250" s="66">
        <f t="shared" si="923"/>
        <v>5.3157143218926062E-2</v>
      </c>
      <c r="BJ250" s="66">
        <f>BF250/E250</f>
        <v>5.3157143218925895E-2</v>
      </c>
      <c r="BK250" s="66" t="e">
        <f>BH250/BD250</f>
        <v>#DIV/0!</v>
      </c>
      <c r="BL250" s="72">
        <f t="shared" ref="BL250:BR250" si="938">BL225+BL230</f>
        <v>0</v>
      </c>
      <c r="BM250" s="72">
        <f t="shared" si="938"/>
        <v>-67.095834334000017</v>
      </c>
      <c r="BN250" s="72">
        <f t="shared" si="938"/>
        <v>0</v>
      </c>
      <c r="BO250" s="72">
        <f t="shared" si="938"/>
        <v>-67.095834334000017</v>
      </c>
      <c r="BP250" s="72">
        <f t="shared" si="938"/>
        <v>-89.074543616388979</v>
      </c>
      <c r="BQ250" s="72">
        <f t="shared" si="938"/>
        <v>0</v>
      </c>
      <c r="BR250" s="72">
        <f t="shared" si="938"/>
        <v>-89.074543616388922</v>
      </c>
      <c r="BS250" s="66">
        <f>BR250/B250</f>
        <v>0.21543340927535065</v>
      </c>
      <c r="BT250" s="72">
        <f t="shared" ref="BT250:BZ250" si="939">BT225+BT230</f>
        <v>0</v>
      </c>
      <c r="BU250" s="72">
        <f t="shared" si="939"/>
        <v>0</v>
      </c>
      <c r="BV250" s="72">
        <f t="shared" si="939"/>
        <v>0</v>
      </c>
      <c r="BW250" s="72">
        <f t="shared" si="939"/>
        <v>0</v>
      </c>
      <c r="BX250" s="72">
        <f t="shared" si="939"/>
        <v>-89.074543616388979</v>
      </c>
      <c r="BY250" s="72">
        <f t="shared" si="939"/>
        <v>0</v>
      </c>
      <c r="BZ250" s="72">
        <f t="shared" si="939"/>
        <v>-89.074543616388922</v>
      </c>
      <c r="CA250" s="66">
        <f>BX250/B250</f>
        <v>0.21543340927535079</v>
      </c>
      <c r="CB250" s="72">
        <f t="shared" ref="CB250:CO250" si="940">CB225+CB230</f>
        <v>0</v>
      </c>
      <c r="CC250" s="72">
        <f t="shared" si="940"/>
        <v>0</v>
      </c>
      <c r="CD250" s="72">
        <f t="shared" si="940"/>
        <v>0</v>
      </c>
      <c r="CE250" s="72">
        <f t="shared" si="940"/>
        <v>0</v>
      </c>
      <c r="CF250" s="72">
        <f t="shared" si="940"/>
        <v>0</v>
      </c>
      <c r="CG250" s="72">
        <f t="shared" si="940"/>
        <v>0</v>
      </c>
      <c r="CH250" s="72">
        <f t="shared" si="940"/>
        <v>-67.095834334000017</v>
      </c>
      <c r="CI250" s="72">
        <f t="shared" si="940"/>
        <v>0</v>
      </c>
      <c r="CJ250" s="72">
        <f t="shared" si="940"/>
        <v>-67.095834334000017</v>
      </c>
      <c r="CK250" s="72">
        <f t="shared" si="940"/>
        <v>0</v>
      </c>
      <c r="CL250" s="72">
        <f t="shared" si="940"/>
        <v>232.58653446999998</v>
      </c>
      <c r="CM250" s="72">
        <f t="shared" si="940"/>
        <v>-89.074543616388979</v>
      </c>
      <c r="CN250" s="72">
        <f t="shared" si="940"/>
        <v>0</v>
      </c>
      <c r="CO250" s="72">
        <f t="shared" si="940"/>
        <v>-89.074543616388922</v>
      </c>
      <c r="CP250" s="67">
        <f>CO250/D250</f>
        <v>0.21543340927535065</v>
      </c>
      <c r="CQ250" s="67">
        <f>CO250/G250</f>
        <v>0.21543340927535054</v>
      </c>
      <c r="CR250" s="67" t="e">
        <f>CO250/CK250</f>
        <v>#DIV/0!</v>
      </c>
      <c r="CS250" s="72">
        <f t="shared" ref="CS250:DT250" si="941">CS225+CS230</f>
        <v>0</v>
      </c>
      <c r="CT250" s="72">
        <f t="shared" si="941"/>
        <v>0</v>
      </c>
      <c r="CU250" s="72">
        <f t="shared" si="941"/>
        <v>0</v>
      </c>
      <c r="CV250" s="72">
        <f t="shared" si="941"/>
        <v>0</v>
      </c>
      <c r="CW250" s="72">
        <f t="shared" si="941"/>
        <v>-89.074543616388979</v>
      </c>
      <c r="CX250" s="72">
        <f t="shared" si="941"/>
        <v>0</v>
      </c>
      <c r="CY250" s="72">
        <f t="shared" si="941"/>
        <v>-89.074543616388922</v>
      </c>
      <c r="CZ250" s="72">
        <f t="shared" si="941"/>
        <v>0</v>
      </c>
      <c r="DA250" s="72">
        <f t="shared" si="941"/>
        <v>0</v>
      </c>
      <c r="DB250" s="72">
        <f t="shared" si="941"/>
        <v>0</v>
      </c>
      <c r="DC250" s="72">
        <f t="shared" si="941"/>
        <v>0</v>
      </c>
      <c r="DD250" s="72">
        <f t="shared" si="941"/>
        <v>-89.074543616388979</v>
      </c>
      <c r="DE250" s="72">
        <f t="shared" si="941"/>
        <v>0</v>
      </c>
      <c r="DF250" s="72">
        <f t="shared" si="941"/>
        <v>-89.074543616388922</v>
      </c>
      <c r="DG250" s="72">
        <f t="shared" si="941"/>
        <v>180.10849946599998</v>
      </c>
      <c r="DH250" s="72">
        <f t="shared" si="941"/>
        <v>0</v>
      </c>
      <c r="DI250" s="72">
        <f t="shared" si="941"/>
        <v>0</v>
      </c>
      <c r="DJ250" s="72">
        <f t="shared" si="941"/>
        <v>0</v>
      </c>
      <c r="DK250" s="72">
        <f t="shared" si="941"/>
        <v>0</v>
      </c>
      <c r="DL250" s="72">
        <f t="shared" si="941"/>
        <v>180.10849946599998</v>
      </c>
      <c r="DM250" s="72">
        <f t="shared" si="941"/>
        <v>0</v>
      </c>
      <c r="DN250" s="72">
        <f t="shared" si="941"/>
        <v>0</v>
      </c>
      <c r="DO250" s="72">
        <f t="shared" si="941"/>
        <v>0</v>
      </c>
      <c r="DP250" s="72">
        <f t="shared" si="941"/>
        <v>0</v>
      </c>
      <c r="DQ250" s="72">
        <f t="shared" si="941"/>
        <v>412.69503393600002</v>
      </c>
      <c r="DR250" s="72">
        <f t="shared" si="941"/>
        <v>-89.074543616388979</v>
      </c>
      <c r="DS250" s="72">
        <f t="shared" si="941"/>
        <v>0</v>
      </c>
      <c r="DT250" s="72">
        <f t="shared" si="941"/>
        <v>-89.074543616388922</v>
      </c>
      <c r="DU250" s="67">
        <f>DR250/B250</f>
        <v>0.21543340927535079</v>
      </c>
      <c r="DV250" s="67">
        <f>DR250/E250</f>
        <v>0.21543340927535068</v>
      </c>
      <c r="DW250" s="67">
        <f>DT250/H250</f>
        <v>-0.15649819996682721</v>
      </c>
      <c r="DZ250" s="128"/>
      <c r="EA250" s="229"/>
    </row>
    <row r="251" spans="1:132" s="7" customFormat="1" ht="12.75" x14ac:dyDescent="0.2">
      <c r="A251" s="201" t="s">
        <v>252</v>
      </c>
      <c r="B251" s="72">
        <f t="shared" ref="B251:AB251" si="942">B226+B230</f>
        <v>-280.51847105999991</v>
      </c>
      <c r="C251" s="72">
        <f t="shared" si="942"/>
        <v>0</v>
      </c>
      <c r="D251" s="72">
        <f t="shared" si="942"/>
        <v>-280.51847105999991</v>
      </c>
      <c r="E251" s="72">
        <f t="shared" si="942"/>
        <v>-280.51847106000014</v>
      </c>
      <c r="F251" s="72">
        <f t="shared" si="942"/>
        <v>0</v>
      </c>
      <c r="G251" s="72">
        <f t="shared" si="942"/>
        <v>-280.51847106000014</v>
      </c>
      <c r="H251" s="72">
        <f t="shared" si="942"/>
        <v>703.33729716569212</v>
      </c>
      <c r="I251" s="72">
        <f t="shared" si="942"/>
        <v>54.116355200000001</v>
      </c>
      <c r="J251" s="72">
        <f t="shared" si="942"/>
        <v>39.906022264111115</v>
      </c>
      <c r="K251" s="72">
        <f t="shared" si="942"/>
        <v>0</v>
      </c>
      <c r="L251" s="72">
        <f t="shared" si="942"/>
        <v>39.906022264111115</v>
      </c>
      <c r="M251" s="72">
        <f t="shared" si="942"/>
        <v>44.240404269999999</v>
      </c>
      <c r="N251" s="72">
        <f t="shared" si="942"/>
        <v>-30.916095270000003</v>
      </c>
      <c r="O251" s="72">
        <f t="shared" si="942"/>
        <v>0</v>
      </c>
      <c r="P251" s="72">
        <f t="shared" si="942"/>
        <v>-30.916095270000003</v>
      </c>
      <c r="Q251" s="72">
        <f t="shared" si="942"/>
        <v>14.101857815111131</v>
      </c>
      <c r="R251" s="72">
        <f t="shared" si="942"/>
        <v>0</v>
      </c>
      <c r="S251" s="72">
        <f t="shared" si="942"/>
        <v>14.101857815111131</v>
      </c>
      <c r="T251" s="72">
        <f t="shared" si="942"/>
        <v>20.505676999999999</v>
      </c>
      <c r="U251" s="72">
        <f t="shared" si="942"/>
        <v>-20.587645784499998</v>
      </c>
      <c r="V251" s="72">
        <f t="shared" si="942"/>
        <v>0</v>
      </c>
      <c r="W251" s="72">
        <f t="shared" si="942"/>
        <v>-20.587645784499976</v>
      </c>
      <c r="X251" s="72">
        <f t="shared" si="942"/>
        <v>0</v>
      </c>
      <c r="Y251" s="72">
        <f t="shared" si="942"/>
        <v>118.86243647000001</v>
      </c>
      <c r="Z251" s="73">
        <f t="shared" si="942"/>
        <v>-11.597718790388896</v>
      </c>
      <c r="AA251" s="73">
        <f t="shared" si="942"/>
        <v>0</v>
      </c>
      <c r="AB251" s="73">
        <f t="shared" si="942"/>
        <v>-11.597718790388868</v>
      </c>
      <c r="AC251" s="66">
        <f>AB251/D251</f>
        <v>4.1343868539438312E-2</v>
      </c>
      <c r="AD251" s="66">
        <f t="shared" si="920"/>
        <v>-9.7572615325919848E-2</v>
      </c>
      <c r="AE251" s="66">
        <f t="shared" si="724"/>
        <v>-1.6489554637761059E-2</v>
      </c>
      <c r="AF251" s="72">
        <f t="shared" ref="AF251:AL251" si="943">AF226+AF230</f>
        <v>48.034047999999999</v>
      </c>
      <c r="AG251" s="72">
        <f t="shared" si="943"/>
        <v>2.145029798000007</v>
      </c>
      <c r="AH251" s="72">
        <f t="shared" si="943"/>
        <v>0</v>
      </c>
      <c r="AI251" s="72">
        <f t="shared" si="943"/>
        <v>2.1450297979999928</v>
      </c>
      <c r="AJ251" s="72">
        <f t="shared" si="943"/>
        <v>-9.4526889923889179</v>
      </c>
      <c r="AK251" s="72">
        <f t="shared" si="943"/>
        <v>0</v>
      </c>
      <c r="AL251" s="72">
        <f t="shared" si="943"/>
        <v>-9.4526889923888326</v>
      </c>
      <c r="AM251" s="66">
        <f>AJ251/B251</f>
        <v>3.3697207020521258E-2</v>
      </c>
      <c r="AN251" s="72">
        <f t="shared" ref="AN251:BH251" si="944">AN226+AN230</f>
        <v>40.675814000000003</v>
      </c>
      <c r="AO251" s="72">
        <f t="shared" si="944"/>
        <v>14.395478785400019</v>
      </c>
      <c r="AP251" s="72">
        <f t="shared" si="944"/>
        <v>0</v>
      </c>
      <c r="AQ251" s="72">
        <f t="shared" si="944"/>
        <v>14.395478785399991</v>
      </c>
      <c r="AR251" s="72">
        <f t="shared" si="944"/>
        <v>4.9427897930111016</v>
      </c>
      <c r="AS251" s="72">
        <f t="shared" si="944"/>
        <v>0</v>
      </c>
      <c r="AT251" s="72">
        <f t="shared" si="944"/>
        <v>4.9427897930111016</v>
      </c>
      <c r="AU251" s="72">
        <f t="shared" si="944"/>
        <v>25.014236</v>
      </c>
      <c r="AV251" s="72">
        <f t="shared" si="944"/>
        <v>-2.9931222143999885</v>
      </c>
      <c r="AW251" s="72">
        <f t="shared" si="944"/>
        <v>0</v>
      </c>
      <c r="AX251" s="72">
        <f t="shared" si="944"/>
        <v>-2.9931222143999885</v>
      </c>
      <c r="AY251" s="72">
        <f t="shared" si="944"/>
        <v>0</v>
      </c>
      <c r="AZ251" s="72">
        <f t="shared" si="944"/>
        <v>113.72409800000001</v>
      </c>
      <c r="BA251" s="72">
        <f t="shared" si="944"/>
        <v>13.547386368999996</v>
      </c>
      <c r="BB251" s="72">
        <f t="shared" si="944"/>
        <v>0</v>
      </c>
      <c r="BC251" s="72">
        <f t="shared" si="944"/>
        <v>13.547386368999968</v>
      </c>
      <c r="BD251" s="72">
        <f t="shared" si="944"/>
        <v>0</v>
      </c>
      <c r="BE251" s="72">
        <f t="shared" si="944"/>
        <v>232.58653446999998</v>
      </c>
      <c r="BF251" s="73">
        <f t="shared" si="944"/>
        <v>1.9496675786110425</v>
      </c>
      <c r="BG251" s="73">
        <f t="shared" si="944"/>
        <v>0</v>
      </c>
      <c r="BH251" s="73">
        <f t="shared" si="944"/>
        <v>1.9496675786109856</v>
      </c>
      <c r="BI251" s="66">
        <f t="shared" si="923"/>
        <v>-6.9502288788461722E-3</v>
      </c>
      <c r="BJ251" s="66">
        <f>BF251/E251</f>
        <v>-6.9502288788463691E-3</v>
      </c>
      <c r="BK251" s="66" t="e">
        <f>BH251/BD251</f>
        <v>#DIV/0!</v>
      </c>
      <c r="BL251" s="72">
        <f t="shared" ref="BL251:BR251" si="945">BL226+BL230</f>
        <v>0</v>
      </c>
      <c r="BM251" s="72">
        <f t="shared" si="945"/>
        <v>-67.095834334000017</v>
      </c>
      <c r="BN251" s="72">
        <f t="shared" si="945"/>
        <v>0</v>
      </c>
      <c r="BO251" s="72">
        <f t="shared" si="945"/>
        <v>-67.095834334000017</v>
      </c>
      <c r="BP251" s="72">
        <f t="shared" si="945"/>
        <v>-65.146166755388975</v>
      </c>
      <c r="BQ251" s="72">
        <f t="shared" si="945"/>
        <v>0</v>
      </c>
      <c r="BR251" s="72">
        <f t="shared" si="945"/>
        <v>-65.146166755388919</v>
      </c>
      <c r="BS251" s="66">
        <f>BR251/B251</f>
        <v>0.23223485608352273</v>
      </c>
      <c r="BT251" s="72">
        <f t="shared" ref="BT251:BZ251" si="946">BT226+BT230</f>
        <v>0</v>
      </c>
      <c r="BU251" s="72">
        <f t="shared" si="946"/>
        <v>0</v>
      </c>
      <c r="BV251" s="72">
        <f t="shared" si="946"/>
        <v>0</v>
      </c>
      <c r="BW251" s="72">
        <f t="shared" si="946"/>
        <v>0</v>
      </c>
      <c r="BX251" s="72">
        <f t="shared" si="946"/>
        <v>-65.146166755388975</v>
      </c>
      <c r="BY251" s="72">
        <f t="shared" si="946"/>
        <v>0</v>
      </c>
      <c r="BZ251" s="72">
        <f t="shared" si="946"/>
        <v>-65.146166755388919</v>
      </c>
      <c r="CA251" s="66">
        <f>BX251/B251</f>
        <v>0.23223485608352296</v>
      </c>
      <c r="CB251" s="72">
        <f t="shared" ref="CB251:CO251" si="947">CB226+CB230</f>
        <v>0</v>
      </c>
      <c r="CC251" s="72">
        <f t="shared" si="947"/>
        <v>0</v>
      </c>
      <c r="CD251" s="72">
        <f t="shared" si="947"/>
        <v>0</v>
      </c>
      <c r="CE251" s="72">
        <f t="shared" si="947"/>
        <v>0</v>
      </c>
      <c r="CF251" s="72">
        <f t="shared" si="947"/>
        <v>0</v>
      </c>
      <c r="CG251" s="72">
        <f t="shared" si="947"/>
        <v>0</v>
      </c>
      <c r="CH251" s="72">
        <f t="shared" si="947"/>
        <v>-67.095834334000017</v>
      </c>
      <c r="CI251" s="72">
        <f t="shared" si="947"/>
        <v>0</v>
      </c>
      <c r="CJ251" s="72">
        <f t="shared" si="947"/>
        <v>-67.095834334000017</v>
      </c>
      <c r="CK251" s="72">
        <f t="shared" si="947"/>
        <v>0</v>
      </c>
      <c r="CL251" s="72">
        <f t="shared" si="947"/>
        <v>232.58653446999998</v>
      </c>
      <c r="CM251" s="72">
        <f t="shared" si="947"/>
        <v>-65.146166755388975</v>
      </c>
      <c r="CN251" s="72">
        <f t="shared" si="947"/>
        <v>0</v>
      </c>
      <c r="CO251" s="72">
        <f t="shared" si="947"/>
        <v>-65.146166755388919</v>
      </c>
      <c r="CP251" s="67">
        <f>CO251/D251</f>
        <v>0.23223485608352273</v>
      </c>
      <c r="CQ251" s="67">
        <f>CO251/G251</f>
        <v>0.23223485608352257</v>
      </c>
      <c r="CR251" s="67" t="e">
        <f>CO251/CK251</f>
        <v>#DIV/0!</v>
      </c>
      <c r="CS251" s="72">
        <f t="shared" ref="CS251:DT251" si="948">CS226+CS230</f>
        <v>0</v>
      </c>
      <c r="CT251" s="72">
        <f t="shared" si="948"/>
        <v>0</v>
      </c>
      <c r="CU251" s="72">
        <f t="shared" si="948"/>
        <v>0</v>
      </c>
      <c r="CV251" s="72">
        <f t="shared" si="948"/>
        <v>0</v>
      </c>
      <c r="CW251" s="72">
        <f t="shared" si="948"/>
        <v>-65.146166755388975</v>
      </c>
      <c r="CX251" s="72">
        <f t="shared" si="948"/>
        <v>0</v>
      </c>
      <c r="CY251" s="72">
        <f t="shared" si="948"/>
        <v>-65.146166755388919</v>
      </c>
      <c r="CZ251" s="72">
        <f t="shared" si="948"/>
        <v>0</v>
      </c>
      <c r="DA251" s="72">
        <f t="shared" si="948"/>
        <v>0</v>
      </c>
      <c r="DB251" s="72">
        <f t="shared" si="948"/>
        <v>0</v>
      </c>
      <c r="DC251" s="72">
        <f t="shared" si="948"/>
        <v>0</v>
      </c>
      <c r="DD251" s="72">
        <f t="shared" si="948"/>
        <v>-65.146166755388975</v>
      </c>
      <c r="DE251" s="72">
        <f t="shared" si="948"/>
        <v>0</v>
      </c>
      <c r="DF251" s="72">
        <f t="shared" si="948"/>
        <v>-65.146166755388919</v>
      </c>
      <c r="DG251" s="72">
        <f t="shared" si="948"/>
        <v>180.10849946599998</v>
      </c>
      <c r="DH251" s="72">
        <f t="shared" si="948"/>
        <v>0</v>
      </c>
      <c r="DI251" s="72">
        <f t="shared" si="948"/>
        <v>0</v>
      </c>
      <c r="DJ251" s="72">
        <f t="shared" si="948"/>
        <v>0</v>
      </c>
      <c r="DK251" s="72">
        <f t="shared" si="948"/>
        <v>0</v>
      </c>
      <c r="DL251" s="72">
        <f t="shared" si="948"/>
        <v>180.10849946599998</v>
      </c>
      <c r="DM251" s="72">
        <f t="shared" si="948"/>
        <v>0</v>
      </c>
      <c r="DN251" s="72">
        <f t="shared" si="948"/>
        <v>0</v>
      </c>
      <c r="DO251" s="72">
        <f t="shared" si="948"/>
        <v>0</v>
      </c>
      <c r="DP251" s="72">
        <f t="shared" si="948"/>
        <v>0</v>
      </c>
      <c r="DQ251" s="72">
        <f t="shared" si="948"/>
        <v>412.69503393600002</v>
      </c>
      <c r="DR251" s="72">
        <f t="shared" si="948"/>
        <v>-65.146166755388975</v>
      </c>
      <c r="DS251" s="72">
        <f t="shared" si="948"/>
        <v>0</v>
      </c>
      <c r="DT251" s="72">
        <f t="shared" si="948"/>
        <v>-65.146166755388919</v>
      </c>
      <c r="DU251" s="67">
        <f>DR251/B251</f>
        <v>0.23223485608352296</v>
      </c>
      <c r="DV251" s="67">
        <f>DR251/E251</f>
        <v>0.23223485608352276</v>
      </c>
      <c r="DW251" s="67">
        <f>DT251/H251</f>
        <v>-9.2624359632163505E-2</v>
      </c>
      <c r="DZ251" s="128"/>
      <c r="EA251" s="229"/>
    </row>
    <row r="252" spans="1:132" s="17" customFormat="1" ht="12.75" x14ac:dyDescent="0.2">
      <c r="A252" s="202" t="s">
        <v>253</v>
      </c>
      <c r="B252" s="64">
        <f t="shared" ref="B252:AB252" si="949">B227+B230</f>
        <v>-170.45882005999988</v>
      </c>
      <c r="C252" s="64">
        <f t="shared" si="949"/>
        <v>0</v>
      </c>
      <c r="D252" s="64">
        <f t="shared" si="949"/>
        <v>-170.45882005999988</v>
      </c>
      <c r="E252" s="64">
        <f t="shared" si="949"/>
        <v>-170.45882006000011</v>
      </c>
      <c r="F252" s="64">
        <f t="shared" si="949"/>
        <v>0</v>
      </c>
      <c r="G252" s="64">
        <f t="shared" si="949"/>
        <v>-170.45882006000011</v>
      </c>
      <c r="H252" s="64">
        <f t="shared" si="949"/>
        <v>783.03999925236644</v>
      </c>
      <c r="I252" s="64">
        <f t="shared" si="949"/>
        <v>54.116355200000001</v>
      </c>
      <c r="J252" s="64">
        <f t="shared" si="949"/>
        <v>43.819208559000003</v>
      </c>
      <c r="K252" s="64">
        <f t="shared" si="949"/>
        <v>0</v>
      </c>
      <c r="L252" s="64">
        <f t="shared" si="949"/>
        <v>43.819208559000003</v>
      </c>
      <c r="M252" s="64">
        <f t="shared" si="949"/>
        <v>44.240404269999999</v>
      </c>
      <c r="N252" s="64">
        <f t="shared" si="949"/>
        <v>-19.450121198999998</v>
      </c>
      <c r="O252" s="64">
        <f t="shared" si="949"/>
        <v>0</v>
      </c>
      <c r="P252" s="64">
        <f t="shared" si="949"/>
        <v>-19.450121198999998</v>
      </c>
      <c r="Q252" s="64">
        <f t="shared" si="949"/>
        <v>29.48101818100001</v>
      </c>
      <c r="R252" s="64">
        <f t="shared" si="949"/>
        <v>0</v>
      </c>
      <c r="S252" s="64">
        <f t="shared" si="949"/>
        <v>29.48101818100001</v>
      </c>
      <c r="T252" s="64">
        <f t="shared" si="949"/>
        <v>20.505676999999999</v>
      </c>
      <c r="U252" s="64">
        <f t="shared" si="949"/>
        <v>-4.5700356524999961</v>
      </c>
      <c r="V252" s="64">
        <f t="shared" si="949"/>
        <v>0</v>
      </c>
      <c r="W252" s="64">
        <f t="shared" si="949"/>
        <v>-4.5700356524999748</v>
      </c>
      <c r="X252" s="64">
        <f t="shared" si="949"/>
        <v>0</v>
      </c>
      <c r="Y252" s="64">
        <f t="shared" si="949"/>
        <v>118.86243647000001</v>
      </c>
      <c r="Z252" s="65">
        <f t="shared" si="949"/>
        <v>19.799051707499999</v>
      </c>
      <c r="AA252" s="65">
        <f t="shared" si="949"/>
        <v>0</v>
      </c>
      <c r="AB252" s="65">
        <f t="shared" si="949"/>
        <v>19.799051707500027</v>
      </c>
      <c r="AC252" s="66">
        <f>AB252/D252</f>
        <v>-0.11615152387263357</v>
      </c>
      <c r="AD252" s="66">
        <f t="shared" si="920"/>
        <v>0.16657114135883569</v>
      </c>
      <c r="AE252" s="66">
        <f t="shared" si="724"/>
        <v>2.5284853553335502E-2</v>
      </c>
      <c r="AF252" s="64">
        <f t="shared" ref="AF252:BH252" si="950">AF227+AF230</f>
        <v>48.034047999999999</v>
      </c>
      <c r="AG252" s="64">
        <f t="shared" si="950"/>
        <v>6.2275540510000091</v>
      </c>
      <c r="AH252" s="64">
        <f t="shared" si="950"/>
        <v>0</v>
      </c>
      <c r="AI252" s="64">
        <f t="shared" si="950"/>
        <v>6.2275540509999949</v>
      </c>
      <c r="AJ252" s="64">
        <f t="shared" si="950"/>
        <v>26.026605758500008</v>
      </c>
      <c r="AK252" s="64">
        <f t="shared" si="950"/>
        <v>0</v>
      </c>
      <c r="AL252" s="64">
        <f t="shared" si="950"/>
        <v>26.026605758500065</v>
      </c>
      <c r="AM252" s="230" t="e">
        <f t="shared" si="950"/>
        <v>#DIV/0!</v>
      </c>
      <c r="AN252" s="64">
        <f t="shared" si="950"/>
        <v>40.675814000000003</v>
      </c>
      <c r="AO252" s="64">
        <f t="shared" si="950"/>
        <v>19.710523542400029</v>
      </c>
      <c r="AP252" s="64">
        <f t="shared" si="950"/>
        <v>0</v>
      </c>
      <c r="AQ252" s="64">
        <f t="shared" si="950"/>
        <v>19.710523542400001</v>
      </c>
      <c r="AR252" s="64">
        <f t="shared" si="950"/>
        <v>45.73712930089998</v>
      </c>
      <c r="AS252" s="64">
        <f t="shared" si="950"/>
        <v>0</v>
      </c>
      <c r="AT252" s="64">
        <f t="shared" si="950"/>
        <v>45.737129300900008</v>
      </c>
      <c r="AU252" s="64">
        <f t="shared" si="950"/>
        <v>25.014236</v>
      </c>
      <c r="AV252" s="64">
        <f t="shared" si="950"/>
        <v>2.918798940599999</v>
      </c>
      <c r="AW252" s="64">
        <f t="shared" si="950"/>
        <v>0</v>
      </c>
      <c r="AX252" s="64">
        <f t="shared" si="950"/>
        <v>2.918798940599999</v>
      </c>
      <c r="AY252" s="64">
        <f t="shared" si="950"/>
        <v>0</v>
      </c>
      <c r="AZ252" s="64">
        <f t="shared" si="950"/>
        <v>113.72409800000001</v>
      </c>
      <c r="BA252" s="64">
        <f t="shared" si="950"/>
        <v>28.856876533999994</v>
      </c>
      <c r="BB252" s="64">
        <f t="shared" si="950"/>
        <v>0</v>
      </c>
      <c r="BC252" s="64">
        <f t="shared" si="950"/>
        <v>28.856876533999966</v>
      </c>
      <c r="BD252" s="64">
        <f t="shared" si="950"/>
        <v>0</v>
      </c>
      <c r="BE252" s="64">
        <f t="shared" si="950"/>
        <v>232.58653446999998</v>
      </c>
      <c r="BF252" s="65">
        <f t="shared" si="950"/>
        <v>48.655928241499993</v>
      </c>
      <c r="BG252" s="65">
        <f t="shared" si="950"/>
        <v>0</v>
      </c>
      <c r="BH252" s="65">
        <f t="shared" si="950"/>
        <v>48.655928241499936</v>
      </c>
      <c r="BI252" s="66">
        <f t="shared" si="923"/>
        <v>-0.28544095415170367</v>
      </c>
      <c r="BJ252" s="230" t="e">
        <f t="shared" ref="BJ252:BR252" si="951">BJ227+BJ230</f>
        <v>#DIV/0!</v>
      </c>
      <c r="BK252" s="230" t="e">
        <f t="shared" si="951"/>
        <v>#DIV/0!</v>
      </c>
      <c r="BL252" s="64">
        <f t="shared" si="951"/>
        <v>0</v>
      </c>
      <c r="BM252" s="64">
        <f t="shared" si="951"/>
        <v>-52.852332105000016</v>
      </c>
      <c r="BN252" s="64">
        <f t="shared" si="951"/>
        <v>0</v>
      </c>
      <c r="BO252" s="64">
        <f t="shared" si="951"/>
        <v>-52.852332105000016</v>
      </c>
      <c r="BP252" s="64">
        <f t="shared" si="951"/>
        <v>-4.1964038635000227</v>
      </c>
      <c r="BQ252" s="64">
        <f t="shared" si="951"/>
        <v>0</v>
      </c>
      <c r="BR252" s="64">
        <f t="shared" si="951"/>
        <v>-4.1964038634999659</v>
      </c>
      <c r="BS252" s="66">
        <f>BR252/B252</f>
        <v>2.4618285296254379E-2</v>
      </c>
      <c r="BT252" s="64">
        <f t="shared" ref="BT252:CO252" si="952">BT227+BT230</f>
        <v>0</v>
      </c>
      <c r="BU252" s="64">
        <f t="shared" si="952"/>
        <v>0</v>
      </c>
      <c r="BV252" s="64">
        <f t="shared" si="952"/>
        <v>0</v>
      </c>
      <c r="BW252" s="64">
        <f t="shared" si="952"/>
        <v>0</v>
      </c>
      <c r="BX252" s="64">
        <f t="shared" si="952"/>
        <v>-4.1964038635000227</v>
      </c>
      <c r="BY252" s="64">
        <f t="shared" si="952"/>
        <v>0</v>
      </c>
      <c r="BZ252" s="64">
        <f t="shared" si="952"/>
        <v>-4.1964038634999659</v>
      </c>
      <c r="CA252" s="230" t="e">
        <f t="shared" si="952"/>
        <v>#DIV/0!</v>
      </c>
      <c r="CB252" s="64">
        <f t="shared" si="952"/>
        <v>0</v>
      </c>
      <c r="CC252" s="64">
        <f t="shared" si="952"/>
        <v>0</v>
      </c>
      <c r="CD252" s="64">
        <f t="shared" si="952"/>
        <v>0</v>
      </c>
      <c r="CE252" s="64">
        <f t="shared" si="952"/>
        <v>0</v>
      </c>
      <c r="CF252" s="64">
        <f t="shared" si="952"/>
        <v>0</v>
      </c>
      <c r="CG252" s="64">
        <f t="shared" si="952"/>
        <v>0</v>
      </c>
      <c r="CH252" s="64">
        <f t="shared" si="952"/>
        <v>-52.852332105000016</v>
      </c>
      <c r="CI252" s="64">
        <f t="shared" si="952"/>
        <v>0</v>
      </c>
      <c r="CJ252" s="64">
        <f t="shared" si="952"/>
        <v>-52.852332105000016</v>
      </c>
      <c r="CK252" s="64">
        <f t="shared" si="952"/>
        <v>0</v>
      </c>
      <c r="CL252" s="64">
        <f t="shared" si="952"/>
        <v>232.58653446999998</v>
      </c>
      <c r="CM252" s="64">
        <f t="shared" si="952"/>
        <v>-4.1964038635000227</v>
      </c>
      <c r="CN252" s="64">
        <f t="shared" si="952"/>
        <v>0</v>
      </c>
      <c r="CO252" s="64">
        <f t="shared" si="952"/>
        <v>-4.1964038634999659</v>
      </c>
      <c r="CP252" s="67">
        <f>CO252/D252</f>
        <v>2.4618285296254379E-2</v>
      </c>
      <c r="CQ252" s="67">
        <f>CO252/G252</f>
        <v>2.4618285296254344E-2</v>
      </c>
      <c r="CR252" s="231" t="e">
        <f t="shared" ref="CR252:DW252" si="953">CR227+CR230</f>
        <v>#DIV/0!</v>
      </c>
      <c r="CS252" s="64">
        <f t="shared" si="953"/>
        <v>0</v>
      </c>
      <c r="CT252" s="64">
        <f t="shared" si="953"/>
        <v>0</v>
      </c>
      <c r="CU252" s="64">
        <f t="shared" si="953"/>
        <v>0</v>
      </c>
      <c r="CV252" s="64">
        <f t="shared" si="953"/>
        <v>0</v>
      </c>
      <c r="CW252" s="64">
        <f t="shared" si="953"/>
        <v>-4.1964038635000227</v>
      </c>
      <c r="CX252" s="64">
        <f t="shared" si="953"/>
        <v>0</v>
      </c>
      <c r="CY252" s="64">
        <f t="shared" si="953"/>
        <v>-4.1964038634999659</v>
      </c>
      <c r="CZ252" s="64">
        <f t="shared" si="953"/>
        <v>0</v>
      </c>
      <c r="DA252" s="64">
        <f t="shared" si="953"/>
        <v>0</v>
      </c>
      <c r="DB252" s="64">
        <f t="shared" si="953"/>
        <v>0</v>
      </c>
      <c r="DC252" s="64">
        <f t="shared" si="953"/>
        <v>0</v>
      </c>
      <c r="DD252" s="64">
        <f t="shared" si="953"/>
        <v>-4.1964038635000227</v>
      </c>
      <c r="DE252" s="64">
        <f t="shared" si="953"/>
        <v>0</v>
      </c>
      <c r="DF252" s="64">
        <f t="shared" si="953"/>
        <v>-4.1964038634999659</v>
      </c>
      <c r="DG252" s="64">
        <f t="shared" si="953"/>
        <v>180.10849946599998</v>
      </c>
      <c r="DH252" s="64">
        <f t="shared" si="953"/>
        <v>0</v>
      </c>
      <c r="DI252" s="64">
        <f t="shared" si="953"/>
        <v>0</v>
      </c>
      <c r="DJ252" s="64">
        <f t="shared" si="953"/>
        <v>0</v>
      </c>
      <c r="DK252" s="64">
        <f t="shared" si="953"/>
        <v>0</v>
      </c>
      <c r="DL252" s="64">
        <f t="shared" si="953"/>
        <v>180.10849946599998</v>
      </c>
      <c r="DM252" s="64">
        <f t="shared" si="953"/>
        <v>0</v>
      </c>
      <c r="DN252" s="64">
        <f t="shared" si="953"/>
        <v>0</v>
      </c>
      <c r="DO252" s="64">
        <f t="shared" si="953"/>
        <v>0</v>
      </c>
      <c r="DP252" s="64">
        <f t="shared" si="953"/>
        <v>0</v>
      </c>
      <c r="DQ252" s="64">
        <f t="shared" si="953"/>
        <v>412.69503393600002</v>
      </c>
      <c r="DR252" s="64">
        <f t="shared" si="953"/>
        <v>-4.1964038635000227</v>
      </c>
      <c r="DS252" s="64">
        <f t="shared" si="953"/>
        <v>0</v>
      </c>
      <c r="DT252" s="64">
        <f t="shared" si="953"/>
        <v>-4.1964038634999659</v>
      </c>
      <c r="DU252" s="231" t="e">
        <f t="shared" si="953"/>
        <v>#DIV/0!</v>
      </c>
      <c r="DV252" s="231" t="e">
        <f t="shared" si="953"/>
        <v>#DIV/0!</v>
      </c>
      <c r="DW252" s="231" t="e">
        <f t="shared" si="953"/>
        <v>#DIV/0!</v>
      </c>
      <c r="DZ252" s="232"/>
      <c r="EA252" s="229"/>
    </row>
    <row r="253" spans="1:132" s="17" customFormat="1" ht="15.75" x14ac:dyDescent="0.25">
      <c r="A253" s="233"/>
      <c r="B253" s="234"/>
      <c r="C253" s="234"/>
      <c r="D253" s="234"/>
      <c r="E253" s="234"/>
      <c r="F253" s="234"/>
      <c r="G253" s="234"/>
      <c r="H253" s="234"/>
      <c r="I253" s="234"/>
      <c r="J253" s="234"/>
      <c r="K253" s="234"/>
      <c r="L253" s="234"/>
      <c r="M253" s="234"/>
      <c r="N253" s="234"/>
      <c r="O253" s="234"/>
      <c r="P253" s="234"/>
      <c r="Q253" s="234"/>
      <c r="R253" s="234"/>
      <c r="S253" s="234"/>
      <c r="T253" s="234"/>
      <c r="U253" s="234"/>
      <c r="V253" s="234"/>
      <c r="W253" s="234"/>
      <c r="X253" s="234"/>
      <c r="Y253" s="234"/>
      <c r="Z253" s="65"/>
      <c r="AA253" s="65"/>
      <c r="AB253" s="65"/>
      <c r="AC253" s="200"/>
      <c r="AD253" s="200"/>
      <c r="AE253" s="200"/>
      <c r="AF253" s="234"/>
      <c r="AG253" s="234"/>
      <c r="AH253" s="234"/>
      <c r="AI253" s="234"/>
      <c r="AJ253" s="234"/>
      <c r="AK253" s="234"/>
      <c r="AL253" s="234"/>
      <c r="AM253" s="234"/>
      <c r="AN253" s="234"/>
      <c r="AO253" s="234"/>
      <c r="AP253" s="234"/>
      <c r="AQ253" s="234"/>
      <c r="AR253" s="234"/>
      <c r="AS253" s="234"/>
      <c r="AT253" s="234"/>
      <c r="AU253" s="234"/>
      <c r="AV253" s="234"/>
      <c r="AW253" s="234"/>
      <c r="AX253" s="234"/>
      <c r="AY253" s="234"/>
      <c r="AZ253" s="234"/>
      <c r="BA253" s="234"/>
      <c r="BB253" s="234"/>
      <c r="BC253" s="234"/>
      <c r="BD253" s="234"/>
      <c r="BE253" s="234"/>
      <c r="BF253" s="65"/>
      <c r="BG253" s="65"/>
      <c r="BH253" s="65"/>
      <c r="BI253" s="234"/>
      <c r="BJ253" s="234"/>
      <c r="BK253" s="234"/>
      <c r="BL253" s="234"/>
      <c r="BM253" s="234"/>
      <c r="BN253" s="234"/>
      <c r="BO253" s="234"/>
      <c r="BP253" s="234"/>
      <c r="BQ253" s="234"/>
      <c r="BR253" s="234"/>
      <c r="BS253" s="234"/>
      <c r="BT253" s="234"/>
      <c r="BU253" s="234"/>
      <c r="BV253" s="234"/>
      <c r="BW253" s="234"/>
      <c r="BX253" s="234"/>
      <c r="BY253" s="234"/>
      <c r="BZ253" s="234"/>
      <c r="CA253" s="234"/>
      <c r="CB253" s="234"/>
      <c r="CC253" s="234"/>
      <c r="CD253" s="234"/>
      <c r="CE253" s="234"/>
      <c r="CF253" s="234"/>
      <c r="CG253" s="234"/>
      <c r="CH253" s="234"/>
      <c r="CI253" s="234"/>
      <c r="CJ253" s="234"/>
      <c r="CK253" s="234"/>
      <c r="CL253" s="234"/>
      <c r="CM253" s="234"/>
      <c r="CN253" s="234"/>
      <c r="CO253" s="234"/>
      <c r="CP253" s="234"/>
      <c r="CQ253" s="234"/>
      <c r="CR253" s="234"/>
      <c r="CS253" s="234"/>
      <c r="CT253" s="234"/>
      <c r="CU253" s="234"/>
      <c r="CV253" s="234"/>
      <c r="CW253" s="234"/>
      <c r="CX253" s="234"/>
      <c r="CY253" s="234"/>
      <c r="CZ253" s="234"/>
      <c r="DA253" s="234"/>
      <c r="DB253" s="234"/>
      <c r="DC253" s="234"/>
      <c r="DD253" s="234"/>
      <c r="DE253" s="234"/>
      <c r="DF253" s="234"/>
      <c r="DG253" s="234"/>
      <c r="DH253" s="234"/>
      <c r="DI253" s="234"/>
      <c r="DJ253" s="234"/>
      <c r="DK253" s="234"/>
      <c r="DL253" s="234"/>
      <c r="DM253" s="234"/>
      <c r="DN253" s="234"/>
      <c r="DO253" s="234"/>
      <c r="DP253" s="234"/>
      <c r="DQ253" s="234"/>
      <c r="DR253" s="234"/>
      <c r="DS253" s="234"/>
      <c r="DT253" s="234"/>
      <c r="DU253" s="234"/>
      <c r="DV253" s="234"/>
      <c r="DW253" s="234"/>
      <c r="DX253" s="155"/>
      <c r="DY253" s="155"/>
      <c r="DZ253" s="155"/>
      <c r="EA253" s="229"/>
      <c r="EB253" s="36"/>
    </row>
    <row r="254" spans="1:132" s="36" customFormat="1" ht="15" x14ac:dyDescent="0.25">
      <c r="A254" s="71" t="s">
        <v>254</v>
      </c>
      <c r="B254" s="217">
        <f t="shared" ref="B254:G254" si="954">-B251</f>
        <v>280.51847105999991</v>
      </c>
      <c r="C254" s="217">
        <f t="shared" si="954"/>
        <v>0</v>
      </c>
      <c r="D254" s="217">
        <f t="shared" si="954"/>
        <v>280.51847105999991</v>
      </c>
      <c r="E254" s="217">
        <f t="shared" si="954"/>
        <v>280.51847106000014</v>
      </c>
      <c r="F254" s="217">
        <f t="shared" si="954"/>
        <v>0</v>
      </c>
      <c r="G254" s="217">
        <f t="shared" si="954"/>
        <v>280.51847106000014</v>
      </c>
      <c r="H254" s="217">
        <f>-H250</f>
        <v>-569.17295940317513</v>
      </c>
      <c r="I254" s="217">
        <f t="shared" ref="I254:AB254" si="955">-I251</f>
        <v>-54.116355200000001</v>
      </c>
      <c r="J254" s="217">
        <f t="shared" si="955"/>
        <v>-39.906022264111115</v>
      </c>
      <c r="K254" s="217">
        <f t="shared" si="955"/>
        <v>0</v>
      </c>
      <c r="L254" s="217">
        <f t="shared" si="955"/>
        <v>-39.906022264111115</v>
      </c>
      <c r="M254" s="217">
        <f t="shared" si="955"/>
        <v>-44.240404269999999</v>
      </c>
      <c r="N254" s="217">
        <f t="shared" si="955"/>
        <v>30.916095270000003</v>
      </c>
      <c r="O254" s="217">
        <f t="shared" si="955"/>
        <v>0</v>
      </c>
      <c r="P254" s="217">
        <f t="shared" si="955"/>
        <v>30.916095270000003</v>
      </c>
      <c r="Q254" s="217">
        <f t="shared" si="955"/>
        <v>-14.101857815111131</v>
      </c>
      <c r="R254" s="217">
        <f t="shared" si="955"/>
        <v>0</v>
      </c>
      <c r="S254" s="217">
        <f t="shared" si="955"/>
        <v>-14.101857815111131</v>
      </c>
      <c r="T254" s="217">
        <f t="shared" si="955"/>
        <v>-20.505676999999999</v>
      </c>
      <c r="U254" s="217">
        <f t="shared" si="955"/>
        <v>20.587645784499998</v>
      </c>
      <c r="V254" s="217">
        <f t="shared" si="955"/>
        <v>0</v>
      </c>
      <c r="W254" s="217">
        <f t="shared" si="955"/>
        <v>20.587645784499976</v>
      </c>
      <c r="X254" s="217">
        <f t="shared" si="955"/>
        <v>0</v>
      </c>
      <c r="Y254" s="217">
        <f t="shared" si="955"/>
        <v>-118.86243647000001</v>
      </c>
      <c r="Z254" s="215">
        <f t="shared" si="955"/>
        <v>11.597718790388896</v>
      </c>
      <c r="AA254" s="215">
        <f t="shared" si="955"/>
        <v>0</v>
      </c>
      <c r="AB254" s="215">
        <f t="shared" si="955"/>
        <v>11.597718790388868</v>
      </c>
      <c r="AC254" s="66">
        <f>AB254/D254</f>
        <v>4.1343868539438312E-2</v>
      </c>
      <c r="AD254" s="66">
        <f t="shared" si="920"/>
        <v>-9.7572615325919848E-2</v>
      </c>
      <c r="AE254" s="66">
        <f t="shared" si="724"/>
        <v>-2.0376440234529121E-2</v>
      </c>
      <c r="AF254" s="217">
        <f t="shared" ref="AF254:BH254" si="956">-AF251</f>
        <v>-48.034047999999999</v>
      </c>
      <c r="AG254" s="217">
        <f t="shared" si="956"/>
        <v>-2.145029798000007</v>
      </c>
      <c r="AH254" s="217">
        <f t="shared" si="956"/>
        <v>0</v>
      </c>
      <c r="AI254" s="217">
        <f t="shared" si="956"/>
        <v>-2.1450297979999928</v>
      </c>
      <c r="AJ254" s="217">
        <f t="shared" si="956"/>
        <v>9.4526889923889179</v>
      </c>
      <c r="AK254" s="217">
        <f t="shared" si="956"/>
        <v>0</v>
      </c>
      <c r="AL254" s="217">
        <f t="shared" si="956"/>
        <v>9.4526889923888326</v>
      </c>
      <c r="AM254" s="217">
        <f t="shared" si="956"/>
        <v>-3.3697207020521258E-2</v>
      </c>
      <c r="AN254" s="217">
        <f t="shared" si="956"/>
        <v>-40.675814000000003</v>
      </c>
      <c r="AO254" s="217">
        <f t="shared" si="956"/>
        <v>-14.395478785400019</v>
      </c>
      <c r="AP254" s="217">
        <f t="shared" si="956"/>
        <v>0</v>
      </c>
      <c r="AQ254" s="217">
        <f t="shared" si="956"/>
        <v>-14.395478785399991</v>
      </c>
      <c r="AR254" s="217">
        <f t="shared" si="956"/>
        <v>-4.9427897930111016</v>
      </c>
      <c r="AS254" s="217">
        <f t="shared" si="956"/>
        <v>0</v>
      </c>
      <c r="AT254" s="217">
        <f t="shared" si="956"/>
        <v>-4.9427897930111016</v>
      </c>
      <c r="AU254" s="217">
        <f t="shared" si="956"/>
        <v>-25.014236</v>
      </c>
      <c r="AV254" s="217">
        <f t="shared" si="956"/>
        <v>2.9931222143999885</v>
      </c>
      <c r="AW254" s="217">
        <f t="shared" si="956"/>
        <v>0</v>
      </c>
      <c r="AX254" s="217">
        <f t="shared" si="956"/>
        <v>2.9931222143999885</v>
      </c>
      <c r="AY254" s="217">
        <f t="shared" si="956"/>
        <v>0</v>
      </c>
      <c r="AZ254" s="217">
        <f t="shared" si="956"/>
        <v>-113.72409800000001</v>
      </c>
      <c r="BA254" s="217">
        <f t="shared" si="956"/>
        <v>-13.547386368999996</v>
      </c>
      <c r="BB254" s="217">
        <f t="shared" si="956"/>
        <v>0</v>
      </c>
      <c r="BC254" s="217">
        <f t="shared" si="956"/>
        <v>-13.547386368999968</v>
      </c>
      <c r="BD254" s="217">
        <f t="shared" si="956"/>
        <v>0</v>
      </c>
      <c r="BE254" s="217">
        <f t="shared" si="956"/>
        <v>-232.58653446999998</v>
      </c>
      <c r="BF254" s="215">
        <f t="shared" si="956"/>
        <v>-1.9496675786110425</v>
      </c>
      <c r="BG254" s="215">
        <f t="shared" si="956"/>
        <v>0</v>
      </c>
      <c r="BH254" s="215">
        <f t="shared" si="956"/>
        <v>-1.9496675786109856</v>
      </c>
      <c r="BI254" s="66">
        <f>BH254/D254</f>
        <v>-6.9502288788461722E-3</v>
      </c>
      <c r="BJ254" s="217">
        <f t="shared" ref="BJ254:BR254" si="957">-BJ251</f>
        <v>6.9502288788463691E-3</v>
      </c>
      <c r="BK254" s="217"/>
      <c r="BL254" s="217">
        <f t="shared" si="957"/>
        <v>0</v>
      </c>
      <c r="BM254" s="217">
        <f t="shared" si="957"/>
        <v>67.095834334000017</v>
      </c>
      <c r="BN254" s="217">
        <f t="shared" si="957"/>
        <v>0</v>
      </c>
      <c r="BO254" s="217">
        <f t="shared" si="957"/>
        <v>67.095834334000017</v>
      </c>
      <c r="BP254" s="217">
        <f t="shared" si="957"/>
        <v>65.146166755388975</v>
      </c>
      <c r="BQ254" s="217">
        <f t="shared" si="957"/>
        <v>0</v>
      </c>
      <c r="BR254" s="217">
        <f t="shared" si="957"/>
        <v>65.146166755388919</v>
      </c>
      <c r="BS254" s="66">
        <f>BR254/B254</f>
        <v>0.23223485608352273</v>
      </c>
      <c r="BT254" s="217">
        <f t="shared" ref="BT254:CO254" si="958">-BT251</f>
        <v>0</v>
      </c>
      <c r="BU254" s="217">
        <f t="shared" si="958"/>
        <v>0</v>
      </c>
      <c r="BV254" s="217">
        <f t="shared" si="958"/>
        <v>0</v>
      </c>
      <c r="BW254" s="217">
        <f t="shared" si="958"/>
        <v>0</v>
      </c>
      <c r="BX254" s="217">
        <f t="shared" si="958"/>
        <v>65.146166755388975</v>
      </c>
      <c r="BY254" s="217">
        <f t="shared" si="958"/>
        <v>0</v>
      </c>
      <c r="BZ254" s="217">
        <f t="shared" si="958"/>
        <v>65.146166755388919</v>
      </c>
      <c r="CA254" s="217">
        <f t="shared" si="958"/>
        <v>-0.23223485608352296</v>
      </c>
      <c r="CB254" s="217">
        <f t="shared" si="958"/>
        <v>0</v>
      </c>
      <c r="CC254" s="217">
        <f t="shared" si="958"/>
        <v>0</v>
      </c>
      <c r="CD254" s="217">
        <f t="shared" si="958"/>
        <v>0</v>
      </c>
      <c r="CE254" s="217">
        <f t="shared" si="958"/>
        <v>0</v>
      </c>
      <c r="CF254" s="217">
        <f t="shared" si="958"/>
        <v>0</v>
      </c>
      <c r="CG254" s="217">
        <f t="shared" si="958"/>
        <v>0</v>
      </c>
      <c r="CH254" s="217">
        <f t="shared" si="958"/>
        <v>67.095834334000017</v>
      </c>
      <c r="CI254" s="217">
        <f t="shared" si="958"/>
        <v>0</v>
      </c>
      <c r="CJ254" s="217">
        <f t="shared" si="958"/>
        <v>67.095834334000017</v>
      </c>
      <c r="CK254" s="217">
        <f t="shared" si="958"/>
        <v>0</v>
      </c>
      <c r="CL254" s="217">
        <f t="shared" si="958"/>
        <v>-232.58653446999998</v>
      </c>
      <c r="CM254" s="217">
        <f t="shared" si="958"/>
        <v>65.146166755388975</v>
      </c>
      <c r="CN254" s="217">
        <f t="shared" si="958"/>
        <v>0</v>
      </c>
      <c r="CO254" s="217">
        <f t="shared" si="958"/>
        <v>65.146166755388919</v>
      </c>
      <c r="CP254" s="67">
        <f>CO254/D254</f>
        <v>0.23223485608352273</v>
      </c>
      <c r="CQ254" s="67">
        <f>CO254/G254</f>
        <v>0.23223485608352257</v>
      </c>
      <c r="CR254" s="217" t="e">
        <f t="shared" ref="CR254:DW254" si="959">-CR251</f>
        <v>#DIV/0!</v>
      </c>
      <c r="CS254" s="217">
        <f t="shared" si="959"/>
        <v>0</v>
      </c>
      <c r="CT254" s="217">
        <f t="shared" si="959"/>
        <v>0</v>
      </c>
      <c r="CU254" s="217">
        <f t="shared" si="959"/>
        <v>0</v>
      </c>
      <c r="CV254" s="217">
        <f t="shared" si="959"/>
        <v>0</v>
      </c>
      <c r="CW254" s="217">
        <f t="shared" si="959"/>
        <v>65.146166755388975</v>
      </c>
      <c r="CX254" s="217">
        <f t="shared" si="959"/>
        <v>0</v>
      </c>
      <c r="CY254" s="217">
        <f t="shared" si="959"/>
        <v>65.146166755388919</v>
      </c>
      <c r="CZ254" s="217">
        <f t="shared" si="959"/>
        <v>0</v>
      </c>
      <c r="DA254" s="217">
        <f t="shared" si="959"/>
        <v>0</v>
      </c>
      <c r="DB254" s="217">
        <f t="shared" si="959"/>
        <v>0</v>
      </c>
      <c r="DC254" s="217">
        <f t="shared" si="959"/>
        <v>0</v>
      </c>
      <c r="DD254" s="217">
        <f t="shared" si="959"/>
        <v>65.146166755388975</v>
      </c>
      <c r="DE254" s="217">
        <f t="shared" si="959"/>
        <v>0</v>
      </c>
      <c r="DF254" s="217">
        <f t="shared" si="959"/>
        <v>65.146166755388919</v>
      </c>
      <c r="DG254" s="217">
        <f t="shared" si="959"/>
        <v>-180.10849946599998</v>
      </c>
      <c r="DH254" s="217">
        <f t="shared" si="959"/>
        <v>0</v>
      </c>
      <c r="DI254" s="217">
        <f t="shared" si="959"/>
        <v>0</v>
      </c>
      <c r="DJ254" s="217">
        <f t="shared" si="959"/>
        <v>0</v>
      </c>
      <c r="DK254" s="217">
        <f t="shared" si="959"/>
        <v>0</v>
      </c>
      <c r="DL254" s="217">
        <f t="shared" si="959"/>
        <v>-180.10849946599998</v>
      </c>
      <c r="DM254" s="217">
        <f t="shared" si="959"/>
        <v>0</v>
      </c>
      <c r="DN254" s="217">
        <f t="shared" si="959"/>
        <v>0</v>
      </c>
      <c r="DO254" s="217">
        <f t="shared" si="959"/>
        <v>0</v>
      </c>
      <c r="DP254" s="217">
        <f t="shared" si="959"/>
        <v>0</v>
      </c>
      <c r="DQ254" s="217">
        <f t="shared" si="959"/>
        <v>-412.69503393600002</v>
      </c>
      <c r="DR254" s="217">
        <f t="shared" si="959"/>
        <v>65.146166755388975</v>
      </c>
      <c r="DS254" s="217">
        <f t="shared" si="959"/>
        <v>0</v>
      </c>
      <c r="DT254" s="217">
        <f t="shared" si="959"/>
        <v>65.146166755388919</v>
      </c>
      <c r="DU254" s="217">
        <f t="shared" si="959"/>
        <v>-0.23223485608352296</v>
      </c>
      <c r="DV254" s="217">
        <f t="shared" si="959"/>
        <v>-0.23223485608352276</v>
      </c>
      <c r="DW254" s="217">
        <f t="shared" si="959"/>
        <v>9.2624359632163505E-2</v>
      </c>
      <c r="DZ254" s="128"/>
      <c r="EA254" s="229"/>
      <c r="EB254" s="7"/>
    </row>
    <row r="255" spans="1:132" s="7" customFormat="1" x14ac:dyDescent="0.2">
      <c r="A255" s="199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5"/>
      <c r="AA255" s="85"/>
      <c r="AB255" s="85"/>
      <c r="AC255" s="200"/>
      <c r="AD255" s="200"/>
      <c r="AE255" s="200"/>
      <c r="AF255" s="81"/>
      <c r="AG255" s="81"/>
      <c r="AH255" s="81"/>
      <c r="AI255" s="81"/>
      <c r="AJ255" s="81"/>
      <c r="AK255" s="81"/>
      <c r="AL255" s="81"/>
      <c r="AM255" s="200"/>
      <c r="AN255" s="81"/>
      <c r="AO255" s="81"/>
      <c r="AP255" s="81"/>
      <c r="AQ255" s="81"/>
      <c r="AR255" s="81"/>
      <c r="AS255" s="81"/>
      <c r="AT255" s="81"/>
      <c r="AU255" s="81"/>
      <c r="AV255" s="81"/>
      <c r="AW255" s="81"/>
      <c r="AX255" s="81"/>
      <c r="AY255" s="81"/>
      <c r="AZ255" s="81"/>
      <c r="BA255" s="81"/>
      <c r="BB255" s="81"/>
      <c r="BC255" s="81"/>
      <c r="BD255" s="81"/>
      <c r="BE255" s="81"/>
      <c r="BF255" s="85"/>
      <c r="BG255" s="85"/>
      <c r="BH255" s="85"/>
      <c r="BI255" s="200"/>
      <c r="BJ255" s="200"/>
      <c r="BK255" s="200"/>
      <c r="BL255" s="81"/>
      <c r="BM255" s="81"/>
      <c r="BN255" s="81"/>
      <c r="BO255" s="81"/>
      <c r="BP255" s="81"/>
      <c r="BQ255" s="81"/>
      <c r="BR255" s="81"/>
      <c r="BS255" s="200"/>
      <c r="BT255" s="81"/>
      <c r="BU255" s="81"/>
      <c r="BV255" s="81"/>
      <c r="BW255" s="81"/>
      <c r="BX255" s="81"/>
      <c r="BY255" s="81"/>
      <c r="BZ255" s="81"/>
      <c r="CA255" s="200"/>
      <c r="CB255" s="81"/>
      <c r="CC255" s="81"/>
      <c r="CD255" s="81"/>
      <c r="CE255" s="81"/>
      <c r="CF255" s="81"/>
      <c r="CG255" s="81"/>
      <c r="CH255" s="81"/>
      <c r="CI255" s="81"/>
      <c r="CJ255" s="81"/>
      <c r="CK255" s="81"/>
      <c r="CL255" s="81"/>
      <c r="CM255" s="81"/>
      <c r="CN255" s="81"/>
      <c r="CO255" s="81"/>
      <c r="CP255" s="200"/>
      <c r="CQ255" s="200"/>
      <c r="CR255" s="200"/>
      <c r="CS255" s="81"/>
      <c r="CT255" s="81"/>
      <c r="CU255" s="81"/>
      <c r="CV255" s="81"/>
      <c r="CW255" s="81"/>
      <c r="CX255" s="81"/>
      <c r="CY255" s="81"/>
      <c r="CZ255" s="81"/>
      <c r="DA255" s="81"/>
      <c r="DB255" s="81"/>
      <c r="DC255" s="81"/>
      <c r="DD255" s="81"/>
      <c r="DE255" s="81"/>
      <c r="DF255" s="81"/>
      <c r="DG255" s="81"/>
      <c r="DH255" s="81"/>
      <c r="DI255" s="81"/>
      <c r="DJ255" s="81"/>
      <c r="DK255" s="81"/>
      <c r="DL255" s="81"/>
      <c r="DM255" s="81"/>
      <c r="DN255" s="81"/>
      <c r="DO255" s="81"/>
      <c r="DP255" s="81"/>
      <c r="DQ255" s="81"/>
      <c r="DR255" s="81"/>
      <c r="DS255" s="81"/>
      <c r="DT255" s="81"/>
      <c r="DU255" s="200"/>
      <c r="DV255" s="200"/>
      <c r="DW255" s="200"/>
      <c r="DZ255" s="128"/>
      <c r="EA255" s="235"/>
      <c r="EB255" s="235"/>
    </row>
    <row r="256" spans="1:132" s="235" customFormat="1" ht="15" x14ac:dyDescent="0.25">
      <c r="A256" s="236" t="s">
        <v>255</v>
      </c>
      <c r="B256" s="237">
        <f t="shared" ref="B256:AB256" si="960">B257+B271</f>
        <v>203.2322740599999</v>
      </c>
      <c r="C256" s="237">
        <f t="shared" si="960"/>
        <v>0</v>
      </c>
      <c r="D256" s="237">
        <f t="shared" si="960"/>
        <v>203.2322740599999</v>
      </c>
      <c r="E256" s="237">
        <f t="shared" si="960"/>
        <v>203.23227453554324</v>
      </c>
      <c r="F256" s="237">
        <f t="shared" si="960"/>
        <v>0</v>
      </c>
      <c r="G256" s="237">
        <f t="shared" si="960"/>
        <v>203.23227453554324</v>
      </c>
      <c r="H256" s="237">
        <f t="shared" si="960"/>
        <v>-43.801563567656387</v>
      </c>
      <c r="I256" s="237">
        <f t="shared" si="960"/>
        <v>0</v>
      </c>
      <c r="J256" s="237">
        <f t="shared" si="960"/>
        <v>-40.338061935111114</v>
      </c>
      <c r="K256" s="237">
        <f t="shared" si="960"/>
        <v>0</v>
      </c>
      <c r="L256" s="237">
        <f t="shared" si="960"/>
        <v>-40.338061935111114</v>
      </c>
      <c r="M256" s="237">
        <f t="shared" si="960"/>
        <v>0</v>
      </c>
      <c r="N256" s="237">
        <f t="shared" si="960"/>
        <v>29.326585242</v>
      </c>
      <c r="O256" s="237">
        <f t="shared" si="960"/>
        <v>0</v>
      </c>
      <c r="P256" s="237">
        <f t="shared" si="960"/>
        <v>29.326585242</v>
      </c>
      <c r="Q256" s="237">
        <f t="shared" si="960"/>
        <v>-16.123407514111129</v>
      </c>
      <c r="R256" s="237">
        <f t="shared" si="960"/>
        <v>0</v>
      </c>
      <c r="S256" s="237">
        <f t="shared" si="960"/>
        <v>-16.123407514111129</v>
      </c>
      <c r="T256" s="237">
        <f t="shared" si="960"/>
        <v>0</v>
      </c>
      <c r="U256" s="237">
        <f t="shared" si="960"/>
        <v>18.594779753499999</v>
      </c>
      <c r="V256" s="237">
        <f t="shared" si="960"/>
        <v>0</v>
      </c>
      <c r="W256" s="237">
        <f t="shared" si="960"/>
        <v>18.594779753499978</v>
      </c>
      <c r="X256" s="237">
        <f t="shared" si="960"/>
        <v>0</v>
      </c>
      <c r="Y256" s="237">
        <f t="shared" si="960"/>
        <v>-118.86243647000001</v>
      </c>
      <c r="Z256" s="238">
        <f t="shared" si="960"/>
        <v>7.5833030603889</v>
      </c>
      <c r="AA256" s="238">
        <f t="shared" si="960"/>
        <v>0</v>
      </c>
      <c r="AB256" s="238">
        <f t="shared" si="960"/>
        <v>7.5833030603888716</v>
      </c>
      <c r="AC256" s="66">
        <f t="shared" ref="AC256:AC289" si="961">AB256/D256</f>
        <v>3.731347836097168E-2</v>
      </c>
      <c r="AD256" s="66">
        <f t="shared" si="920"/>
        <v>-6.3798987178786876E-2</v>
      </c>
      <c r="AE256" s="66">
        <f t="shared" si="724"/>
        <v>-0.17312859274248546</v>
      </c>
      <c r="AF256" s="237">
        <f t="shared" ref="AF256:AL256" si="962">AF257+AF271</f>
        <v>0</v>
      </c>
      <c r="AG256" s="237">
        <f t="shared" si="962"/>
        <v>-8.5529107349999869</v>
      </c>
      <c r="AH256" s="237">
        <f t="shared" si="962"/>
        <v>0</v>
      </c>
      <c r="AI256" s="237">
        <f t="shared" si="962"/>
        <v>-8.5529107349999727</v>
      </c>
      <c r="AJ256" s="237">
        <f t="shared" si="962"/>
        <v>-0.96960767461106911</v>
      </c>
      <c r="AK256" s="237">
        <f t="shared" si="962"/>
        <v>0</v>
      </c>
      <c r="AL256" s="237">
        <f t="shared" si="962"/>
        <v>-0.96960767461115438</v>
      </c>
      <c r="AM256" s="66">
        <f>AJ256/B256</f>
        <v>-4.7709335492886014E-3</v>
      </c>
      <c r="AN256" s="237">
        <f t="shared" ref="AN256:BH256" si="963">AN257+AN271</f>
        <v>0</v>
      </c>
      <c r="AO256" s="237">
        <f t="shared" si="963"/>
        <v>-17.741374315400019</v>
      </c>
      <c r="AP256" s="237">
        <f t="shared" si="963"/>
        <v>0</v>
      </c>
      <c r="AQ256" s="237">
        <f t="shared" si="963"/>
        <v>-17.741374315399991</v>
      </c>
      <c r="AR256" s="237">
        <f t="shared" si="963"/>
        <v>-18.710981990011078</v>
      </c>
      <c r="AS256" s="237">
        <f t="shared" si="963"/>
        <v>0</v>
      </c>
      <c r="AT256" s="237">
        <f t="shared" si="963"/>
        <v>-18.710981990011078</v>
      </c>
      <c r="AU256" s="237">
        <f t="shared" si="963"/>
        <v>0</v>
      </c>
      <c r="AV256" s="237">
        <f t="shared" si="963"/>
        <v>1.2171187103999861</v>
      </c>
      <c r="AW256" s="237">
        <f t="shared" si="963"/>
        <v>0</v>
      </c>
      <c r="AX256" s="237">
        <f t="shared" si="963"/>
        <v>1.2171187103999861</v>
      </c>
      <c r="AY256" s="237">
        <f t="shared" si="963"/>
        <v>0</v>
      </c>
      <c r="AZ256" s="237">
        <f t="shared" si="963"/>
        <v>-113.72409800000001</v>
      </c>
      <c r="BA256" s="237">
        <f t="shared" si="963"/>
        <v>-25.07716633999998</v>
      </c>
      <c r="BB256" s="237">
        <f t="shared" si="963"/>
        <v>0</v>
      </c>
      <c r="BC256" s="237">
        <f t="shared" si="963"/>
        <v>-25.077166339999952</v>
      </c>
      <c r="BD256" s="237">
        <f t="shared" si="963"/>
        <v>0</v>
      </c>
      <c r="BE256" s="237">
        <f t="shared" si="963"/>
        <v>-232.58653446999998</v>
      </c>
      <c r="BF256" s="238">
        <f t="shared" si="963"/>
        <v>-17.493863279611034</v>
      </c>
      <c r="BG256" s="238">
        <f t="shared" si="963"/>
        <v>0</v>
      </c>
      <c r="BH256" s="238">
        <f t="shared" si="963"/>
        <v>-17.493863279610977</v>
      </c>
      <c r="BI256" s="66">
        <f>BH256/D256</f>
        <v>-8.6078175134950738E-2</v>
      </c>
      <c r="BJ256" s="66">
        <f>BF256/E256</f>
        <v>-8.607817493353663E-2</v>
      </c>
      <c r="BK256" s="66"/>
      <c r="BL256" s="237">
        <f t="shared" ref="BL256:BR256" si="964">BL257+BL271</f>
        <v>0</v>
      </c>
      <c r="BM256" s="237">
        <f t="shared" si="964"/>
        <v>273.41335060300003</v>
      </c>
      <c r="BN256" s="237">
        <f t="shared" si="964"/>
        <v>0</v>
      </c>
      <c r="BO256" s="237">
        <f t="shared" si="964"/>
        <v>273.41335060300003</v>
      </c>
      <c r="BP256" s="237">
        <f t="shared" si="964"/>
        <v>255.91948732338898</v>
      </c>
      <c r="BQ256" s="237">
        <f t="shared" si="964"/>
        <v>0</v>
      </c>
      <c r="BR256" s="237">
        <f t="shared" si="964"/>
        <v>255.91948732338892</v>
      </c>
      <c r="BS256" s="66">
        <f t="shared" ref="BS256:BS312" si="965">BR256/B256</f>
        <v>1.2592462910090465</v>
      </c>
      <c r="BT256" s="237">
        <f t="shared" ref="BT256:BZ256" si="966">BT257+BT271</f>
        <v>0</v>
      </c>
      <c r="BU256" s="237">
        <f t="shared" si="966"/>
        <v>0</v>
      </c>
      <c r="BV256" s="237">
        <f t="shared" si="966"/>
        <v>0</v>
      </c>
      <c r="BW256" s="237">
        <f t="shared" si="966"/>
        <v>0</v>
      </c>
      <c r="BX256" s="237">
        <f t="shared" si="966"/>
        <v>255.91948732338898</v>
      </c>
      <c r="BY256" s="237">
        <f t="shared" si="966"/>
        <v>0</v>
      </c>
      <c r="BZ256" s="237">
        <f t="shared" si="966"/>
        <v>255.91948732338892</v>
      </c>
      <c r="CA256" s="66">
        <f>BX256/B256</f>
        <v>1.2592462910090467</v>
      </c>
      <c r="CB256" s="237">
        <f t="shared" ref="CB256:CO256" si="967">CB257+CB271</f>
        <v>0</v>
      </c>
      <c r="CC256" s="237">
        <f t="shared" si="967"/>
        <v>0</v>
      </c>
      <c r="CD256" s="237">
        <f t="shared" si="967"/>
        <v>0</v>
      </c>
      <c r="CE256" s="237">
        <f t="shared" si="967"/>
        <v>0</v>
      </c>
      <c r="CF256" s="237">
        <f t="shared" si="967"/>
        <v>0</v>
      </c>
      <c r="CG256" s="237">
        <f t="shared" si="967"/>
        <v>0</v>
      </c>
      <c r="CH256" s="237">
        <f t="shared" si="967"/>
        <v>273.41335060300003</v>
      </c>
      <c r="CI256" s="237">
        <f t="shared" si="967"/>
        <v>0</v>
      </c>
      <c r="CJ256" s="237">
        <f t="shared" si="967"/>
        <v>273.41335060300003</v>
      </c>
      <c r="CK256" s="237">
        <f t="shared" si="967"/>
        <v>0</v>
      </c>
      <c r="CL256" s="237">
        <f t="shared" si="967"/>
        <v>-232.58653446999998</v>
      </c>
      <c r="CM256" s="237">
        <f t="shared" si="967"/>
        <v>255.91948732338898</v>
      </c>
      <c r="CN256" s="237">
        <f t="shared" si="967"/>
        <v>0</v>
      </c>
      <c r="CO256" s="237">
        <f t="shared" si="967"/>
        <v>255.91948732338892</v>
      </c>
      <c r="CP256" s="67">
        <f t="shared" ref="CP256:CP312" si="968">CO256/D256</f>
        <v>1.2592462910090465</v>
      </c>
      <c r="CQ256" s="67">
        <f t="shared" ref="CQ256:CQ312" si="969">CO256/G256</f>
        <v>1.2592462880625352</v>
      </c>
      <c r="CR256" s="67" t="e">
        <f>CO256/CK256</f>
        <v>#DIV/0!</v>
      </c>
      <c r="CS256" s="237">
        <f t="shared" ref="CS256:DT256" si="970">CS257+CS271</f>
        <v>0</v>
      </c>
      <c r="CT256" s="237">
        <f t="shared" si="970"/>
        <v>0</v>
      </c>
      <c r="CU256" s="237">
        <f t="shared" si="970"/>
        <v>0</v>
      </c>
      <c r="CV256" s="237">
        <f t="shared" si="970"/>
        <v>0</v>
      </c>
      <c r="CW256" s="237">
        <f t="shared" si="970"/>
        <v>255.91948732338898</v>
      </c>
      <c r="CX256" s="237">
        <f t="shared" si="970"/>
        <v>0</v>
      </c>
      <c r="CY256" s="237">
        <f t="shared" si="970"/>
        <v>255.91948732338892</v>
      </c>
      <c r="CZ256" s="237">
        <f t="shared" si="970"/>
        <v>0</v>
      </c>
      <c r="DA256" s="237">
        <f t="shared" si="970"/>
        <v>0</v>
      </c>
      <c r="DB256" s="237">
        <f t="shared" si="970"/>
        <v>0</v>
      </c>
      <c r="DC256" s="237">
        <f t="shared" si="970"/>
        <v>0</v>
      </c>
      <c r="DD256" s="237">
        <f t="shared" si="970"/>
        <v>255.91948732338898</v>
      </c>
      <c r="DE256" s="237">
        <f t="shared" si="970"/>
        <v>0</v>
      </c>
      <c r="DF256" s="237">
        <f t="shared" si="970"/>
        <v>255.91948732338892</v>
      </c>
      <c r="DG256" s="237">
        <f t="shared" si="970"/>
        <v>0</v>
      </c>
      <c r="DH256" s="237">
        <f t="shared" si="970"/>
        <v>0</v>
      </c>
      <c r="DI256" s="237">
        <f t="shared" si="970"/>
        <v>0</v>
      </c>
      <c r="DJ256" s="237">
        <f t="shared" si="970"/>
        <v>0</v>
      </c>
      <c r="DK256" s="237">
        <f t="shared" si="970"/>
        <v>0</v>
      </c>
      <c r="DL256" s="237">
        <f t="shared" si="970"/>
        <v>-180.10849946599998</v>
      </c>
      <c r="DM256" s="237">
        <f t="shared" si="970"/>
        <v>0</v>
      </c>
      <c r="DN256" s="237">
        <f t="shared" si="970"/>
        <v>0</v>
      </c>
      <c r="DO256" s="237">
        <f t="shared" si="970"/>
        <v>0</v>
      </c>
      <c r="DP256" s="237">
        <f t="shared" si="970"/>
        <v>0</v>
      </c>
      <c r="DQ256" s="237">
        <f t="shared" si="970"/>
        <v>-412.69503393600002</v>
      </c>
      <c r="DR256" s="237">
        <f t="shared" si="970"/>
        <v>255.91948732338898</v>
      </c>
      <c r="DS256" s="237">
        <f t="shared" si="970"/>
        <v>0</v>
      </c>
      <c r="DT256" s="237">
        <f t="shared" si="970"/>
        <v>255.91948732338892</v>
      </c>
      <c r="DU256" s="67">
        <f>DR256/B256</f>
        <v>1.2592462910090467</v>
      </c>
      <c r="DV256" s="67">
        <f>DR256/E256</f>
        <v>1.2592462880625355</v>
      </c>
      <c r="DW256" s="67">
        <f>DT256/H256</f>
        <v>-5.8427020973370691</v>
      </c>
      <c r="DX256" s="239"/>
      <c r="DY256" s="36"/>
      <c r="DZ256" s="128"/>
      <c r="EA256" s="36"/>
      <c r="EB256" s="36"/>
    </row>
    <row r="257" spans="1:139" s="36" customFormat="1" ht="15" x14ac:dyDescent="0.25">
      <c r="A257" s="240" t="s">
        <v>256</v>
      </c>
      <c r="B257" s="217">
        <f>B258+B261</f>
        <v>-3.5776080000000001</v>
      </c>
      <c r="C257" s="217">
        <f t="shared" ref="C257:BN257" si="971">C258+C261</f>
        <v>0</v>
      </c>
      <c r="D257" s="217">
        <f t="shared" si="971"/>
        <v>-3.5776080000000001</v>
      </c>
      <c r="E257" s="217">
        <f t="shared" si="971"/>
        <v>-3.5776080000000001</v>
      </c>
      <c r="F257" s="217">
        <f t="shared" si="971"/>
        <v>0</v>
      </c>
      <c r="G257" s="217">
        <f t="shared" si="971"/>
        <v>-3.5776080000000001</v>
      </c>
      <c r="H257" s="217">
        <f t="shared" si="971"/>
        <v>0</v>
      </c>
      <c r="I257" s="217">
        <f t="shared" si="971"/>
        <v>0</v>
      </c>
      <c r="J257" s="217">
        <f t="shared" si="971"/>
        <v>-38.424648596999987</v>
      </c>
      <c r="K257" s="217">
        <f t="shared" si="971"/>
        <v>0</v>
      </c>
      <c r="L257" s="217">
        <f t="shared" si="971"/>
        <v>-38.424648596999987</v>
      </c>
      <c r="M257" s="217">
        <f t="shared" si="971"/>
        <v>0</v>
      </c>
      <c r="N257" s="217">
        <f t="shared" si="971"/>
        <v>8.3057599369999195</v>
      </c>
      <c r="O257" s="217">
        <f t="shared" si="971"/>
        <v>0</v>
      </c>
      <c r="P257" s="217">
        <f t="shared" si="971"/>
        <v>8.3057599369999195</v>
      </c>
      <c r="Q257" s="217">
        <f t="shared" si="971"/>
        <v>-30.118888660000067</v>
      </c>
      <c r="R257" s="217">
        <f t="shared" si="971"/>
        <v>0</v>
      </c>
      <c r="S257" s="217">
        <f t="shared" si="971"/>
        <v>-30.118888660000067</v>
      </c>
      <c r="T257" s="217">
        <f t="shared" si="971"/>
        <v>0</v>
      </c>
      <c r="U257" s="217">
        <f t="shared" si="971"/>
        <v>-41.074087305999882</v>
      </c>
      <c r="V257" s="217">
        <f t="shared" si="971"/>
        <v>0</v>
      </c>
      <c r="W257" s="217">
        <f t="shared" si="971"/>
        <v>-41.074087305999882</v>
      </c>
      <c r="X257" s="217">
        <f t="shared" si="971"/>
        <v>0</v>
      </c>
      <c r="Y257" s="217">
        <f t="shared" si="971"/>
        <v>0</v>
      </c>
      <c r="Z257" s="215">
        <f t="shared" si="971"/>
        <v>-71.192975965999949</v>
      </c>
      <c r="AA257" s="215">
        <f t="shared" si="971"/>
        <v>0</v>
      </c>
      <c r="AB257" s="215">
        <f t="shared" si="971"/>
        <v>-71.192975965999949</v>
      </c>
      <c r="AC257" s="66">
        <f t="shared" si="961"/>
        <v>19.899602182799217</v>
      </c>
      <c r="AD257" s="66" t="e">
        <f t="shared" si="920"/>
        <v>#DIV/0!</v>
      </c>
      <c r="AE257" s="66" t="e">
        <f t="shared" si="724"/>
        <v>#DIV/0!</v>
      </c>
      <c r="AF257" s="217">
        <f t="shared" si="971"/>
        <v>0</v>
      </c>
      <c r="AG257" s="217">
        <f t="shared" si="971"/>
        <v>-7.9347772659999691</v>
      </c>
      <c r="AH257" s="217">
        <f t="shared" si="971"/>
        <v>0</v>
      </c>
      <c r="AI257" s="217">
        <f t="shared" si="971"/>
        <v>-7.9347772659999691</v>
      </c>
      <c r="AJ257" s="217">
        <f t="shared" si="971"/>
        <v>-79.127753231999918</v>
      </c>
      <c r="AK257" s="217">
        <f t="shared" si="971"/>
        <v>0</v>
      </c>
      <c r="AL257" s="217">
        <f t="shared" si="971"/>
        <v>-79.127753231999918</v>
      </c>
      <c r="AM257" s="241" t="e">
        <f t="shared" si="971"/>
        <v>#DIV/0!</v>
      </c>
      <c r="AN257" s="217">
        <f t="shared" si="971"/>
        <v>0</v>
      </c>
      <c r="AO257" s="217">
        <f t="shared" si="971"/>
        <v>-12.331229153000152</v>
      </c>
      <c r="AP257" s="217">
        <f t="shared" si="971"/>
        <v>0</v>
      </c>
      <c r="AQ257" s="217">
        <f t="shared" si="971"/>
        <v>-12.331229153000152</v>
      </c>
      <c r="AR257" s="217">
        <f t="shared" si="971"/>
        <v>-91.45898238500007</v>
      </c>
      <c r="AS257" s="217">
        <f t="shared" si="971"/>
        <v>0</v>
      </c>
      <c r="AT257" s="217">
        <f t="shared" si="971"/>
        <v>-91.45898238500007</v>
      </c>
      <c r="AU257" s="217">
        <f t="shared" si="971"/>
        <v>0</v>
      </c>
      <c r="AV257" s="217">
        <f t="shared" si="971"/>
        <v>-3.6146494530000597</v>
      </c>
      <c r="AW257" s="217">
        <f t="shared" si="971"/>
        <v>0</v>
      </c>
      <c r="AX257" s="217">
        <f t="shared" si="971"/>
        <v>-3.6146494530000597</v>
      </c>
      <c r="AY257" s="217">
        <f>AY258+AY261</f>
        <v>0</v>
      </c>
      <c r="AZ257" s="217">
        <f t="shared" si="971"/>
        <v>0</v>
      </c>
      <c r="BA257" s="217">
        <f t="shared" si="971"/>
        <v>-23.88065587200018</v>
      </c>
      <c r="BB257" s="217">
        <f t="shared" si="971"/>
        <v>0</v>
      </c>
      <c r="BC257" s="217">
        <f t="shared" si="971"/>
        <v>-23.88065587200018</v>
      </c>
      <c r="BD257" s="217">
        <f t="shared" si="971"/>
        <v>0</v>
      </c>
      <c r="BE257" s="217">
        <f t="shared" si="971"/>
        <v>0</v>
      </c>
      <c r="BF257" s="215">
        <f t="shared" si="971"/>
        <v>-95.073631838000125</v>
      </c>
      <c r="BG257" s="215">
        <f t="shared" si="971"/>
        <v>0</v>
      </c>
      <c r="BH257" s="215">
        <f t="shared" si="971"/>
        <v>-95.073631838000125</v>
      </c>
      <c r="BI257" s="241"/>
      <c r="BJ257" s="241"/>
      <c r="BK257" s="241"/>
      <c r="BL257" s="217">
        <f t="shared" si="971"/>
        <v>0</v>
      </c>
      <c r="BM257" s="217">
        <f t="shared" si="971"/>
        <v>271.06659064200011</v>
      </c>
      <c r="BN257" s="217">
        <f t="shared" si="971"/>
        <v>0</v>
      </c>
      <c r="BO257" s="217">
        <f t="shared" ref="BO257:DW257" si="972">BO258+BO261</f>
        <v>271.06659064200011</v>
      </c>
      <c r="BP257" s="217">
        <f t="shared" si="972"/>
        <v>175.99295880399998</v>
      </c>
      <c r="BQ257" s="217">
        <f t="shared" si="972"/>
        <v>0</v>
      </c>
      <c r="BR257" s="217">
        <f t="shared" si="972"/>
        <v>175.99295880399998</v>
      </c>
      <c r="BS257" s="66">
        <f t="shared" si="965"/>
        <v>-49.19291291947021</v>
      </c>
      <c r="BT257" s="217">
        <f t="shared" si="972"/>
        <v>0</v>
      </c>
      <c r="BU257" s="217">
        <f t="shared" si="972"/>
        <v>0</v>
      </c>
      <c r="BV257" s="217">
        <f t="shared" si="972"/>
        <v>0</v>
      </c>
      <c r="BW257" s="217">
        <f t="shared" si="972"/>
        <v>0</v>
      </c>
      <c r="BX257" s="217">
        <f t="shared" si="972"/>
        <v>175.99295880399998</v>
      </c>
      <c r="BY257" s="217">
        <f t="shared" si="972"/>
        <v>0</v>
      </c>
      <c r="BZ257" s="217">
        <f t="shared" si="972"/>
        <v>175.99295880399998</v>
      </c>
      <c r="CA257" s="241" t="e">
        <f t="shared" si="972"/>
        <v>#DIV/0!</v>
      </c>
      <c r="CB257" s="217">
        <f t="shared" si="972"/>
        <v>0</v>
      </c>
      <c r="CC257" s="217">
        <f t="shared" si="972"/>
        <v>0</v>
      </c>
      <c r="CD257" s="217">
        <f t="shared" si="972"/>
        <v>0</v>
      </c>
      <c r="CE257" s="217">
        <f t="shared" si="972"/>
        <v>0</v>
      </c>
      <c r="CF257" s="217">
        <f t="shared" si="972"/>
        <v>0</v>
      </c>
      <c r="CG257" s="217">
        <f t="shared" si="972"/>
        <v>0</v>
      </c>
      <c r="CH257" s="217">
        <f t="shared" si="972"/>
        <v>271.06659064200011</v>
      </c>
      <c r="CI257" s="217">
        <f t="shared" si="972"/>
        <v>0</v>
      </c>
      <c r="CJ257" s="217">
        <f t="shared" si="972"/>
        <v>271.06659064200011</v>
      </c>
      <c r="CK257" s="217">
        <f t="shared" si="972"/>
        <v>0</v>
      </c>
      <c r="CL257" s="217">
        <f t="shared" si="972"/>
        <v>0</v>
      </c>
      <c r="CM257" s="217">
        <f t="shared" si="972"/>
        <v>175.99295880399998</v>
      </c>
      <c r="CN257" s="217">
        <f t="shared" si="972"/>
        <v>0</v>
      </c>
      <c r="CO257" s="217">
        <f t="shared" si="972"/>
        <v>175.99295880399998</v>
      </c>
      <c r="CP257" s="67">
        <f t="shared" si="968"/>
        <v>-49.19291291947021</v>
      </c>
      <c r="CQ257" s="67">
        <f t="shared" si="969"/>
        <v>-49.19291291947021</v>
      </c>
      <c r="CR257" s="241" t="e">
        <f t="shared" si="972"/>
        <v>#DIV/0!</v>
      </c>
      <c r="CS257" s="217">
        <f t="shared" si="972"/>
        <v>0</v>
      </c>
      <c r="CT257" s="217">
        <f t="shared" si="972"/>
        <v>0</v>
      </c>
      <c r="CU257" s="217">
        <f t="shared" si="972"/>
        <v>0</v>
      </c>
      <c r="CV257" s="217">
        <f t="shared" si="972"/>
        <v>0</v>
      </c>
      <c r="CW257" s="217">
        <f t="shared" si="972"/>
        <v>175.99295880399998</v>
      </c>
      <c r="CX257" s="217">
        <f t="shared" si="972"/>
        <v>0</v>
      </c>
      <c r="CY257" s="217">
        <f t="shared" si="972"/>
        <v>175.99295880399998</v>
      </c>
      <c r="CZ257" s="217">
        <f t="shared" si="972"/>
        <v>0</v>
      </c>
      <c r="DA257" s="217">
        <f t="shared" si="972"/>
        <v>0</v>
      </c>
      <c r="DB257" s="217">
        <f t="shared" si="972"/>
        <v>0</v>
      </c>
      <c r="DC257" s="217">
        <f t="shared" si="972"/>
        <v>0</v>
      </c>
      <c r="DD257" s="217">
        <f t="shared" si="972"/>
        <v>175.99295880399998</v>
      </c>
      <c r="DE257" s="217">
        <f t="shared" si="972"/>
        <v>0</v>
      </c>
      <c r="DF257" s="217">
        <f t="shared" si="972"/>
        <v>175.99295880399998</v>
      </c>
      <c r="DG257" s="217">
        <f t="shared" si="972"/>
        <v>0</v>
      </c>
      <c r="DH257" s="217">
        <f t="shared" si="972"/>
        <v>0</v>
      </c>
      <c r="DI257" s="217">
        <f t="shared" si="972"/>
        <v>0</v>
      </c>
      <c r="DJ257" s="217">
        <f t="shared" si="972"/>
        <v>0</v>
      </c>
      <c r="DK257" s="217">
        <f t="shared" si="972"/>
        <v>0</v>
      </c>
      <c r="DL257" s="217">
        <f t="shared" si="972"/>
        <v>0</v>
      </c>
      <c r="DM257" s="217">
        <f t="shared" si="972"/>
        <v>0</v>
      </c>
      <c r="DN257" s="217">
        <f t="shared" si="972"/>
        <v>0</v>
      </c>
      <c r="DO257" s="217">
        <f t="shared" si="972"/>
        <v>0</v>
      </c>
      <c r="DP257" s="217">
        <f t="shared" si="972"/>
        <v>0</v>
      </c>
      <c r="DQ257" s="217">
        <f t="shared" si="972"/>
        <v>0</v>
      </c>
      <c r="DR257" s="217">
        <f t="shared" si="972"/>
        <v>175.99295880399998</v>
      </c>
      <c r="DS257" s="217">
        <f t="shared" si="972"/>
        <v>0</v>
      </c>
      <c r="DT257" s="217">
        <f t="shared" si="972"/>
        <v>175.99295880399998</v>
      </c>
      <c r="DU257" s="241" t="e">
        <f t="shared" si="972"/>
        <v>#DIV/0!</v>
      </c>
      <c r="DV257" s="241">
        <f t="shared" si="972"/>
        <v>-68.349231890134419</v>
      </c>
      <c r="DW257" s="241" t="e">
        <f t="shared" si="972"/>
        <v>#DIV/0!</v>
      </c>
      <c r="DZ257" s="128"/>
      <c r="EA257" s="23"/>
      <c r="EB257" s="23"/>
    </row>
    <row r="258" spans="1:139" s="36" customFormat="1" ht="15" x14ac:dyDescent="0.25">
      <c r="A258" s="242" t="s">
        <v>257</v>
      </c>
      <c r="B258" s="212">
        <f>B259+B260</f>
        <v>-3.5776080000000001</v>
      </c>
      <c r="C258" s="212">
        <f t="shared" ref="C258:BN258" si="973">C259+C260</f>
        <v>0</v>
      </c>
      <c r="D258" s="212">
        <f t="shared" si="973"/>
        <v>-3.5776080000000001</v>
      </c>
      <c r="E258" s="212">
        <f t="shared" si="973"/>
        <v>-3.5776080000000001</v>
      </c>
      <c r="F258" s="212">
        <f t="shared" si="973"/>
        <v>0</v>
      </c>
      <c r="G258" s="212">
        <f t="shared" si="973"/>
        <v>-3.5776080000000001</v>
      </c>
      <c r="H258" s="213">
        <f t="shared" si="973"/>
        <v>-3.5776080000000001</v>
      </c>
      <c r="I258" s="214">
        <f t="shared" si="973"/>
        <v>0</v>
      </c>
      <c r="J258" s="212">
        <f t="shared" si="973"/>
        <v>-42.11904859699996</v>
      </c>
      <c r="K258" s="212">
        <f t="shared" si="973"/>
        <v>0</v>
      </c>
      <c r="L258" s="212">
        <f t="shared" si="973"/>
        <v>-42.11904859699996</v>
      </c>
      <c r="M258" s="214">
        <f>M259+M260</f>
        <v>0</v>
      </c>
      <c r="N258" s="212">
        <f t="shared" si="973"/>
        <v>37.159059936999967</v>
      </c>
      <c r="O258" s="212">
        <f t="shared" si="973"/>
        <v>0</v>
      </c>
      <c r="P258" s="212">
        <f t="shared" si="973"/>
        <v>37.159059936999967</v>
      </c>
      <c r="Q258" s="212">
        <f t="shared" si="973"/>
        <v>-4.9599886599999934</v>
      </c>
      <c r="R258" s="212">
        <f t="shared" si="973"/>
        <v>0</v>
      </c>
      <c r="S258" s="212">
        <f t="shared" si="973"/>
        <v>-4.9599886599999934</v>
      </c>
      <c r="T258" s="214">
        <f>T259+T260</f>
        <v>0</v>
      </c>
      <c r="U258" s="212">
        <f t="shared" si="973"/>
        <v>-49.330787305999962</v>
      </c>
      <c r="V258" s="212">
        <f t="shared" si="973"/>
        <v>0</v>
      </c>
      <c r="W258" s="212">
        <f t="shared" si="973"/>
        <v>-49.330787305999962</v>
      </c>
      <c r="X258" s="213">
        <f t="shared" si="973"/>
        <v>0</v>
      </c>
      <c r="Y258" s="243">
        <f t="shared" si="973"/>
        <v>0</v>
      </c>
      <c r="Z258" s="215">
        <f t="shared" si="973"/>
        <v>-54.290775965999956</v>
      </c>
      <c r="AA258" s="215">
        <f t="shared" si="973"/>
        <v>0</v>
      </c>
      <c r="AB258" s="215">
        <f t="shared" si="973"/>
        <v>-54.290775965999956</v>
      </c>
      <c r="AC258" s="66">
        <f t="shared" si="961"/>
        <v>15.175160600602402</v>
      </c>
      <c r="AD258" s="66" t="e">
        <f t="shared" si="920"/>
        <v>#DIV/0!</v>
      </c>
      <c r="AE258" s="66">
        <f t="shared" si="724"/>
        <v>15.175160600602402</v>
      </c>
      <c r="AF258" s="214">
        <f>AF259+AF260</f>
        <v>0</v>
      </c>
      <c r="AG258" s="212">
        <f t="shared" si="973"/>
        <v>-6.0959772659999771</v>
      </c>
      <c r="AH258" s="212">
        <f t="shared" si="973"/>
        <v>0</v>
      </c>
      <c r="AI258" s="212">
        <f t="shared" si="973"/>
        <v>-6.0959772659999771</v>
      </c>
      <c r="AJ258" s="212">
        <f t="shared" si="973"/>
        <v>-60.386753231999933</v>
      </c>
      <c r="AK258" s="212">
        <f t="shared" si="973"/>
        <v>0</v>
      </c>
      <c r="AL258" s="212">
        <f t="shared" si="973"/>
        <v>-60.386753231999933</v>
      </c>
      <c r="AM258" s="66">
        <f>AJ258/B258</f>
        <v>16.879086035138542</v>
      </c>
      <c r="AN258" s="214">
        <f>AN259+AN260</f>
        <v>0</v>
      </c>
      <c r="AO258" s="212">
        <f t="shared" si="973"/>
        <v>-21.215429153000059</v>
      </c>
      <c r="AP258" s="212">
        <f t="shared" si="973"/>
        <v>0</v>
      </c>
      <c r="AQ258" s="212">
        <f t="shared" si="973"/>
        <v>-21.215429153000059</v>
      </c>
      <c r="AR258" s="212">
        <f t="shared" si="973"/>
        <v>-81.602182384999992</v>
      </c>
      <c r="AS258" s="212">
        <f t="shared" si="973"/>
        <v>0</v>
      </c>
      <c r="AT258" s="212">
        <f t="shared" si="973"/>
        <v>-81.602182384999992</v>
      </c>
      <c r="AU258" s="214">
        <f>AU259+AU260</f>
        <v>0</v>
      </c>
      <c r="AV258" s="212">
        <f t="shared" si="973"/>
        <v>1.8797505470000384</v>
      </c>
      <c r="AW258" s="212">
        <f t="shared" si="973"/>
        <v>0</v>
      </c>
      <c r="AX258" s="212">
        <f t="shared" si="973"/>
        <v>1.8797505470000384</v>
      </c>
      <c r="AY258" s="213">
        <f>AY259+AY260</f>
        <v>0</v>
      </c>
      <c r="AZ258" s="243">
        <f t="shared" si="973"/>
        <v>0</v>
      </c>
      <c r="BA258" s="212">
        <f t="shared" si="973"/>
        <v>-25.431655871999997</v>
      </c>
      <c r="BB258" s="212">
        <f t="shared" si="973"/>
        <v>0</v>
      </c>
      <c r="BC258" s="212">
        <f t="shared" si="973"/>
        <v>-25.431655871999997</v>
      </c>
      <c r="BD258" s="213">
        <f t="shared" si="973"/>
        <v>0</v>
      </c>
      <c r="BE258" s="216">
        <f t="shared" si="973"/>
        <v>0</v>
      </c>
      <c r="BF258" s="215">
        <f t="shared" si="973"/>
        <v>-79.722431837999949</v>
      </c>
      <c r="BG258" s="215">
        <f t="shared" si="973"/>
        <v>0</v>
      </c>
      <c r="BH258" s="215">
        <f t="shared" si="973"/>
        <v>-79.722431837999949</v>
      </c>
      <c r="BI258" s="66"/>
      <c r="BJ258" s="66">
        <f>BF258/E258</f>
        <v>22.283724722775649</v>
      </c>
      <c r="BK258" s="66"/>
      <c r="BL258" s="214">
        <f>BL259+BL260</f>
        <v>0</v>
      </c>
      <c r="BM258" s="212">
        <f t="shared" si="973"/>
        <v>324.24919064199997</v>
      </c>
      <c r="BN258" s="212">
        <f t="shared" si="973"/>
        <v>0</v>
      </c>
      <c r="BO258" s="212">
        <f t="shared" ref="BO258:DS258" si="974">BO259+BO260</f>
        <v>324.24919064199997</v>
      </c>
      <c r="BP258" s="212">
        <f t="shared" si="974"/>
        <v>244.52675880400002</v>
      </c>
      <c r="BQ258" s="212">
        <f t="shared" si="974"/>
        <v>0</v>
      </c>
      <c r="BR258" s="212">
        <f t="shared" si="974"/>
        <v>244.52675880400002</v>
      </c>
      <c r="BS258" s="66">
        <f t="shared" si="965"/>
        <v>-68.349231890134419</v>
      </c>
      <c r="BT258" s="214">
        <f>BT259+BT260</f>
        <v>0</v>
      </c>
      <c r="BU258" s="212">
        <f t="shared" si="974"/>
        <v>0</v>
      </c>
      <c r="BV258" s="212">
        <f t="shared" si="974"/>
        <v>0</v>
      </c>
      <c r="BW258" s="212">
        <f t="shared" si="974"/>
        <v>0</v>
      </c>
      <c r="BX258" s="212">
        <f t="shared" si="974"/>
        <v>244.52675880400002</v>
      </c>
      <c r="BY258" s="212">
        <f t="shared" si="974"/>
        <v>0</v>
      </c>
      <c r="BZ258" s="212">
        <f t="shared" si="974"/>
        <v>244.52675880400002</v>
      </c>
      <c r="CA258" s="66">
        <f>BX258/B258</f>
        <v>-68.349231890134419</v>
      </c>
      <c r="CB258" s="214">
        <f>CB259+CB260</f>
        <v>0</v>
      </c>
      <c r="CC258" s="212">
        <f t="shared" si="974"/>
        <v>0</v>
      </c>
      <c r="CD258" s="212">
        <f t="shared" si="974"/>
        <v>0</v>
      </c>
      <c r="CE258" s="212">
        <f t="shared" si="974"/>
        <v>0</v>
      </c>
      <c r="CF258" s="213">
        <f t="shared" si="974"/>
        <v>0</v>
      </c>
      <c r="CG258" s="243">
        <f t="shared" si="974"/>
        <v>0</v>
      </c>
      <c r="CH258" s="212">
        <f t="shared" si="974"/>
        <v>324.24919064199997</v>
      </c>
      <c r="CI258" s="212">
        <f t="shared" si="974"/>
        <v>0</v>
      </c>
      <c r="CJ258" s="212">
        <f t="shared" si="974"/>
        <v>324.24919064199997</v>
      </c>
      <c r="CK258" s="213">
        <f t="shared" si="974"/>
        <v>0</v>
      </c>
      <c r="CL258" s="216">
        <f t="shared" si="974"/>
        <v>0</v>
      </c>
      <c r="CM258" s="212">
        <f t="shared" si="974"/>
        <v>244.52675880400002</v>
      </c>
      <c r="CN258" s="212">
        <f t="shared" si="974"/>
        <v>0</v>
      </c>
      <c r="CO258" s="212">
        <f t="shared" si="974"/>
        <v>244.52675880400002</v>
      </c>
      <c r="CP258" s="67">
        <f t="shared" si="968"/>
        <v>-68.349231890134419</v>
      </c>
      <c r="CQ258" s="67">
        <f t="shared" si="969"/>
        <v>-68.349231890134419</v>
      </c>
      <c r="CR258" s="67" t="e">
        <f>CO258/CK258</f>
        <v>#DIV/0!</v>
      </c>
      <c r="CS258" s="214">
        <f>CS259+CS260</f>
        <v>0</v>
      </c>
      <c r="CT258" s="212">
        <f t="shared" si="974"/>
        <v>0</v>
      </c>
      <c r="CU258" s="212">
        <f t="shared" si="974"/>
        <v>0</v>
      </c>
      <c r="CV258" s="212">
        <f t="shared" si="974"/>
        <v>0</v>
      </c>
      <c r="CW258" s="212">
        <f t="shared" si="974"/>
        <v>244.52675880400002</v>
      </c>
      <c r="CX258" s="212">
        <f t="shared" si="974"/>
        <v>0</v>
      </c>
      <c r="CY258" s="212">
        <f t="shared" si="974"/>
        <v>244.52675880400002</v>
      </c>
      <c r="CZ258" s="214">
        <f t="shared" si="974"/>
        <v>0</v>
      </c>
      <c r="DA258" s="212">
        <f t="shared" si="974"/>
        <v>0</v>
      </c>
      <c r="DB258" s="212">
        <f t="shared" si="974"/>
        <v>0</v>
      </c>
      <c r="DC258" s="212">
        <f t="shared" si="974"/>
        <v>0</v>
      </c>
      <c r="DD258" s="212">
        <f t="shared" si="974"/>
        <v>244.52675880400002</v>
      </c>
      <c r="DE258" s="212">
        <f t="shared" si="974"/>
        <v>0</v>
      </c>
      <c r="DF258" s="212">
        <f t="shared" si="974"/>
        <v>244.52675880400002</v>
      </c>
      <c r="DG258" s="214">
        <f t="shared" si="974"/>
        <v>0</v>
      </c>
      <c r="DH258" s="212">
        <f t="shared" si="974"/>
        <v>0</v>
      </c>
      <c r="DI258" s="212">
        <f t="shared" si="974"/>
        <v>0</v>
      </c>
      <c r="DJ258" s="212">
        <f t="shared" si="974"/>
        <v>0</v>
      </c>
      <c r="DK258" s="213">
        <f>DK259+DK260</f>
        <v>0</v>
      </c>
      <c r="DL258" s="243">
        <f t="shared" ref="DL258:DT258" si="975">DL259+DL260</f>
        <v>0</v>
      </c>
      <c r="DM258" s="212">
        <f t="shared" si="975"/>
        <v>0</v>
      </c>
      <c r="DN258" s="212">
        <f t="shared" si="975"/>
        <v>0</v>
      </c>
      <c r="DO258" s="212">
        <f t="shared" si="975"/>
        <v>0</v>
      </c>
      <c r="DP258" s="213">
        <f t="shared" si="975"/>
        <v>0</v>
      </c>
      <c r="DQ258" s="216">
        <f t="shared" si="975"/>
        <v>0</v>
      </c>
      <c r="DR258" s="212">
        <f t="shared" si="975"/>
        <v>244.52675880400002</v>
      </c>
      <c r="DS258" s="212">
        <f t="shared" si="975"/>
        <v>0</v>
      </c>
      <c r="DT258" s="212">
        <f t="shared" si="975"/>
        <v>244.52675880400002</v>
      </c>
      <c r="DU258" s="67">
        <f>DR258/B258</f>
        <v>-68.349231890134419</v>
      </c>
      <c r="DV258" s="67">
        <f>DR258/E258</f>
        <v>-68.349231890134419</v>
      </c>
      <c r="DW258" s="67">
        <f>DT258/H258</f>
        <v>-68.349231890134419</v>
      </c>
      <c r="DZ258" s="128"/>
    </row>
    <row r="259" spans="1:139" ht="15" x14ac:dyDescent="0.25">
      <c r="A259" s="244" t="s">
        <v>258</v>
      </c>
      <c r="B259" s="219"/>
      <c r="C259" s="219"/>
      <c r="D259" s="219">
        <f>B259-C259</f>
        <v>0</v>
      </c>
      <c r="E259" s="219">
        <v>0</v>
      </c>
      <c r="F259" s="219"/>
      <c r="G259" s="219">
        <f>E259-F259</f>
        <v>0</v>
      </c>
      <c r="H259" s="82">
        <f>D259</f>
        <v>0</v>
      </c>
      <c r="I259" s="83"/>
      <c r="J259" s="219">
        <f>'[1]PNG-BCEAO'!C206</f>
        <v>0</v>
      </c>
      <c r="K259" s="219"/>
      <c r="L259" s="219">
        <f t="shared" ref="L259:L325" si="976">J259-K259</f>
        <v>0</v>
      </c>
      <c r="M259" s="83"/>
      <c r="N259" s="219">
        <f>'[1]PNG-BCEAO'!D206</f>
        <v>0</v>
      </c>
      <c r="O259" s="219"/>
      <c r="P259" s="219">
        <f>N259-O259</f>
        <v>0</v>
      </c>
      <c r="Q259" s="219">
        <f t="shared" ref="Q259:S260" si="977">J259+N259</f>
        <v>0</v>
      </c>
      <c r="R259" s="219">
        <f t="shared" si="977"/>
        <v>0</v>
      </c>
      <c r="S259" s="219">
        <f t="shared" si="977"/>
        <v>0</v>
      </c>
      <c r="T259" s="83"/>
      <c r="U259" s="219">
        <f>'[1]PNG-BCEAO'!E206</f>
        <v>-0.13757359399999999</v>
      </c>
      <c r="V259" s="219"/>
      <c r="W259" s="219">
        <f>U259-V259</f>
        <v>-0.13757359399999999</v>
      </c>
      <c r="X259" s="82"/>
      <c r="Y259" s="84">
        <f>I259+M259+T259</f>
        <v>0</v>
      </c>
      <c r="Z259" s="206">
        <f t="shared" ref="Z259:AB260" si="978">Q259+U259</f>
        <v>-0.13757359399999999</v>
      </c>
      <c r="AA259" s="206">
        <f t="shared" si="978"/>
        <v>0</v>
      </c>
      <c r="AB259" s="206">
        <f t="shared" si="978"/>
        <v>-0.13757359399999999</v>
      </c>
      <c r="AC259" s="66" t="e">
        <f t="shared" si="961"/>
        <v>#DIV/0!</v>
      </c>
      <c r="AD259" s="66" t="e">
        <f t="shared" si="920"/>
        <v>#DIV/0!</v>
      </c>
      <c r="AE259" s="66" t="e">
        <f t="shared" si="724"/>
        <v>#DIV/0!</v>
      </c>
      <c r="AF259" s="83"/>
      <c r="AG259" s="219">
        <f>'[1]PNG-BCEAO'!F206</f>
        <v>0</v>
      </c>
      <c r="AH259" s="219"/>
      <c r="AI259" s="219">
        <f>AG259-AH259</f>
        <v>0</v>
      </c>
      <c r="AJ259" s="219">
        <f t="shared" ref="AJ259:AL260" si="979">+Z259+AG259</f>
        <v>-0.13757359399999999</v>
      </c>
      <c r="AK259" s="219">
        <f t="shared" si="979"/>
        <v>0</v>
      </c>
      <c r="AL259" s="219">
        <f t="shared" si="979"/>
        <v>-0.13757359399999999</v>
      </c>
      <c r="AM259" s="66" t="e">
        <f>AJ259/B259</f>
        <v>#DIV/0!</v>
      </c>
      <c r="AN259" s="83"/>
      <c r="AO259" s="219">
        <f>'[1]PNG-BCEAO'!G206</f>
        <v>0</v>
      </c>
      <c r="AP259" s="219"/>
      <c r="AQ259" s="219">
        <f>AO259-AP259</f>
        <v>0</v>
      </c>
      <c r="AR259" s="219">
        <f t="shared" ref="AR259:AT260" si="980">AJ259+AO259</f>
        <v>-0.13757359399999999</v>
      </c>
      <c r="AS259" s="219">
        <f t="shared" si="980"/>
        <v>0</v>
      </c>
      <c r="AT259" s="219">
        <f t="shared" si="980"/>
        <v>-0.13757359399999999</v>
      </c>
      <c r="AU259" s="83"/>
      <c r="AV259" s="219">
        <f>'[1]PNG-BCEAO'!H206</f>
        <v>-0.13860539400000002</v>
      </c>
      <c r="AW259" s="219"/>
      <c r="AX259" s="219">
        <f>AV259-AW259</f>
        <v>-0.13860539400000002</v>
      </c>
      <c r="AY259" s="82"/>
      <c r="AZ259" s="84">
        <f>AF259+AN259+AU259</f>
        <v>0</v>
      </c>
      <c r="BA259" s="219">
        <f t="shared" ref="BA259:BC260" si="981">AV259+AO259+AG259</f>
        <v>-0.13860539400000002</v>
      </c>
      <c r="BB259" s="219">
        <f t="shared" si="981"/>
        <v>0</v>
      </c>
      <c r="BC259" s="219">
        <f t="shared" si="981"/>
        <v>-0.13860539400000002</v>
      </c>
      <c r="BD259" s="82">
        <f t="shared" ref="BD259:BH260" si="982">AY259+X259</f>
        <v>0</v>
      </c>
      <c r="BE259" s="86">
        <f t="shared" si="982"/>
        <v>0</v>
      </c>
      <c r="BF259" s="206">
        <f t="shared" si="982"/>
        <v>-0.27617898800000001</v>
      </c>
      <c r="BG259" s="206">
        <f t="shared" si="982"/>
        <v>0</v>
      </c>
      <c r="BH259" s="206">
        <f t="shared" si="982"/>
        <v>-0.27617898800000001</v>
      </c>
      <c r="BI259" s="66"/>
      <c r="BJ259" s="66"/>
      <c r="BK259" s="66"/>
      <c r="BL259" s="83"/>
      <c r="BM259" s="219">
        <f>'[1]PNG-BCEAO'!I206</f>
        <v>0</v>
      </c>
      <c r="BN259" s="219"/>
      <c r="BO259" s="219">
        <f>BM259-BN259</f>
        <v>0</v>
      </c>
      <c r="BP259" s="219">
        <f>BM259+BF259</f>
        <v>-0.27617898800000001</v>
      </c>
      <c r="BQ259" s="219">
        <f>BG259+BN259</f>
        <v>0</v>
      </c>
      <c r="BR259" s="219">
        <f>BH259+BO259</f>
        <v>-0.27617898800000001</v>
      </c>
      <c r="BS259" s="66" t="e">
        <f t="shared" si="965"/>
        <v>#DIV/0!</v>
      </c>
      <c r="BT259" s="83"/>
      <c r="BU259" s="219">
        <f>'[1]PNG-BCEAO'!J206</f>
        <v>0</v>
      </c>
      <c r="BV259" s="219"/>
      <c r="BW259" s="219">
        <f>BU259-BV259</f>
        <v>0</v>
      </c>
      <c r="BX259" s="219">
        <f>BU259+BP259</f>
        <v>-0.27617898800000001</v>
      </c>
      <c r="BY259" s="219">
        <f>BQ259+BV259</f>
        <v>0</v>
      </c>
      <c r="BZ259" s="219">
        <f>BR259+BW259</f>
        <v>-0.27617898800000001</v>
      </c>
      <c r="CA259" s="66" t="e">
        <f>BX259/B259</f>
        <v>#DIV/0!</v>
      </c>
      <c r="CB259" s="83"/>
      <c r="CC259" s="219">
        <f>'[1]PNG-BCEAO'!K206</f>
        <v>0</v>
      </c>
      <c r="CD259" s="219"/>
      <c r="CE259" s="219">
        <f>CC259-CD259</f>
        <v>0</v>
      </c>
      <c r="CF259" s="82"/>
      <c r="CG259" s="84">
        <f>CB259+BT259+BL259</f>
        <v>0</v>
      </c>
      <c r="CH259" s="81">
        <f t="shared" ref="CH259:CJ260" si="983">BM259+BU259+CC259</f>
        <v>0</v>
      </c>
      <c r="CI259" s="219">
        <f t="shared" si="983"/>
        <v>0</v>
      </c>
      <c r="CJ259" s="219">
        <f t="shared" si="983"/>
        <v>0</v>
      </c>
      <c r="CK259" s="82">
        <f>CF259+BD259</f>
        <v>0</v>
      </c>
      <c r="CL259" s="86">
        <f>CG259+BE259</f>
        <v>0</v>
      </c>
      <c r="CM259" s="219">
        <f>CC259+BX259</f>
        <v>-0.27617898800000001</v>
      </c>
      <c r="CN259" s="219">
        <f>BY259+CD259</f>
        <v>0</v>
      </c>
      <c r="CO259" s="219">
        <f>BZ259+CE259</f>
        <v>-0.27617898800000001</v>
      </c>
      <c r="CP259" s="67" t="e">
        <f t="shared" si="968"/>
        <v>#DIV/0!</v>
      </c>
      <c r="CQ259" s="67" t="e">
        <f t="shared" si="969"/>
        <v>#DIV/0!</v>
      </c>
      <c r="CR259" s="67" t="e">
        <f>CO259/CK259</f>
        <v>#DIV/0!</v>
      </c>
      <c r="CS259" s="83"/>
      <c r="CT259" s="219">
        <f>'[1]PNG-BCEAO'!L206</f>
        <v>0</v>
      </c>
      <c r="CU259" s="219"/>
      <c r="CV259" s="219">
        <f>CT259-CU259</f>
        <v>0</v>
      </c>
      <c r="CW259" s="219">
        <f>CT259+CM259</f>
        <v>-0.27617898800000001</v>
      </c>
      <c r="CX259" s="219">
        <f>CN259+CU259</f>
        <v>0</v>
      </c>
      <c r="CY259" s="219">
        <f>CO259+CV259</f>
        <v>-0.27617898800000001</v>
      </c>
      <c r="CZ259" s="83"/>
      <c r="DA259" s="219">
        <f>'[1]PNG-BCEAO'!M206</f>
        <v>0</v>
      </c>
      <c r="DB259" s="219"/>
      <c r="DC259" s="219">
        <f>DA259-DB259</f>
        <v>0</v>
      </c>
      <c r="DD259" s="219">
        <f>DA259+CW259</f>
        <v>-0.27617898800000001</v>
      </c>
      <c r="DE259" s="219">
        <f>CX259+DB259</f>
        <v>0</v>
      </c>
      <c r="DF259" s="219">
        <f>CY259+DC259</f>
        <v>-0.27617898800000001</v>
      </c>
      <c r="DG259" s="83"/>
      <c r="DH259" s="219">
        <f>'[1]PNG-BCEAO'!N206</f>
        <v>0</v>
      </c>
      <c r="DI259" s="219"/>
      <c r="DJ259" s="219">
        <f>DH259-DI259</f>
        <v>0</v>
      </c>
      <c r="DK259" s="82"/>
      <c r="DL259" s="84">
        <f t="shared" ref="DL259:DO260" si="984">DG259+CZ259+CS259</f>
        <v>0</v>
      </c>
      <c r="DM259" s="219">
        <f t="shared" si="984"/>
        <v>0</v>
      </c>
      <c r="DN259" s="219">
        <f t="shared" si="984"/>
        <v>0</v>
      </c>
      <c r="DO259" s="219">
        <f t="shared" si="984"/>
        <v>0</v>
      </c>
      <c r="DP259" s="82">
        <f>DK259+CK259</f>
        <v>0</v>
      </c>
      <c r="DQ259" s="86">
        <f>DL259+CL259</f>
        <v>0</v>
      </c>
      <c r="DR259" s="245">
        <f>+DH259+DD259</f>
        <v>-0.27617898800000001</v>
      </c>
      <c r="DS259" s="245">
        <f>DE259+DI259</f>
        <v>0</v>
      </c>
      <c r="DT259" s="245">
        <f>DF259+DJ259</f>
        <v>-0.27617898800000001</v>
      </c>
      <c r="DU259" s="67" t="e">
        <f>DR259/B259</f>
        <v>#DIV/0!</v>
      </c>
      <c r="DV259" s="67" t="e">
        <f>DR259/E259</f>
        <v>#DIV/0!</v>
      </c>
      <c r="DW259" s="67" t="e">
        <f>DT259/H259</f>
        <v>#DIV/0!</v>
      </c>
      <c r="DY259" s="36"/>
      <c r="DZ259" s="128"/>
      <c r="EI259" s="172"/>
    </row>
    <row r="260" spans="1:139" ht="15" x14ac:dyDescent="0.25">
      <c r="A260" s="244" t="s">
        <v>259</v>
      </c>
      <c r="B260" s="219">
        <f>-'[1]Debits automatiques'!B8</f>
        <v>-3.5776080000000001</v>
      </c>
      <c r="C260" s="219"/>
      <c r="D260" s="219">
        <f>B260-C260</f>
        <v>-3.5776080000000001</v>
      </c>
      <c r="E260" s="219">
        <f>-'[1]Debits automatiques'!C8</f>
        <v>-3.5776080000000001</v>
      </c>
      <c r="F260" s="219"/>
      <c r="G260" s="219">
        <f>E260-F260</f>
        <v>-3.5776080000000001</v>
      </c>
      <c r="H260" s="82">
        <f>D260</f>
        <v>-3.5776080000000001</v>
      </c>
      <c r="I260" s="83"/>
      <c r="J260" s="246">
        <f>'[1]PNG-BCEAO'!C207</f>
        <v>-42.11904859699996</v>
      </c>
      <c r="K260" s="219"/>
      <c r="L260" s="219">
        <f t="shared" si="976"/>
        <v>-42.11904859699996</v>
      </c>
      <c r="M260" s="83"/>
      <c r="N260" s="219">
        <f>'[1]PNG-BCEAO'!D207</f>
        <v>37.159059936999967</v>
      </c>
      <c r="O260" s="219"/>
      <c r="P260" s="219">
        <f>N260-O260</f>
        <v>37.159059936999967</v>
      </c>
      <c r="Q260" s="219">
        <f t="shared" si="977"/>
        <v>-4.9599886599999934</v>
      </c>
      <c r="R260" s="219">
        <f t="shared" si="977"/>
        <v>0</v>
      </c>
      <c r="S260" s="219">
        <f t="shared" si="977"/>
        <v>-4.9599886599999934</v>
      </c>
      <c r="T260" s="83"/>
      <c r="U260" s="219">
        <f>'[1]PNG-BCEAO'!E207</f>
        <v>-49.19321371199996</v>
      </c>
      <c r="V260" s="219"/>
      <c r="W260" s="219">
        <f>U260-V260</f>
        <v>-49.19321371199996</v>
      </c>
      <c r="X260" s="82"/>
      <c r="Y260" s="84">
        <f>I260+M260+T260</f>
        <v>0</v>
      </c>
      <c r="Z260" s="206">
        <f t="shared" si="978"/>
        <v>-54.153202371999953</v>
      </c>
      <c r="AA260" s="206">
        <f t="shared" si="978"/>
        <v>0</v>
      </c>
      <c r="AB260" s="206">
        <f t="shared" si="978"/>
        <v>-54.153202371999953</v>
      </c>
      <c r="AC260" s="66">
        <f t="shared" si="961"/>
        <v>15.136706529055154</v>
      </c>
      <c r="AD260" s="66" t="e">
        <f t="shared" si="920"/>
        <v>#DIV/0!</v>
      </c>
      <c r="AE260" s="66">
        <f t="shared" si="724"/>
        <v>15.136706529055154</v>
      </c>
      <c r="AF260" s="83"/>
      <c r="AG260" s="219">
        <f>'[1]PNG-BCEAO'!F207</f>
        <v>-6.0959772659999771</v>
      </c>
      <c r="AH260" s="219"/>
      <c r="AI260" s="219">
        <f>AG260-AH260</f>
        <v>-6.0959772659999771</v>
      </c>
      <c r="AJ260" s="219">
        <f t="shared" si="979"/>
        <v>-60.24917963799993</v>
      </c>
      <c r="AK260" s="219">
        <f t="shared" si="979"/>
        <v>0</v>
      </c>
      <c r="AL260" s="219">
        <f t="shared" si="979"/>
        <v>-60.24917963799993</v>
      </c>
      <c r="AM260" s="66">
        <f>AJ260/B260</f>
        <v>16.840631963591296</v>
      </c>
      <c r="AN260" s="83"/>
      <c r="AO260" s="219">
        <f>'[1]PNG-BCEAO'!G207</f>
        <v>-21.215429153000059</v>
      </c>
      <c r="AP260" s="219"/>
      <c r="AQ260" s="219">
        <f>AO260-AP260</f>
        <v>-21.215429153000059</v>
      </c>
      <c r="AR260" s="219">
        <f t="shared" si="980"/>
        <v>-81.464608790999989</v>
      </c>
      <c r="AS260" s="219">
        <f t="shared" si="980"/>
        <v>0</v>
      </c>
      <c r="AT260" s="219">
        <f t="shared" si="980"/>
        <v>-81.464608790999989</v>
      </c>
      <c r="AU260" s="83"/>
      <c r="AV260" s="219">
        <f>'[1]PNG-BCEAO'!H207</f>
        <v>2.0183559410000385</v>
      </c>
      <c r="AW260" s="219"/>
      <c r="AX260" s="219">
        <f>AV260-AW260</f>
        <v>2.0183559410000385</v>
      </c>
      <c r="AY260" s="82"/>
      <c r="AZ260" s="84">
        <f>AF260+AN260+AU260</f>
        <v>0</v>
      </c>
      <c r="BA260" s="219">
        <f t="shared" si="981"/>
        <v>-25.293050477999998</v>
      </c>
      <c r="BB260" s="219">
        <f t="shared" si="981"/>
        <v>0</v>
      </c>
      <c r="BC260" s="219">
        <f t="shared" si="981"/>
        <v>-25.293050477999998</v>
      </c>
      <c r="BD260" s="82">
        <f t="shared" si="982"/>
        <v>0</v>
      </c>
      <c r="BE260" s="86">
        <f t="shared" si="982"/>
        <v>0</v>
      </c>
      <c r="BF260" s="206">
        <f t="shared" si="982"/>
        <v>-79.446252849999951</v>
      </c>
      <c r="BG260" s="206">
        <f t="shared" si="982"/>
        <v>0</v>
      </c>
      <c r="BH260" s="206">
        <f t="shared" si="982"/>
        <v>-79.446252849999951</v>
      </c>
      <c r="BI260" s="66"/>
      <c r="BJ260" s="66">
        <f>BF260/E260</f>
        <v>22.206528174691009</v>
      </c>
      <c r="BK260" s="66"/>
      <c r="BL260" s="83"/>
      <c r="BM260" s="219">
        <f>'[1]PNG-BCEAO'!I207</f>
        <v>324.24919064199997</v>
      </c>
      <c r="BN260" s="219"/>
      <c r="BO260" s="219">
        <f>BM260-BN260</f>
        <v>324.24919064199997</v>
      </c>
      <c r="BP260" s="219">
        <f>BM260+BF260</f>
        <v>244.80293779200002</v>
      </c>
      <c r="BQ260" s="219">
        <f>BG260+BN260</f>
        <v>0</v>
      </c>
      <c r="BR260" s="219">
        <f>BH260+BO260</f>
        <v>244.80293779200002</v>
      </c>
      <c r="BS260" s="66">
        <f t="shared" si="965"/>
        <v>-68.426428438219062</v>
      </c>
      <c r="BT260" s="83"/>
      <c r="BU260" s="219">
        <f>'[1]PNG-BCEAO'!J207</f>
        <v>0</v>
      </c>
      <c r="BV260" s="219"/>
      <c r="BW260" s="219">
        <f>BU260-BV260</f>
        <v>0</v>
      </c>
      <c r="BX260" s="219">
        <f>BU260+BP260</f>
        <v>244.80293779200002</v>
      </c>
      <c r="BY260" s="219">
        <f>BQ260+BV260</f>
        <v>0</v>
      </c>
      <c r="BZ260" s="219">
        <f>BR260+BW260</f>
        <v>244.80293779200002</v>
      </c>
      <c r="CA260" s="66">
        <f>BX260/B260</f>
        <v>-68.426428438219062</v>
      </c>
      <c r="CB260" s="83"/>
      <c r="CC260" s="219">
        <f>'[1]PNG-BCEAO'!K207</f>
        <v>0</v>
      </c>
      <c r="CD260" s="219"/>
      <c r="CE260" s="219">
        <f>CC260-CD260</f>
        <v>0</v>
      </c>
      <c r="CF260" s="82"/>
      <c r="CG260" s="84">
        <f>CB260+BT260+BL260</f>
        <v>0</v>
      </c>
      <c r="CH260" s="81">
        <f t="shared" si="983"/>
        <v>324.24919064199997</v>
      </c>
      <c r="CI260" s="219">
        <f t="shared" si="983"/>
        <v>0</v>
      </c>
      <c r="CJ260" s="219">
        <f t="shared" si="983"/>
        <v>324.24919064199997</v>
      </c>
      <c r="CK260" s="82">
        <f>CF260+BD260</f>
        <v>0</v>
      </c>
      <c r="CL260" s="86">
        <f>CG260+BE260</f>
        <v>0</v>
      </c>
      <c r="CM260" s="219">
        <f>CC260+BX260</f>
        <v>244.80293779200002</v>
      </c>
      <c r="CN260" s="219">
        <f>BY260+CD260</f>
        <v>0</v>
      </c>
      <c r="CO260" s="219">
        <f>BZ260+CE260</f>
        <v>244.80293779200002</v>
      </c>
      <c r="CP260" s="67">
        <f t="shared" si="968"/>
        <v>-68.426428438219062</v>
      </c>
      <c r="CQ260" s="67">
        <f t="shared" si="969"/>
        <v>-68.426428438219062</v>
      </c>
      <c r="CR260" s="67" t="e">
        <f>CO260/CK260</f>
        <v>#DIV/0!</v>
      </c>
      <c r="CS260" s="83"/>
      <c r="CT260" s="219">
        <f>'[1]PNG-BCEAO'!L207</f>
        <v>0</v>
      </c>
      <c r="CU260" s="219"/>
      <c r="CV260" s="219">
        <f>CT260-CU260</f>
        <v>0</v>
      </c>
      <c r="CW260" s="219">
        <f>CT260+CM260</f>
        <v>244.80293779200002</v>
      </c>
      <c r="CX260" s="219">
        <f>CN260+CU260</f>
        <v>0</v>
      </c>
      <c r="CY260" s="219">
        <f>CO260+CV260</f>
        <v>244.80293779200002</v>
      </c>
      <c r="CZ260" s="83"/>
      <c r="DA260" s="219">
        <f>'[1]PNG-BCEAO'!M207</f>
        <v>0</v>
      </c>
      <c r="DB260" s="219"/>
      <c r="DC260" s="219">
        <f>DA260-DB260</f>
        <v>0</v>
      </c>
      <c r="DD260" s="219">
        <f>DA260+CW260</f>
        <v>244.80293779200002</v>
      </c>
      <c r="DE260" s="219">
        <f>CX260+DB260</f>
        <v>0</v>
      </c>
      <c r="DF260" s="219">
        <f>CY260+DC260</f>
        <v>244.80293779200002</v>
      </c>
      <c r="DG260" s="83"/>
      <c r="DH260" s="219">
        <f>'[1]PNG-BCEAO'!N207</f>
        <v>0</v>
      </c>
      <c r="DI260" s="219"/>
      <c r="DJ260" s="219">
        <f>DH260-DI260</f>
        <v>0</v>
      </c>
      <c r="DK260" s="82"/>
      <c r="DL260" s="84">
        <f t="shared" si="984"/>
        <v>0</v>
      </c>
      <c r="DM260" s="219">
        <f t="shared" si="984"/>
        <v>0</v>
      </c>
      <c r="DN260" s="219">
        <f t="shared" si="984"/>
        <v>0</v>
      </c>
      <c r="DO260" s="219">
        <f t="shared" si="984"/>
        <v>0</v>
      </c>
      <c r="DP260" s="82">
        <f>DK260+CK260</f>
        <v>0</v>
      </c>
      <c r="DQ260" s="86">
        <f>DL260+CL260</f>
        <v>0</v>
      </c>
      <c r="DR260" s="245">
        <f>+DH260+DD260</f>
        <v>244.80293779200002</v>
      </c>
      <c r="DS260" s="245">
        <f>DE260+DI260</f>
        <v>0</v>
      </c>
      <c r="DT260" s="245">
        <f>DF260+DJ260</f>
        <v>244.80293779200002</v>
      </c>
      <c r="DU260" s="67">
        <f>DR260/B260</f>
        <v>-68.426428438219062</v>
      </c>
      <c r="DV260" s="67"/>
      <c r="DW260" s="67"/>
      <c r="DY260" s="36"/>
      <c r="DZ260" s="128"/>
    </row>
    <row r="261" spans="1:139" s="36" customFormat="1" ht="15" x14ac:dyDescent="0.25">
      <c r="A261" s="242" t="s">
        <v>260</v>
      </c>
      <c r="B261" s="212">
        <f>B262+B270</f>
        <v>0</v>
      </c>
      <c r="C261" s="212">
        <f t="shared" ref="C261:BN261" si="985">C262+C270</f>
        <v>0</v>
      </c>
      <c r="D261" s="212">
        <f t="shared" si="985"/>
        <v>0</v>
      </c>
      <c r="E261" s="212">
        <f t="shared" si="985"/>
        <v>0</v>
      </c>
      <c r="F261" s="212">
        <f t="shared" si="985"/>
        <v>0</v>
      </c>
      <c r="G261" s="212">
        <f t="shared" si="985"/>
        <v>0</v>
      </c>
      <c r="H261" s="213">
        <f>H262+H270</f>
        <v>3.5776080000000001</v>
      </c>
      <c r="I261" s="214">
        <f t="shared" si="985"/>
        <v>0</v>
      </c>
      <c r="J261" s="212">
        <f t="shared" si="985"/>
        <v>3.6943999999999733</v>
      </c>
      <c r="K261" s="212">
        <f t="shared" si="985"/>
        <v>0</v>
      </c>
      <c r="L261" s="212">
        <f t="shared" si="985"/>
        <v>3.6943999999999733</v>
      </c>
      <c r="M261" s="214">
        <f>M262+M270</f>
        <v>0</v>
      </c>
      <c r="N261" s="212">
        <f t="shared" si="985"/>
        <v>-28.853300000000047</v>
      </c>
      <c r="O261" s="212">
        <f t="shared" si="985"/>
        <v>0</v>
      </c>
      <c r="P261" s="212">
        <f t="shared" si="985"/>
        <v>-28.853300000000047</v>
      </c>
      <c r="Q261" s="212">
        <f t="shared" si="985"/>
        <v>-25.158900000000074</v>
      </c>
      <c r="R261" s="212">
        <f t="shared" si="985"/>
        <v>0</v>
      </c>
      <c r="S261" s="212">
        <f t="shared" si="985"/>
        <v>-25.158900000000074</v>
      </c>
      <c r="T261" s="214">
        <f>T262+T270</f>
        <v>0</v>
      </c>
      <c r="U261" s="212">
        <f t="shared" si="985"/>
        <v>8.2567000000000803</v>
      </c>
      <c r="V261" s="212">
        <f t="shared" si="985"/>
        <v>0</v>
      </c>
      <c r="W261" s="212">
        <f t="shared" si="985"/>
        <v>8.2567000000000803</v>
      </c>
      <c r="X261" s="213">
        <f t="shared" si="985"/>
        <v>0</v>
      </c>
      <c r="Y261" s="243">
        <f t="shared" si="985"/>
        <v>0</v>
      </c>
      <c r="Z261" s="215">
        <f t="shared" si="985"/>
        <v>-16.902199999999993</v>
      </c>
      <c r="AA261" s="215">
        <f t="shared" si="985"/>
        <v>0</v>
      </c>
      <c r="AB261" s="215">
        <f t="shared" si="985"/>
        <v>-16.902199999999993</v>
      </c>
      <c r="AC261" s="66" t="e">
        <f t="shared" si="961"/>
        <v>#DIV/0!</v>
      </c>
      <c r="AD261" s="66" t="e">
        <f t="shared" si="920"/>
        <v>#DIV/0!</v>
      </c>
      <c r="AE261" s="66">
        <f t="shared" si="724"/>
        <v>-4.7244415821968175</v>
      </c>
      <c r="AF261" s="214">
        <f>AF262+AF270</f>
        <v>0</v>
      </c>
      <c r="AG261" s="212">
        <f t="shared" si="985"/>
        <v>-1.838799999999992</v>
      </c>
      <c r="AH261" s="212">
        <f t="shared" si="985"/>
        <v>0</v>
      </c>
      <c r="AI261" s="212">
        <f t="shared" si="985"/>
        <v>-1.838799999999992</v>
      </c>
      <c r="AJ261" s="212">
        <f t="shared" si="985"/>
        <v>-18.740999999999985</v>
      </c>
      <c r="AK261" s="212">
        <f t="shared" si="985"/>
        <v>0</v>
      </c>
      <c r="AL261" s="212">
        <f t="shared" si="985"/>
        <v>-18.740999999999985</v>
      </c>
      <c r="AM261" s="212" t="e">
        <f t="shared" si="985"/>
        <v>#DIV/0!</v>
      </c>
      <c r="AN261" s="214">
        <f>AN262+AN270</f>
        <v>0</v>
      </c>
      <c r="AO261" s="212">
        <f t="shared" si="985"/>
        <v>8.8841999999999075</v>
      </c>
      <c r="AP261" s="212">
        <f t="shared" si="985"/>
        <v>0</v>
      </c>
      <c r="AQ261" s="212">
        <f t="shared" si="985"/>
        <v>8.8841999999999075</v>
      </c>
      <c r="AR261" s="212">
        <f t="shared" si="985"/>
        <v>-9.8568000000000779</v>
      </c>
      <c r="AS261" s="212">
        <f t="shared" si="985"/>
        <v>0</v>
      </c>
      <c r="AT261" s="212">
        <f t="shared" si="985"/>
        <v>-9.8568000000000779</v>
      </c>
      <c r="AU261" s="214">
        <f>AU262+AU270</f>
        <v>0</v>
      </c>
      <c r="AV261" s="212">
        <f t="shared" si="985"/>
        <v>-5.4944000000000983</v>
      </c>
      <c r="AW261" s="212">
        <f t="shared" si="985"/>
        <v>0</v>
      </c>
      <c r="AX261" s="212">
        <f t="shared" si="985"/>
        <v>-5.4944000000000983</v>
      </c>
      <c r="AY261" s="213">
        <f>AY262+AY270</f>
        <v>0</v>
      </c>
      <c r="AZ261" s="243">
        <f t="shared" si="985"/>
        <v>0</v>
      </c>
      <c r="BA261" s="212">
        <f t="shared" si="985"/>
        <v>1.5509999999998172</v>
      </c>
      <c r="BB261" s="212">
        <f t="shared" si="985"/>
        <v>0</v>
      </c>
      <c r="BC261" s="212">
        <f t="shared" si="985"/>
        <v>1.5509999999998172</v>
      </c>
      <c r="BD261" s="213">
        <f t="shared" si="985"/>
        <v>0</v>
      </c>
      <c r="BE261" s="216">
        <f t="shared" si="985"/>
        <v>0</v>
      </c>
      <c r="BF261" s="215">
        <f t="shared" si="985"/>
        <v>-15.351200000000176</v>
      </c>
      <c r="BG261" s="215">
        <f t="shared" si="985"/>
        <v>0</v>
      </c>
      <c r="BH261" s="215">
        <f t="shared" si="985"/>
        <v>-15.351200000000176</v>
      </c>
      <c r="BI261" s="66"/>
      <c r="BJ261" s="212"/>
      <c r="BK261" s="212"/>
      <c r="BL261" s="214">
        <f>BL262+BL270</f>
        <v>0</v>
      </c>
      <c r="BM261" s="212">
        <f t="shared" si="985"/>
        <v>-53.182599999999866</v>
      </c>
      <c r="BN261" s="212">
        <f t="shared" si="985"/>
        <v>0</v>
      </c>
      <c r="BO261" s="212">
        <f t="shared" ref="BO261:DS261" si="986">BO262+BO270</f>
        <v>-53.182599999999866</v>
      </c>
      <c r="BP261" s="212">
        <f t="shared" si="986"/>
        <v>-68.533800000000042</v>
      </c>
      <c r="BQ261" s="212">
        <f t="shared" si="986"/>
        <v>0</v>
      </c>
      <c r="BR261" s="212">
        <f t="shared" si="986"/>
        <v>-68.533800000000042</v>
      </c>
      <c r="BS261" s="66" t="e">
        <f t="shared" si="965"/>
        <v>#DIV/0!</v>
      </c>
      <c r="BT261" s="214">
        <f>BT262+BT270</f>
        <v>0</v>
      </c>
      <c r="BU261" s="212">
        <f t="shared" si="986"/>
        <v>0</v>
      </c>
      <c r="BV261" s="212">
        <f t="shared" si="986"/>
        <v>0</v>
      </c>
      <c r="BW261" s="212">
        <f t="shared" si="986"/>
        <v>0</v>
      </c>
      <c r="BX261" s="212">
        <f t="shared" si="986"/>
        <v>-68.533800000000042</v>
      </c>
      <c r="BY261" s="212">
        <f t="shared" si="986"/>
        <v>0</v>
      </c>
      <c r="BZ261" s="212">
        <f t="shared" si="986"/>
        <v>-68.533800000000042</v>
      </c>
      <c r="CA261" s="212" t="e">
        <f t="shared" si="986"/>
        <v>#DIV/0!</v>
      </c>
      <c r="CB261" s="214">
        <f t="shared" si="986"/>
        <v>0</v>
      </c>
      <c r="CC261" s="212">
        <f t="shared" si="986"/>
        <v>0</v>
      </c>
      <c r="CD261" s="212">
        <f t="shared" si="986"/>
        <v>0</v>
      </c>
      <c r="CE261" s="212">
        <f t="shared" si="986"/>
        <v>0</v>
      </c>
      <c r="CF261" s="213">
        <f t="shared" si="986"/>
        <v>0</v>
      </c>
      <c r="CG261" s="243">
        <f t="shared" si="986"/>
        <v>0</v>
      </c>
      <c r="CH261" s="212">
        <f t="shared" si="986"/>
        <v>-53.182599999999866</v>
      </c>
      <c r="CI261" s="212">
        <f t="shared" si="986"/>
        <v>0</v>
      </c>
      <c r="CJ261" s="212">
        <f t="shared" si="986"/>
        <v>-53.182599999999866</v>
      </c>
      <c r="CK261" s="213">
        <f t="shared" si="986"/>
        <v>0</v>
      </c>
      <c r="CL261" s="216">
        <f t="shared" si="986"/>
        <v>0</v>
      </c>
      <c r="CM261" s="212">
        <f t="shared" si="986"/>
        <v>-68.533800000000042</v>
      </c>
      <c r="CN261" s="212">
        <f t="shared" si="986"/>
        <v>0</v>
      </c>
      <c r="CO261" s="212">
        <f t="shared" si="986"/>
        <v>-68.533800000000042</v>
      </c>
      <c r="CP261" s="67" t="e">
        <f t="shared" si="968"/>
        <v>#DIV/0!</v>
      </c>
      <c r="CQ261" s="67" t="e">
        <f t="shared" si="969"/>
        <v>#DIV/0!</v>
      </c>
      <c r="CR261" s="212" t="e">
        <f t="shared" si="986"/>
        <v>#DIV/0!</v>
      </c>
      <c r="CS261" s="214">
        <f t="shared" si="986"/>
        <v>0</v>
      </c>
      <c r="CT261" s="212">
        <f t="shared" si="986"/>
        <v>0</v>
      </c>
      <c r="CU261" s="212">
        <f t="shared" si="986"/>
        <v>0</v>
      </c>
      <c r="CV261" s="212">
        <f t="shared" si="986"/>
        <v>0</v>
      </c>
      <c r="CW261" s="212">
        <f t="shared" si="986"/>
        <v>-68.533800000000042</v>
      </c>
      <c r="CX261" s="212">
        <f t="shared" si="986"/>
        <v>0</v>
      </c>
      <c r="CY261" s="212">
        <f t="shared" si="986"/>
        <v>-68.533800000000042</v>
      </c>
      <c r="CZ261" s="214">
        <f t="shared" si="986"/>
        <v>0</v>
      </c>
      <c r="DA261" s="212">
        <f t="shared" si="986"/>
        <v>0</v>
      </c>
      <c r="DB261" s="212">
        <f t="shared" si="986"/>
        <v>0</v>
      </c>
      <c r="DC261" s="212">
        <f t="shared" si="986"/>
        <v>0</v>
      </c>
      <c r="DD261" s="212">
        <f t="shared" si="986"/>
        <v>-68.533800000000042</v>
      </c>
      <c r="DE261" s="212">
        <f t="shared" si="986"/>
        <v>0</v>
      </c>
      <c r="DF261" s="212">
        <f t="shared" si="986"/>
        <v>-68.533800000000042</v>
      </c>
      <c r="DG261" s="214">
        <f t="shared" si="986"/>
        <v>0</v>
      </c>
      <c r="DH261" s="212">
        <f t="shared" si="986"/>
        <v>0</v>
      </c>
      <c r="DI261" s="212">
        <f t="shared" si="986"/>
        <v>0</v>
      </c>
      <c r="DJ261" s="212">
        <f t="shared" si="986"/>
        <v>0</v>
      </c>
      <c r="DK261" s="213">
        <f>DK262+DK270</f>
        <v>0</v>
      </c>
      <c r="DL261" s="243">
        <f t="shared" ref="DL261:DW261" si="987">DL262+DL270</f>
        <v>0</v>
      </c>
      <c r="DM261" s="212">
        <f t="shared" si="987"/>
        <v>0</v>
      </c>
      <c r="DN261" s="212">
        <f t="shared" si="987"/>
        <v>0</v>
      </c>
      <c r="DO261" s="212">
        <f t="shared" si="987"/>
        <v>0</v>
      </c>
      <c r="DP261" s="213">
        <f t="shared" si="987"/>
        <v>0</v>
      </c>
      <c r="DQ261" s="216">
        <f t="shared" si="987"/>
        <v>0</v>
      </c>
      <c r="DR261" s="212">
        <f t="shared" si="987"/>
        <v>-68.533800000000042</v>
      </c>
      <c r="DS261" s="212">
        <f t="shared" si="987"/>
        <v>0</v>
      </c>
      <c r="DT261" s="212">
        <f t="shared" si="987"/>
        <v>-68.533800000000042</v>
      </c>
      <c r="DU261" s="212" t="e">
        <f t="shared" si="987"/>
        <v>#DIV/0!</v>
      </c>
      <c r="DV261" s="212"/>
      <c r="DW261" s="212" t="e">
        <f t="shared" si="987"/>
        <v>#DIV/0!</v>
      </c>
      <c r="DY261" s="247"/>
      <c r="DZ261" s="128"/>
      <c r="EA261" s="23"/>
      <c r="EB261" s="23"/>
    </row>
    <row r="262" spans="1:139" ht="15" x14ac:dyDescent="0.25">
      <c r="A262" s="244" t="s">
        <v>261</v>
      </c>
      <c r="B262" s="103">
        <f>B263+B264+B267</f>
        <v>0</v>
      </c>
      <c r="C262" s="103">
        <f>C263+C264+C267</f>
        <v>0</v>
      </c>
      <c r="D262" s="103">
        <f>D263+D264+D267</f>
        <v>0</v>
      </c>
      <c r="E262" s="103">
        <f>E263+E264+E267</f>
        <v>0</v>
      </c>
      <c r="F262" s="103"/>
      <c r="G262" s="103">
        <f>E262-F262</f>
        <v>0</v>
      </c>
      <c r="H262" s="82">
        <f>H263+H264</f>
        <v>0</v>
      </c>
      <c r="I262" s="83"/>
      <c r="J262" s="103">
        <f>'[1]PNG-BCEAO'!C209</f>
        <v>19.506000000000029</v>
      </c>
      <c r="K262" s="103"/>
      <c r="L262" s="103">
        <f>J262-K262</f>
        <v>19.506000000000029</v>
      </c>
      <c r="M262" s="83"/>
      <c r="N262" s="103">
        <f>'[1]PNG-BCEAO'!D209</f>
        <v>-23.09800000000007</v>
      </c>
      <c r="O262" s="103"/>
      <c r="P262" s="103">
        <f>N262-O262</f>
        <v>-23.09800000000007</v>
      </c>
      <c r="Q262" s="103">
        <f t="shared" ref="Q262:S263" si="988">J262+N262</f>
        <v>-3.5920000000000414</v>
      </c>
      <c r="R262" s="103">
        <f t="shared" si="988"/>
        <v>0</v>
      </c>
      <c r="S262" s="103">
        <f t="shared" si="988"/>
        <v>-3.5920000000000414</v>
      </c>
      <c r="T262" s="83"/>
      <c r="U262" s="103">
        <f>'[1]PNG-BCEAO'!E209</f>
        <v>6.7620000000000573</v>
      </c>
      <c r="V262" s="103"/>
      <c r="W262" s="103">
        <f>U262-V262</f>
        <v>6.7620000000000573</v>
      </c>
      <c r="X262" s="82"/>
      <c r="Y262" s="84">
        <f>I262+M262+T262</f>
        <v>0</v>
      </c>
      <c r="Z262" s="227">
        <f t="shared" ref="Z262:AB263" si="989">Q262+U262</f>
        <v>3.1700000000000159</v>
      </c>
      <c r="AA262" s="227">
        <f t="shared" si="989"/>
        <v>0</v>
      </c>
      <c r="AB262" s="227">
        <f t="shared" si="989"/>
        <v>3.1700000000000159</v>
      </c>
      <c r="AC262" s="66" t="e">
        <f t="shared" si="961"/>
        <v>#DIV/0!</v>
      </c>
      <c r="AD262" s="66" t="e">
        <f t="shared" si="920"/>
        <v>#DIV/0!</v>
      </c>
      <c r="AE262" s="66" t="e">
        <f t="shared" si="724"/>
        <v>#DIV/0!</v>
      </c>
      <c r="AF262" s="83"/>
      <c r="AG262" s="103">
        <f>'[1]PNG-BCEAO'!F209</f>
        <v>-1.9000000000005457E-2</v>
      </c>
      <c r="AH262" s="103"/>
      <c r="AI262" s="103">
        <f>AG262-AH262</f>
        <v>-1.9000000000005457E-2</v>
      </c>
      <c r="AJ262" s="103">
        <f t="shared" ref="AJ262:AL263" si="990">+Z262+AG262</f>
        <v>3.1510000000000105</v>
      </c>
      <c r="AK262" s="103">
        <f t="shared" si="990"/>
        <v>0</v>
      </c>
      <c r="AL262" s="103">
        <f t="shared" si="990"/>
        <v>3.1510000000000105</v>
      </c>
      <c r="AM262" s="66" t="e">
        <f>AJ262/B262</f>
        <v>#DIV/0!</v>
      </c>
      <c r="AN262" s="83"/>
      <c r="AO262" s="103">
        <f>'[1]PNG-BCEAO'!G209</f>
        <v>23.625</v>
      </c>
      <c r="AP262" s="103"/>
      <c r="AQ262" s="103">
        <f>AO262-AP262</f>
        <v>23.625</v>
      </c>
      <c r="AR262" s="103">
        <f t="shared" ref="AR262:AT263" si="991">AJ262+AO262</f>
        <v>26.77600000000001</v>
      </c>
      <c r="AS262" s="103">
        <f t="shared" si="991"/>
        <v>0</v>
      </c>
      <c r="AT262" s="103">
        <f t="shared" si="991"/>
        <v>26.77600000000001</v>
      </c>
      <c r="AU262" s="83"/>
      <c r="AV262" s="103">
        <f>'[1]PNG-BCEAO'!H209</f>
        <v>5.7279999999999518</v>
      </c>
      <c r="AW262" s="103"/>
      <c r="AX262" s="103">
        <f>AV262-AW262</f>
        <v>5.7279999999999518</v>
      </c>
      <c r="AY262" s="82"/>
      <c r="AZ262" s="84">
        <f>AF262+AN262+AU262</f>
        <v>0</v>
      </c>
      <c r="BA262" s="103">
        <f t="shared" ref="BA262:BC263" si="992">AV262+AO262+AG262</f>
        <v>29.333999999999946</v>
      </c>
      <c r="BB262" s="103">
        <f t="shared" si="992"/>
        <v>0</v>
      </c>
      <c r="BC262" s="103">
        <f t="shared" si="992"/>
        <v>29.333999999999946</v>
      </c>
      <c r="BD262" s="82">
        <f t="shared" ref="BD262:BH263" si="993">AY262+X262</f>
        <v>0</v>
      </c>
      <c r="BE262" s="86">
        <f t="shared" si="993"/>
        <v>0</v>
      </c>
      <c r="BF262" s="227">
        <f t="shared" si="993"/>
        <v>32.503999999999962</v>
      </c>
      <c r="BG262" s="227">
        <f t="shared" si="993"/>
        <v>0</v>
      </c>
      <c r="BH262" s="227">
        <f t="shared" si="993"/>
        <v>32.503999999999962</v>
      </c>
      <c r="BI262" s="66"/>
      <c r="BJ262" s="66"/>
      <c r="BK262" s="66"/>
      <c r="BL262" s="83"/>
      <c r="BM262" s="103">
        <f>'[1]PNG-BCEAO'!I209</f>
        <v>-522.66</v>
      </c>
      <c r="BN262" s="103"/>
      <c r="BO262" s="103">
        <f>BM262-BN262</f>
        <v>-522.66</v>
      </c>
      <c r="BP262" s="103">
        <f>BM262+BF262</f>
        <v>-490.15600000000001</v>
      </c>
      <c r="BQ262" s="103">
        <f>BG262+BN262</f>
        <v>0</v>
      </c>
      <c r="BR262" s="103">
        <f>BH262+BO262</f>
        <v>-490.15600000000001</v>
      </c>
      <c r="BS262" s="66" t="e">
        <f t="shared" si="965"/>
        <v>#DIV/0!</v>
      </c>
      <c r="BT262" s="83"/>
      <c r="BU262" s="103">
        <f>'[1]PNG-BCEAO'!J209</f>
        <v>0</v>
      </c>
      <c r="BV262" s="103"/>
      <c r="BW262" s="103">
        <f>BU262-BV262</f>
        <v>0</v>
      </c>
      <c r="BX262" s="103">
        <f>BU262+BP262</f>
        <v>-490.15600000000001</v>
      </c>
      <c r="BY262" s="103">
        <f>BQ262+BV262</f>
        <v>0</v>
      </c>
      <c r="BZ262" s="103">
        <f>BR262+BW262</f>
        <v>-490.15600000000001</v>
      </c>
      <c r="CA262" s="66" t="e">
        <f>BX262/B262</f>
        <v>#DIV/0!</v>
      </c>
      <c r="CB262" s="83"/>
      <c r="CC262" s="103">
        <f>'[1]PNG-BCEAO'!K209</f>
        <v>0</v>
      </c>
      <c r="CD262" s="103"/>
      <c r="CE262" s="103">
        <f>CC262-CD262</f>
        <v>0</v>
      </c>
      <c r="CF262" s="82"/>
      <c r="CG262" s="84">
        <f>CB262+BT262+BL262</f>
        <v>0</v>
      </c>
      <c r="CH262" s="81">
        <f t="shared" ref="CH262:CJ263" si="994">BM262+BU262+CC262</f>
        <v>-522.66</v>
      </c>
      <c r="CI262" s="103">
        <f t="shared" si="994"/>
        <v>0</v>
      </c>
      <c r="CJ262" s="103">
        <f t="shared" si="994"/>
        <v>-522.66</v>
      </c>
      <c r="CK262" s="82">
        <f>CF262+BD262</f>
        <v>0</v>
      </c>
      <c r="CL262" s="86">
        <f>CG262+BE262</f>
        <v>0</v>
      </c>
      <c r="CM262" s="103">
        <f>CC262+BX262</f>
        <v>-490.15600000000001</v>
      </c>
      <c r="CN262" s="103">
        <f>BY262+CD262</f>
        <v>0</v>
      </c>
      <c r="CO262" s="103">
        <f>BZ262+CE262</f>
        <v>-490.15600000000001</v>
      </c>
      <c r="CP262" s="67" t="e">
        <f t="shared" si="968"/>
        <v>#DIV/0!</v>
      </c>
      <c r="CQ262" s="67" t="e">
        <f t="shared" si="969"/>
        <v>#DIV/0!</v>
      </c>
      <c r="CR262" s="67" t="e">
        <f>CO262/CK262</f>
        <v>#DIV/0!</v>
      </c>
      <c r="CS262" s="83"/>
      <c r="CT262" s="103">
        <f>'[1]PNG-BCEAO'!L209</f>
        <v>0</v>
      </c>
      <c r="CU262" s="103"/>
      <c r="CV262" s="103">
        <f>CT262-CU262</f>
        <v>0</v>
      </c>
      <c r="CW262" s="103">
        <f>CT262+CM262</f>
        <v>-490.15600000000001</v>
      </c>
      <c r="CX262" s="103">
        <f>CN262+CU262</f>
        <v>0</v>
      </c>
      <c r="CY262" s="103">
        <f>CO262+CV262</f>
        <v>-490.15600000000001</v>
      </c>
      <c r="CZ262" s="83"/>
      <c r="DA262" s="103">
        <f>'[1]PNG-BCEAO'!M209</f>
        <v>0</v>
      </c>
      <c r="DB262" s="103"/>
      <c r="DC262" s="103">
        <f>DA262-DB262</f>
        <v>0</v>
      </c>
      <c r="DD262" s="103">
        <f>DA262+CW262</f>
        <v>-490.15600000000001</v>
      </c>
      <c r="DE262" s="103">
        <f>CX262+DB262</f>
        <v>0</v>
      </c>
      <c r="DF262" s="103">
        <f>CY262+DC262</f>
        <v>-490.15600000000001</v>
      </c>
      <c r="DG262" s="83"/>
      <c r="DH262" s="103">
        <f>'[1]PNG-BCEAO'!N209</f>
        <v>0</v>
      </c>
      <c r="DI262" s="103"/>
      <c r="DJ262" s="103">
        <f>DH262-DI262</f>
        <v>0</v>
      </c>
      <c r="DK262" s="82"/>
      <c r="DL262" s="84">
        <f t="shared" ref="DL262:DO263" si="995">DG262+CZ262+CS262</f>
        <v>0</v>
      </c>
      <c r="DM262" s="103">
        <f t="shared" si="995"/>
        <v>0</v>
      </c>
      <c r="DN262" s="103">
        <f t="shared" si="995"/>
        <v>0</v>
      </c>
      <c r="DO262" s="103">
        <f t="shared" si="995"/>
        <v>0</v>
      </c>
      <c r="DP262" s="82">
        <f>DK262+CK262</f>
        <v>0</v>
      </c>
      <c r="DQ262" s="86">
        <f>DL262+CL262</f>
        <v>0</v>
      </c>
      <c r="DR262" s="248">
        <f>+DH262+DD262</f>
        <v>-490.15600000000001</v>
      </c>
      <c r="DS262" s="248">
        <f>DE262+DI262</f>
        <v>0</v>
      </c>
      <c r="DT262" s="248">
        <f>DF262+DJ262</f>
        <v>-490.15600000000001</v>
      </c>
      <c r="DU262" s="67" t="e">
        <f>DR262/B262</f>
        <v>#DIV/0!</v>
      </c>
      <c r="DV262" s="67" t="e">
        <f>DR262/E262</f>
        <v>#DIV/0!</v>
      </c>
      <c r="DW262" s="67" t="e">
        <f>DT262/H262</f>
        <v>#DIV/0!</v>
      </c>
      <c r="DY262" s="247"/>
      <c r="DZ262" s="128"/>
      <c r="EA262" s="247"/>
      <c r="EB262" s="247"/>
    </row>
    <row r="263" spans="1:139" s="247" customFormat="1" ht="13.5" customHeight="1" x14ac:dyDescent="0.2">
      <c r="A263" s="249" t="s">
        <v>262</v>
      </c>
      <c r="B263" s="250"/>
      <c r="C263" s="250"/>
      <c r="D263" s="250">
        <f>B263-C263</f>
        <v>0</v>
      </c>
      <c r="E263" s="103"/>
      <c r="F263" s="250"/>
      <c r="G263" s="250">
        <f>E263-F263</f>
        <v>0</v>
      </c>
      <c r="H263" s="251">
        <f>D263</f>
        <v>0</v>
      </c>
      <c r="I263" s="252">
        <f>L263</f>
        <v>0</v>
      </c>
      <c r="J263" s="250"/>
      <c r="K263" s="250"/>
      <c r="L263" s="250">
        <f>J263-K263</f>
        <v>0</v>
      </c>
      <c r="M263" s="252">
        <f>P263</f>
        <v>0</v>
      </c>
      <c r="N263" s="250"/>
      <c r="O263" s="250"/>
      <c r="P263" s="250">
        <f>N263-O263</f>
        <v>0</v>
      </c>
      <c r="Q263" s="250">
        <f t="shared" si="988"/>
        <v>0</v>
      </c>
      <c r="R263" s="250">
        <f t="shared" si="988"/>
        <v>0</v>
      </c>
      <c r="S263" s="250">
        <f t="shared" si="988"/>
        <v>0</v>
      </c>
      <c r="T263" s="252">
        <f>W263</f>
        <v>0</v>
      </c>
      <c r="U263" s="250"/>
      <c r="V263" s="250"/>
      <c r="W263" s="250">
        <f>U263-V263</f>
        <v>0</v>
      </c>
      <c r="X263" s="251"/>
      <c r="Y263" s="168">
        <f>I263+M263+T263</f>
        <v>0</v>
      </c>
      <c r="Z263" s="253">
        <f t="shared" si="989"/>
        <v>0</v>
      </c>
      <c r="AA263" s="253">
        <f t="shared" si="989"/>
        <v>0</v>
      </c>
      <c r="AB263" s="253">
        <f t="shared" si="989"/>
        <v>0</v>
      </c>
      <c r="AC263" s="66" t="e">
        <f t="shared" si="961"/>
        <v>#DIV/0!</v>
      </c>
      <c r="AD263" s="66" t="e">
        <f t="shared" si="920"/>
        <v>#DIV/0!</v>
      </c>
      <c r="AE263" s="66" t="e">
        <f t="shared" si="724"/>
        <v>#DIV/0!</v>
      </c>
      <c r="AF263" s="252">
        <f>AI263</f>
        <v>0</v>
      </c>
      <c r="AG263" s="250"/>
      <c r="AH263" s="250"/>
      <c r="AI263" s="250">
        <f>AG263-AH263</f>
        <v>0</v>
      </c>
      <c r="AJ263" s="250">
        <f t="shared" si="990"/>
        <v>0</v>
      </c>
      <c r="AK263" s="250">
        <f t="shared" si="990"/>
        <v>0</v>
      </c>
      <c r="AL263" s="250">
        <f t="shared" si="990"/>
        <v>0</v>
      </c>
      <c r="AM263" s="254" t="e">
        <f>AJ263/B263</f>
        <v>#DIV/0!</v>
      </c>
      <c r="AN263" s="252">
        <f>AQ263</f>
        <v>0</v>
      </c>
      <c r="AO263" s="250"/>
      <c r="AP263" s="250"/>
      <c r="AQ263" s="250">
        <f>AO263-AP263</f>
        <v>0</v>
      </c>
      <c r="AR263" s="250">
        <f t="shared" si="991"/>
        <v>0</v>
      </c>
      <c r="AS263" s="250">
        <f t="shared" si="991"/>
        <v>0</v>
      </c>
      <c r="AT263" s="250">
        <f t="shared" si="991"/>
        <v>0</v>
      </c>
      <c r="AU263" s="252">
        <f>AX263</f>
        <v>0</v>
      </c>
      <c r="AV263" s="250"/>
      <c r="AW263" s="250"/>
      <c r="AX263" s="250">
        <f>AV263-AW263</f>
        <v>0</v>
      </c>
      <c r="AY263" s="251"/>
      <c r="AZ263" s="168">
        <f>AF263+AN263+AU263</f>
        <v>0</v>
      </c>
      <c r="BA263" s="250">
        <f t="shared" si="992"/>
        <v>0</v>
      </c>
      <c r="BB263" s="250">
        <f t="shared" si="992"/>
        <v>0</v>
      </c>
      <c r="BC263" s="250">
        <f t="shared" si="992"/>
        <v>0</v>
      </c>
      <c r="BD263" s="251">
        <f t="shared" si="993"/>
        <v>0</v>
      </c>
      <c r="BE263" s="255">
        <f t="shared" si="993"/>
        <v>0</v>
      </c>
      <c r="BF263" s="253">
        <f t="shared" si="993"/>
        <v>0</v>
      </c>
      <c r="BG263" s="253">
        <f t="shared" si="993"/>
        <v>0</v>
      </c>
      <c r="BH263" s="253">
        <f t="shared" si="993"/>
        <v>0</v>
      </c>
      <c r="BI263" s="254"/>
      <c r="BJ263" s="254"/>
      <c r="BK263" s="254"/>
      <c r="BL263" s="252">
        <f>BO263</f>
        <v>0</v>
      </c>
      <c r="BM263" s="250"/>
      <c r="BN263" s="250"/>
      <c r="BO263" s="250">
        <f>BM263-BN263</f>
        <v>0</v>
      </c>
      <c r="BP263" s="250">
        <f>BM263+BF263</f>
        <v>0</v>
      </c>
      <c r="BQ263" s="250">
        <f>BG263+BN263</f>
        <v>0</v>
      </c>
      <c r="BR263" s="250">
        <f>BH263+BO263</f>
        <v>0</v>
      </c>
      <c r="BS263" s="66" t="e">
        <f t="shared" si="965"/>
        <v>#DIV/0!</v>
      </c>
      <c r="BT263" s="252">
        <f>BW263</f>
        <v>0</v>
      </c>
      <c r="BU263" s="250">
        <f>-'[1]Debits automatiques'!L18</f>
        <v>0</v>
      </c>
      <c r="BV263" s="250"/>
      <c r="BW263" s="250">
        <f>BU263-BV263</f>
        <v>0</v>
      </c>
      <c r="BX263" s="250">
        <f>BU263+BP263</f>
        <v>0</v>
      </c>
      <c r="BY263" s="250">
        <f>BQ263+BV263</f>
        <v>0</v>
      </c>
      <c r="BZ263" s="250">
        <f>BR263+BW263</f>
        <v>0</v>
      </c>
      <c r="CA263" s="254" t="e">
        <f>BX263/B263</f>
        <v>#DIV/0!</v>
      </c>
      <c r="CB263" s="252">
        <f>CE263</f>
        <v>0</v>
      </c>
      <c r="CC263" s="250"/>
      <c r="CD263" s="250"/>
      <c r="CE263" s="250">
        <f>CC263-CD263</f>
        <v>0</v>
      </c>
      <c r="CF263" s="251"/>
      <c r="CG263" s="168">
        <f>CB263+BT263+BL263</f>
        <v>0</v>
      </c>
      <c r="CH263" s="81">
        <f t="shared" si="994"/>
        <v>0</v>
      </c>
      <c r="CI263" s="250">
        <f t="shared" si="994"/>
        <v>0</v>
      </c>
      <c r="CJ263" s="250">
        <f t="shared" si="994"/>
        <v>0</v>
      </c>
      <c r="CK263" s="251">
        <f>CF263+BD263</f>
        <v>0</v>
      </c>
      <c r="CL263" s="255">
        <f>CG263+BE263</f>
        <v>0</v>
      </c>
      <c r="CM263" s="250">
        <f>CC263+BX263</f>
        <v>0</v>
      </c>
      <c r="CN263" s="250">
        <f>BY263+CD263</f>
        <v>0</v>
      </c>
      <c r="CO263" s="250">
        <f>BZ263+CE263</f>
        <v>0</v>
      </c>
      <c r="CP263" s="67" t="e">
        <f t="shared" si="968"/>
        <v>#DIV/0!</v>
      </c>
      <c r="CQ263" s="67" t="e">
        <f t="shared" si="969"/>
        <v>#DIV/0!</v>
      </c>
      <c r="CR263" s="256" t="e">
        <f>CO263/CK263</f>
        <v>#DIV/0!</v>
      </c>
      <c r="CS263" s="252">
        <f>CV263</f>
        <v>0</v>
      </c>
      <c r="CT263" s="250"/>
      <c r="CU263" s="250"/>
      <c r="CV263" s="250">
        <f>CT263-CU263</f>
        <v>0</v>
      </c>
      <c r="CW263" s="250">
        <f>CT263+CM263</f>
        <v>0</v>
      </c>
      <c r="CX263" s="250">
        <f>CN263+CU263</f>
        <v>0</v>
      </c>
      <c r="CY263" s="250">
        <f>CO263+CV263</f>
        <v>0</v>
      </c>
      <c r="CZ263" s="252">
        <f>DC263</f>
        <v>0</v>
      </c>
      <c r="DA263" s="250"/>
      <c r="DB263" s="250"/>
      <c r="DC263" s="250">
        <f>DA263-DB263</f>
        <v>0</v>
      </c>
      <c r="DD263" s="250">
        <f>DA263+CW263</f>
        <v>0</v>
      </c>
      <c r="DE263" s="250">
        <f>CX263+DB263</f>
        <v>0</v>
      </c>
      <c r="DF263" s="250">
        <f>CY263+DC263</f>
        <v>0</v>
      </c>
      <c r="DG263" s="252">
        <f>DJ263</f>
        <v>0</v>
      </c>
      <c r="DH263" s="250"/>
      <c r="DI263" s="250"/>
      <c r="DJ263" s="250">
        <f>DH263-DI263</f>
        <v>0</v>
      </c>
      <c r="DK263" s="251"/>
      <c r="DL263" s="168">
        <f t="shared" si="995"/>
        <v>0</v>
      </c>
      <c r="DM263" s="250">
        <f t="shared" si="995"/>
        <v>0</v>
      </c>
      <c r="DN263" s="250">
        <f t="shared" si="995"/>
        <v>0</v>
      </c>
      <c r="DO263" s="250">
        <f t="shared" si="995"/>
        <v>0</v>
      </c>
      <c r="DP263" s="251">
        <f>DK263+CK263</f>
        <v>0</v>
      </c>
      <c r="DQ263" s="255">
        <f>DL263+CL263</f>
        <v>0</v>
      </c>
      <c r="DR263" s="257">
        <f>+DH263+DD263</f>
        <v>0</v>
      </c>
      <c r="DS263" s="257">
        <f>DE263+DI263</f>
        <v>0</v>
      </c>
      <c r="DT263" s="257">
        <f>DF263+DJ263</f>
        <v>0</v>
      </c>
      <c r="DU263" s="256" t="e">
        <f>DR263/B263</f>
        <v>#DIV/0!</v>
      </c>
      <c r="DV263" s="256" t="e">
        <f>DR263/E263</f>
        <v>#DIV/0!</v>
      </c>
      <c r="DW263" s="256" t="e">
        <f>DT263/H263</f>
        <v>#DIV/0!</v>
      </c>
      <c r="DY263" s="258"/>
      <c r="DZ263" s="128"/>
    </row>
    <row r="264" spans="1:139" s="247" customFormat="1" ht="13.5" customHeight="1" x14ac:dyDescent="0.2">
      <c r="A264" s="249" t="s">
        <v>263</v>
      </c>
      <c r="B264" s="259">
        <f>B265+B266</f>
        <v>0</v>
      </c>
      <c r="C264" s="259">
        <f t="shared" ref="C264:BN264" si="996">C265+C266</f>
        <v>0</v>
      </c>
      <c r="D264" s="259">
        <f t="shared" si="996"/>
        <v>0</v>
      </c>
      <c r="E264" s="259">
        <f t="shared" si="996"/>
        <v>0</v>
      </c>
      <c r="F264" s="259">
        <f t="shared" si="996"/>
        <v>0</v>
      </c>
      <c r="G264" s="259">
        <f t="shared" si="996"/>
        <v>0</v>
      </c>
      <c r="H264" s="260">
        <f t="shared" si="996"/>
        <v>0</v>
      </c>
      <c r="I264" s="261">
        <f t="shared" si="996"/>
        <v>0</v>
      </c>
      <c r="J264" s="259">
        <f t="shared" si="996"/>
        <v>28.101869999999998</v>
      </c>
      <c r="K264" s="259">
        <f t="shared" si="996"/>
        <v>0</v>
      </c>
      <c r="L264" s="259">
        <f t="shared" si="996"/>
        <v>28.101869999999998</v>
      </c>
      <c r="M264" s="261">
        <f>M265+M266</f>
        <v>0</v>
      </c>
      <c r="N264" s="259">
        <f t="shared" si="996"/>
        <v>2.5</v>
      </c>
      <c r="O264" s="259">
        <f t="shared" si="996"/>
        <v>0</v>
      </c>
      <c r="P264" s="259">
        <f t="shared" si="996"/>
        <v>2.5</v>
      </c>
      <c r="Q264" s="259">
        <f t="shared" si="996"/>
        <v>30.601869999999998</v>
      </c>
      <c r="R264" s="259">
        <f t="shared" si="996"/>
        <v>0</v>
      </c>
      <c r="S264" s="259">
        <f t="shared" si="996"/>
        <v>30.601869999999998</v>
      </c>
      <c r="T264" s="261">
        <f>T265+T266</f>
        <v>0</v>
      </c>
      <c r="U264" s="259">
        <f t="shared" si="996"/>
        <v>45.070410000000003</v>
      </c>
      <c r="V264" s="259">
        <f t="shared" si="996"/>
        <v>0</v>
      </c>
      <c r="W264" s="259">
        <f t="shared" si="996"/>
        <v>45.070410000000003</v>
      </c>
      <c r="X264" s="260"/>
      <c r="Y264" s="262">
        <f t="shared" si="996"/>
        <v>0</v>
      </c>
      <c r="Z264" s="263">
        <f t="shared" si="996"/>
        <v>75.672280000000001</v>
      </c>
      <c r="AA264" s="263">
        <f t="shared" si="996"/>
        <v>0</v>
      </c>
      <c r="AB264" s="263">
        <f t="shared" si="996"/>
        <v>75.672280000000001</v>
      </c>
      <c r="AC264" s="66" t="e">
        <f t="shared" si="961"/>
        <v>#DIV/0!</v>
      </c>
      <c r="AD264" s="66" t="e">
        <f t="shared" si="920"/>
        <v>#DIV/0!</v>
      </c>
      <c r="AE264" s="66" t="e">
        <f t="shared" si="724"/>
        <v>#DIV/0!</v>
      </c>
      <c r="AF264" s="261">
        <f>AF265+AF266</f>
        <v>0</v>
      </c>
      <c r="AG264" s="259">
        <f t="shared" si="996"/>
        <v>20.343399999999999</v>
      </c>
      <c r="AH264" s="259">
        <f t="shared" si="996"/>
        <v>0</v>
      </c>
      <c r="AI264" s="259">
        <f t="shared" si="996"/>
        <v>20.343399999999999</v>
      </c>
      <c r="AJ264" s="259">
        <f t="shared" si="996"/>
        <v>96.015680000000003</v>
      </c>
      <c r="AK264" s="259">
        <f t="shared" si="996"/>
        <v>0</v>
      </c>
      <c r="AL264" s="259">
        <f t="shared" si="996"/>
        <v>96.015680000000003</v>
      </c>
      <c r="AM264" s="259" t="e">
        <f t="shared" si="996"/>
        <v>#DIV/0!</v>
      </c>
      <c r="AN264" s="261">
        <f>AN265+AN266</f>
        <v>0</v>
      </c>
      <c r="AO264" s="259">
        <f t="shared" si="996"/>
        <v>34.799999999999997</v>
      </c>
      <c r="AP264" s="259">
        <f t="shared" si="996"/>
        <v>0</v>
      </c>
      <c r="AQ264" s="259">
        <f t="shared" si="996"/>
        <v>34.799999999999997</v>
      </c>
      <c r="AR264" s="259">
        <f t="shared" si="996"/>
        <v>130.81567999999999</v>
      </c>
      <c r="AS264" s="259">
        <f t="shared" si="996"/>
        <v>0</v>
      </c>
      <c r="AT264" s="259">
        <f t="shared" si="996"/>
        <v>130.81567999999999</v>
      </c>
      <c r="AU264" s="261">
        <f>AU265+AU266</f>
        <v>0</v>
      </c>
      <c r="AV264" s="259">
        <f t="shared" si="996"/>
        <v>16.16</v>
      </c>
      <c r="AW264" s="259">
        <f t="shared" si="996"/>
        <v>0</v>
      </c>
      <c r="AX264" s="259">
        <f t="shared" si="996"/>
        <v>16.16</v>
      </c>
      <c r="AY264" s="260"/>
      <c r="AZ264" s="262">
        <f t="shared" si="996"/>
        <v>0</v>
      </c>
      <c r="BA264" s="259">
        <f t="shared" si="996"/>
        <v>71.303399999999996</v>
      </c>
      <c r="BB264" s="259">
        <f t="shared" si="996"/>
        <v>0</v>
      </c>
      <c r="BC264" s="259">
        <f t="shared" si="996"/>
        <v>71.303399999999996</v>
      </c>
      <c r="BD264" s="260">
        <f t="shared" si="996"/>
        <v>0</v>
      </c>
      <c r="BE264" s="264">
        <f t="shared" si="996"/>
        <v>0</v>
      </c>
      <c r="BF264" s="263">
        <f t="shared" si="996"/>
        <v>146.97568000000001</v>
      </c>
      <c r="BG264" s="263">
        <f t="shared" si="996"/>
        <v>0</v>
      </c>
      <c r="BH264" s="263">
        <f t="shared" si="996"/>
        <v>146.97568000000001</v>
      </c>
      <c r="BI264" s="259"/>
      <c r="BJ264" s="259"/>
      <c r="BK264" s="259"/>
      <c r="BL264" s="261">
        <f>BL265+BL266</f>
        <v>0</v>
      </c>
      <c r="BM264" s="259">
        <f t="shared" si="996"/>
        <v>3.907</v>
      </c>
      <c r="BN264" s="259">
        <f t="shared" si="996"/>
        <v>0</v>
      </c>
      <c r="BO264" s="259">
        <f t="shared" ref="BO264:DS264" si="997">BO265+BO266</f>
        <v>3.907</v>
      </c>
      <c r="BP264" s="259">
        <f t="shared" si="997"/>
        <v>150.88268000000002</v>
      </c>
      <c r="BQ264" s="259">
        <f t="shared" si="997"/>
        <v>0</v>
      </c>
      <c r="BR264" s="259">
        <f t="shared" si="997"/>
        <v>150.88268000000002</v>
      </c>
      <c r="BS264" s="66" t="e">
        <f t="shared" si="965"/>
        <v>#DIV/0!</v>
      </c>
      <c r="BT264" s="261">
        <f>BT265+BT266</f>
        <v>0</v>
      </c>
      <c r="BU264" s="259">
        <f t="shared" si="997"/>
        <v>0</v>
      </c>
      <c r="BV264" s="259">
        <f t="shared" si="997"/>
        <v>0</v>
      </c>
      <c r="BW264" s="259">
        <f t="shared" si="997"/>
        <v>0</v>
      </c>
      <c r="BX264" s="259">
        <f t="shared" si="997"/>
        <v>150.88268000000002</v>
      </c>
      <c r="BY264" s="259">
        <f t="shared" si="997"/>
        <v>0</v>
      </c>
      <c r="BZ264" s="259">
        <f t="shared" si="997"/>
        <v>150.88268000000002</v>
      </c>
      <c r="CA264" s="259" t="e">
        <f t="shared" si="997"/>
        <v>#DIV/0!</v>
      </c>
      <c r="CB264" s="261">
        <f t="shared" si="997"/>
        <v>0</v>
      </c>
      <c r="CC264" s="259">
        <f t="shared" si="997"/>
        <v>0</v>
      </c>
      <c r="CD264" s="259">
        <f t="shared" si="997"/>
        <v>0</v>
      </c>
      <c r="CE264" s="259">
        <f t="shared" si="997"/>
        <v>0</v>
      </c>
      <c r="CF264" s="260"/>
      <c r="CG264" s="262">
        <f t="shared" si="997"/>
        <v>0</v>
      </c>
      <c r="CH264" s="259">
        <f t="shared" si="997"/>
        <v>3.907</v>
      </c>
      <c r="CI264" s="259">
        <f t="shared" si="997"/>
        <v>0</v>
      </c>
      <c r="CJ264" s="259">
        <f t="shared" si="997"/>
        <v>3.907</v>
      </c>
      <c r="CK264" s="260">
        <f t="shared" si="997"/>
        <v>0</v>
      </c>
      <c r="CL264" s="264">
        <f t="shared" si="997"/>
        <v>0</v>
      </c>
      <c r="CM264" s="259">
        <f t="shared" si="997"/>
        <v>150.88268000000002</v>
      </c>
      <c r="CN264" s="259">
        <f t="shared" si="997"/>
        <v>0</v>
      </c>
      <c r="CO264" s="259">
        <f t="shared" si="997"/>
        <v>150.88268000000002</v>
      </c>
      <c r="CP264" s="67" t="e">
        <f t="shared" si="968"/>
        <v>#DIV/0!</v>
      </c>
      <c r="CQ264" s="67" t="e">
        <f t="shared" si="969"/>
        <v>#DIV/0!</v>
      </c>
      <c r="CR264" s="259" t="e">
        <f t="shared" si="997"/>
        <v>#DIV/0!</v>
      </c>
      <c r="CS264" s="261">
        <f t="shared" si="997"/>
        <v>0</v>
      </c>
      <c r="CT264" s="259">
        <f t="shared" si="997"/>
        <v>0</v>
      </c>
      <c r="CU264" s="259">
        <f t="shared" si="997"/>
        <v>0</v>
      </c>
      <c r="CV264" s="259">
        <f t="shared" si="997"/>
        <v>0</v>
      </c>
      <c r="CW264" s="259">
        <f t="shared" si="997"/>
        <v>150.88268000000002</v>
      </c>
      <c r="CX264" s="259">
        <f t="shared" si="997"/>
        <v>0</v>
      </c>
      <c r="CY264" s="259">
        <f t="shared" si="997"/>
        <v>150.88268000000002</v>
      </c>
      <c r="CZ264" s="261">
        <f t="shared" si="997"/>
        <v>0</v>
      </c>
      <c r="DA264" s="259">
        <f t="shared" si="997"/>
        <v>0</v>
      </c>
      <c r="DB264" s="259">
        <f t="shared" si="997"/>
        <v>0</v>
      </c>
      <c r="DC264" s="259">
        <f t="shared" si="997"/>
        <v>0</v>
      </c>
      <c r="DD264" s="259">
        <f t="shared" si="997"/>
        <v>150.88268000000002</v>
      </c>
      <c r="DE264" s="259">
        <f t="shared" si="997"/>
        <v>0</v>
      </c>
      <c r="DF264" s="259">
        <f t="shared" si="997"/>
        <v>150.88268000000002</v>
      </c>
      <c r="DG264" s="261">
        <f t="shared" si="997"/>
        <v>0</v>
      </c>
      <c r="DH264" s="259">
        <f t="shared" si="997"/>
        <v>0</v>
      </c>
      <c r="DI264" s="259">
        <f t="shared" si="997"/>
        <v>0</v>
      </c>
      <c r="DJ264" s="259">
        <f t="shared" si="997"/>
        <v>0</v>
      </c>
      <c r="DK264" s="260"/>
      <c r="DL264" s="262">
        <f t="shared" ref="DL264:DW264" si="998">DL265+DL266</f>
        <v>0</v>
      </c>
      <c r="DM264" s="259">
        <f t="shared" si="998"/>
        <v>0</v>
      </c>
      <c r="DN264" s="259">
        <f t="shared" si="998"/>
        <v>0</v>
      </c>
      <c r="DO264" s="259">
        <f t="shared" si="998"/>
        <v>0</v>
      </c>
      <c r="DP264" s="260">
        <f t="shared" si="998"/>
        <v>0</v>
      </c>
      <c r="DQ264" s="264">
        <f t="shared" si="998"/>
        <v>0</v>
      </c>
      <c r="DR264" s="259">
        <f t="shared" si="998"/>
        <v>150.88268000000002</v>
      </c>
      <c r="DS264" s="259">
        <f t="shared" si="998"/>
        <v>0</v>
      </c>
      <c r="DT264" s="259">
        <f t="shared" si="998"/>
        <v>150.88268000000002</v>
      </c>
      <c r="DU264" s="259" t="e">
        <f t="shared" si="998"/>
        <v>#DIV/0!</v>
      </c>
      <c r="DV264" s="259">
        <f t="shared" si="998"/>
        <v>0</v>
      </c>
      <c r="DW264" s="259">
        <f t="shared" si="998"/>
        <v>0</v>
      </c>
      <c r="DY264" s="258"/>
      <c r="DZ264" s="128"/>
    </row>
    <row r="265" spans="1:139" s="247" customFormat="1" ht="13.5" customHeight="1" x14ac:dyDescent="0.2">
      <c r="A265" s="265" t="s">
        <v>264</v>
      </c>
      <c r="B265" s="266"/>
      <c r="C265" s="266"/>
      <c r="D265" s="266"/>
      <c r="E265" s="266"/>
      <c r="F265" s="266"/>
      <c r="G265" s="266"/>
      <c r="H265" s="251"/>
      <c r="I265" s="252"/>
      <c r="J265" s="266">
        <f>'[1]EO&amp;BT'!D7</f>
        <v>28.101869999999998</v>
      </c>
      <c r="K265" s="266"/>
      <c r="L265" s="266">
        <f>J265-K265</f>
        <v>28.101869999999998</v>
      </c>
      <c r="M265" s="252"/>
      <c r="N265" s="266">
        <f>'[1]EO&amp;BT'!E7</f>
        <v>2.5</v>
      </c>
      <c r="O265" s="266"/>
      <c r="P265" s="266">
        <f>N265-O265</f>
        <v>2.5</v>
      </c>
      <c r="Q265" s="266">
        <f t="shared" ref="Q265:S266" si="999">J265+N265</f>
        <v>30.601869999999998</v>
      </c>
      <c r="R265" s="266">
        <f t="shared" si="999"/>
        <v>0</v>
      </c>
      <c r="S265" s="266">
        <f t="shared" si="999"/>
        <v>30.601869999999998</v>
      </c>
      <c r="T265" s="252"/>
      <c r="U265" s="266">
        <f>'[1]EO&amp;BT'!F7</f>
        <v>45.070410000000003</v>
      </c>
      <c r="V265" s="266"/>
      <c r="W265" s="266">
        <f>U265-V265</f>
        <v>45.070410000000003</v>
      </c>
      <c r="X265" s="251"/>
      <c r="Y265" s="168">
        <f>I265+M265+T265</f>
        <v>0</v>
      </c>
      <c r="Z265" s="267">
        <f t="shared" ref="Z265:AB266" si="1000">Q265+U265</f>
        <v>75.672280000000001</v>
      </c>
      <c r="AA265" s="267">
        <f t="shared" si="1000"/>
        <v>0</v>
      </c>
      <c r="AB265" s="267">
        <f t="shared" si="1000"/>
        <v>75.672280000000001</v>
      </c>
      <c r="AC265" s="66" t="e">
        <f t="shared" si="961"/>
        <v>#DIV/0!</v>
      </c>
      <c r="AD265" s="66" t="e">
        <f t="shared" si="920"/>
        <v>#DIV/0!</v>
      </c>
      <c r="AE265" s="66" t="e">
        <f t="shared" si="724"/>
        <v>#DIV/0!</v>
      </c>
      <c r="AF265" s="252"/>
      <c r="AG265" s="266">
        <f>'[1]EO&amp;BT'!G7</f>
        <v>20.343399999999999</v>
      </c>
      <c r="AH265" s="266"/>
      <c r="AI265" s="266">
        <f>AG265-AH265</f>
        <v>20.343399999999999</v>
      </c>
      <c r="AJ265" s="266">
        <f t="shared" ref="AJ265:AL266" si="1001">+Z265+AG265</f>
        <v>96.015680000000003</v>
      </c>
      <c r="AK265" s="266">
        <f t="shared" si="1001"/>
        <v>0</v>
      </c>
      <c r="AL265" s="266">
        <f t="shared" si="1001"/>
        <v>96.015680000000003</v>
      </c>
      <c r="AM265" s="254" t="e">
        <f>AJ265/B265</f>
        <v>#DIV/0!</v>
      </c>
      <c r="AN265" s="252"/>
      <c r="AO265" s="266">
        <f>'[1]EO&amp;BT'!H7</f>
        <v>34.799999999999997</v>
      </c>
      <c r="AP265" s="266"/>
      <c r="AQ265" s="266">
        <f>AO265-AP265</f>
        <v>34.799999999999997</v>
      </c>
      <c r="AR265" s="266">
        <f t="shared" ref="AR265:AT266" si="1002">AJ265+AO265</f>
        <v>130.81567999999999</v>
      </c>
      <c r="AS265" s="266">
        <f t="shared" si="1002"/>
        <v>0</v>
      </c>
      <c r="AT265" s="266">
        <f t="shared" si="1002"/>
        <v>130.81567999999999</v>
      </c>
      <c r="AU265" s="252"/>
      <c r="AV265" s="266">
        <f>'[1]EO&amp;BT'!I7</f>
        <v>16.16</v>
      </c>
      <c r="AW265" s="266"/>
      <c r="AX265" s="266">
        <f>AV265-AW265</f>
        <v>16.16</v>
      </c>
      <c r="AY265" s="251"/>
      <c r="AZ265" s="168">
        <f>AF265+AN265+AU265</f>
        <v>0</v>
      </c>
      <c r="BA265" s="266">
        <f t="shared" ref="BA265:BC266" si="1003">AV265+AO265+AG265</f>
        <v>71.303399999999996</v>
      </c>
      <c r="BB265" s="266">
        <f t="shared" si="1003"/>
        <v>0</v>
      </c>
      <c r="BC265" s="266">
        <f t="shared" si="1003"/>
        <v>71.303399999999996</v>
      </c>
      <c r="BD265" s="251">
        <f t="shared" ref="BD265:BH266" si="1004">AY265+X265</f>
        <v>0</v>
      </c>
      <c r="BE265" s="255">
        <f t="shared" si="1004"/>
        <v>0</v>
      </c>
      <c r="BF265" s="267">
        <f t="shared" si="1004"/>
        <v>146.97568000000001</v>
      </c>
      <c r="BG265" s="267">
        <f t="shared" si="1004"/>
        <v>0</v>
      </c>
      <c r="BH265" s="267">
        <f t="shared" si="1004"/>
        <v>146.97568000000001</v>
      </c>
      <c r="BI265" s="254"/>
      <c r="BJ265" s="254"/>
      <c r="BK265" s="254"/>
      <c r="BL265" s="252"/>
      <c r="BM265" s="266">
        <f>'[1]EO&amp;BT'!J7</f>
        <v>3.907</v>
      </c>
      <c r="BN265" s="266"/>
      <c r="BO265" s="266">
        <f>BM265-BN265</f>
        <v>3.907</v>
      </c>
      <c r="BP265" s="266">
        <f>BM265+BF265</f>
        <v>150.88268000000002</v>
      </c>
      <c r="BQ265" s="266">
        <f>BG265+BN265</f>
        <v>0</v>
      </c>
      <c r="BR265" s="266">
        <f>BH265+BO265</f>
        <v>150.88268000000002</v>
      </c>
      <c r="BS265" s="66" t="e">
        <f t="shared" si="965"/>
        <v>#DIV/0!</v>
      </c>
      <c r="BT265" s="252"/>
      <c r="BU265" s="266">
        <f>'[1]EO&amp;BT'!K7</f>
        <v>0</v>
      </c>
      <c r="BV265" s="266"/>
      <c r="BW265" s="266">
        <f>BU265-BV265</f>
        <v>0</v>
      </c>
      <c r="BX265" s="266">
        <f>BU265+BP265</f>
        <v>150.88268000000002</v>
      </c>
      <c r="BY265" s="266">
        <f>BQ265+BV265</f>
        <v>0</v>
      </c>
      <c r="BZ265" s="266">
        <f>BR265+BW265</f>
        <v>150.88268000000002</v>
      </c>
      <c r="CA265" s="254" t="e">
        <f>BX265/B265</f>
        <v>#DIV/0!</v>
      </c>
      <c r="CB265" s="252"/>
      <c r="CC265" s="266">
        <f>'[1]EO&amp;BT'!L7</f>
        <v>0</v>
      </c>
      <c r="CD265" s="266"/>
      <c r="CE265" s="266">
        <f>CC265-CD265</f>
        <v>0</v>
      </c>
      <c r="CF265" s="251"/>
      <c r="CG265" s="168">
        <f>CB265+BT265+BL265</f>
        <v>0</v>
      </c>
      <c r="CH265" s="81">
        <f t="shared" ref="CH265:CJ266" si="1005">BM265+BU265+CC265</f>
        <v>3.907</v>
      </c>
      <c r="CI265" s="266">
        <f t="shared" si="1005"/>
        <v>0</v>
      </c>
      <c r="CJ265" s="266">
        <f t="shared" si="1005"/>
        <v>3.907</v>
      </c>
      <c r="CK265" s="251">
        <f>CF265+BD265</f>
        <v>0</v>
      </c>
      <c r="CL265" s="255">
        <f>CG265+BE265</f>
        <v>0</v>
      </c>
      <c r="CM265" s="266">
        <f>CC265+BX265</f>
        <v>150.88268000000002</v>
      </c>
      <c r="CN265" s="266">
        <f>BY265+CD265</f>
        <v>0</v>
      </c>
      <c r="CO265" s="266">
        <f>BZ265+CE265</f>
        <v>150.88268000000002</v>
      </c>
      <c r="CP265" s="67" t="e">
        <f t="shared" si="968"/>
        <v>#DIV/0!</v>
      </c>
      <c r="CQ265" s="67" t="e">
        <f t="shared" si="969"/>
        <v>#DIV/0!</v>
      </c>
      <c r="CR265" s="256" t="e">
        <f>CO265/CK265</f>
        <v>#DIV/0!</v>
      </c>
      <c r="CS265" s="252"/>
      <c r="CT265" s="266">
        <f>'[1]EO&amp;BT'!M7</f>
        <v>0</v>
      </c>
      <c r="CU265" s="266"/>
      <c r="CV265" s="266">
        <f>CT265-CU265</f>
        <v>0</v>
      </c>
      <c r="CW265" s="266">
        <f>CT265+CM265</f>
        <v>150.88268000000002</v>
      </c>
      <c r="CX265" s="266">
        <f>CN265+CU265</f>
        <v>0</v>
      </c>
      <c r="CY265" s="266">
        <f>CO265+CV265</f>
        <v>150.88268000000002</v>
      </c>
      <c r="CZ265" s="252"/>
      <c r="DA265" s="266">
        <f>'[1]EO&amp;BT'!N7</f>
        <v>0</v>
      </c>
      <c r="DB265" s="266"/>
      <c r="DC265" s="266">
        <f>DA265-DB265</f>
        <v>0</v>
      </c>
      <c r="DD265" s="266">
        <f>DA265+CW265</f>
        <v>150.88268000000002</v>
      </c>
      <c r="DE265" s="266">
        <f>CX265+DB265</f>
        <v>0</v>
      </c>
      <c r="DF265" s="266">
        <f>CY265+DC265</f>
        <v>150.88268000000002</v>
      </c>
      <c r="DG265" s="252"/>
      <c r="DH265" s="266">
        <f>'[1]EO&amp;BT'!O7</f>
        <v>0</v>
      </c>
      <c r="DI265" s="266"/>
      <c r="DJ265" s="266">
        <f>DH265-DI265</f>
        <v>0</v>
      </c>
      <c r="DK265" s="251"/>
      <c r="DL265" s="168">
        <f t="shared" ref="DL265:DO266" si="1006">DG265+CZ265+CS265</f>
        <v>0</v>
      </c>
      <c r="DM265" s="266">
        <f t="shared" si="1006"/>
        <v>0</v>
      </c>
      <c r="DN265" s="266">
        <f t="shared" si="1006"/>
        <v>0</v>
      </c>
      <c r="DO265" s="266">
        <f t="shared" si="1006"/>
        <v>0</v>
      </c>
      <c r="DP265" s="251">
        <f>DK265+CK265</f>
        <v>0</v>
      </c>
      <c r="DQ265" s="255">
        <f>DL265+CL265</f>
        <v>0</v>
      </c>
      <c r="DR265" s="268">
        <f>+DH265+DD265</f>
        <v>150.88268000000002</v>
      </c>
      <c r="DS265" s="268">
        <f>DE265+DI265</f>
        <v>0</v>
      </c>
      <c r="DT265" s="268">
        <f>DF265+DJ265</f>
        <v>150.88268000000002</v>
      </c>
      <c r="DU265" s="256" t="e">
        <f>DR265/B265</f>
        <v>#DIV/0!</v>
      </c>
      <c r="DV265" s="256"/>
      <c r="DW265" s="256"/>
      <c r="DZ265" s="128"/>
      <c r="EB265" s="258"/>
    </row>
    <row r="266" spans="1:139" s="247" customFormat="1" ht="13.5" customHeight="1" x14ac:dyDescent="0.2">
      <c r="A266" s="265" t="s">
        <v>265</v>
      </c>
      <c r="B266" s="266"/>
      <c r="C266" s="266"/>
      <c r="D266" s="266"/>
      <c r="E266" s="266"/>
      <c r="F266" s="266"/>
      <c r="G266" s="266"/>
      <c r="H266" s="251"/>
      <c r="I266" s="252"/>
      <c r="J266" s="266"/>
      <c r="K266" s="266"/>
      <c r="L266" s="266">
        <f>J266-K266</f>
        <v>0</v>
      </c>
      <c r="M266" s="252"/>
      <c r="N266" s="266"/>
      <c r="O266" s="266"/>
      <c r="P266" s="266">
        <f>N266-O266</f>
        <v>0</v>
      </c>
      <c r="Q266" s="266">
        <f t="shared" si="999"/>
        <v>0</v>
      </c>
      <c r="R266" s="266">
        <f t="shared" si="999"/>
        <v>0</v>
      </c>
      <c r="S266" s="266">
        <f t="shared" si="999"/>
        <v>0</v>
      </c>
      <c r="T266" s="252"/>
      <c r="U266" s="266"/>
      <c r="V266" s="266"/>
      <c r="W266" s="266">
        <f>U266-V266</f>
        <v>0</v>
      </c>
      <c r="X266" s="251"/>
      <c r="Y266" s="168">
        <f>I266+M266+T266</f>
        <v>0</v>
      </c>
      <c r="Z266" s="267">
        <f t="shared" si="1000"/>
        <v>0</v>
      </c>
      <c r="AA266" s="267">
        <f t="shared" si="1000"/>
        <v>0</v>
      </c>
      <c r="AB266" s="267">
        <f t="shared" si="1000"/>
        <v>0</v>
      </c>
      <c r="AC266" s="66" t="e">
        <f t="shared" si="961"/>
        <v>#DIV/0!</v>
      </c>
      <c r="AD266" s="66" t="e">
        <f t="shared" si="920"/>
        <v>#DIV/0!</v>
      </c>
      <c r="AE266" s="66" t="e">
        <f t="shared" ref="AE266:AE323" si="1007">AB266/H266</f>
        <v>#DIV/0!</v>
      </c>
      <c r="AF266" s="252"/>
      <c r="AG266" s="266"/>
      <c r="AH266" s="266"/>
      <c r="AI266" s="266">
        <f>AG266-AH266</f>
        <v>0</v>
      </c>
      <c r="AJ266" s="266">
        <f t="shared" si="1001"/>
        <v>0</v>
      </c>
      <c r="AK266" s="266">
        <f t="shared" si="1001"/>
        <v>0</v>
      </c>
      <c r="AL266" s="266">
        <f t="shared" si="1001"/>
        <v>0</v>
      </c>
      <c r="AM266" s="254" t="e">
        <f>AJ266/B266</f>
        <v>#DIV/0!</v>
      </c>
      <c r="AN266" s="252"/>
      <c r="AO266" s="266"/>
      <c r="AP266" s="266"/>
      <c r="AQ266" s="266">
        <f>AO266-AP266</f>
        <v>0</v>
      </c>
      <c r="AR266" s="266">
        <f t="shared" si="1002"/>
        <v>0</v>
      </c>
      <c r="AS266" s="266">
        <f t="shared" si="1002"/>
        <v>0</v>
      </c>
      <c r="AT266" s="266">
        <f t="shared" si="1002"/>
        <v>0</v>
      </c>
      <c r="AU266" s="252"/>
      <c r="AV266" s="266"/>
      <c r="AW266" s="266"/>
      <c r="AX266" s="266">
        <f>AV266-AW266</f>
        <v>0</v>
      </c>
      <c r="AY266" s="251"/>
      <c r="AZ266" s="168">
        <f>AF266+AN266+AU266</f>
        <v>0</v>
      </c>
      <c r="BA266" s="266">
        <f t="shared" si="1003"/>
        <v>0</v>
      </c>
      <c r="BB266" s="266">
        <f t="shared" si="1003"/>
        <v>0</v>
      </c>
      <c r="BC266" s="266">
        <f t="shared" si="1003"/>
        <v>0</v>
      </c>
      <c r="BD266" s="251">
        <f t="shared" si="1004"/>
        <v>0</v>
      </c>
      <c r="BE266" s="255">
        <f t="shared" si="1004"/>
        <v>0</v>
      </c>
      <c r="BF266" s="267">
        <f t="shared" si="1004"/>
        <v>0</v>
      </c>
      <c r="BG266" s="267">
        <f t="shared" si="1004"/>
        <v>0</v>
      </c>
      <c r="BH266" s="267">
        <f t="shared" si="1004"/>
        <v>0</v>
      </c>
      <c r="BI266" s="254"/>
      <c r="BJ266" s="254"/>
      <c r="BK266" s="254"/>
      <c r="BL266" s="252"/>
      <c r="BM266" s="266"/>
      <c r="BN266" s="266"/>
      <c r="BO266" s="266">
        <f>BM266-BN266</f>
        <v>0</v>
      </c>
      <c r="BP266" s="266">
        <f>BM266+BF266</f>
        <v>0</v>
      </c>
      <c r="BQ266" s="266">
        <f>BG266+BN266</f>
        <v>0</v>
      </c>
      <c r="BR266" s="266">
        <f>BH266+BO266</f>
        <v>0</v>
      </c>
      <c r="BS266" s="66" t="e">
        <f t="shared" si="965"/>
        <v>#DIV/0!</v>
      </c>
      <c r="BT266" s="252"/>
      <c r="BU266" s="266"/>
      <c r="BV266" s="266"/>
      <c r="BW266" s="266">
        <f>BU266-BV266</f>
        <v>0</v>
      </c>
      <c r="BX266" s="266">
        <f>BU266+BP266</f>
        <v>0</v>
      </c>
      <c r="BY266" s="266">
        <f>BQ266+BV266</f>
        <v>0</v>
      </c>
      <c r="BZ266" s="266">
        <f>BR266+BW266</f>
        <v>0</v>
      </c>
      <c r="CA266" s="254" t="e">
        <f>BX266/B266</f>
        <v>#DIV/0!</v>
      </c>
      <c r="CB266" s="252"/>
      <c r="CC266" s="266"/>
      <c r="CD266" s="266"/>
      <c r="CE266" s="266">
        <f>CC266-CD266</f>
        <v>0</v>
      </c>
      <c r="CF266" s="251"/>
      <c r="CG266" s="168">
        <f>CB266+BT266+BL266</f>
        <v>0</v>
      </c>
      <c r="CH266" s="81">
        <f t="shared" si="1005"/>
        <v>0</v>
      </c>
      <c r="CI266" s="266">
        <f t="shared" si="1005"/>
        <v>0</v>
      </c>
      <c r="CJ266" s="266">
        <f t="shared" si="1005"/>
        <v>0</v>
      </c>
      <c r="CK266" s="251">
        <f>CF266+BD266</f>
        <v>0</v>
      </c>
      <c r="CL266" s="255">
        <f>CG266+BE266</f>
        <v>0</v>
      </c>
      <c r="CM266" s="266">
        <f>CC266+BX266</f>
        <v>0</v>
      </c>
      <c r="CN266" s="266">
        <f>BY266+CD266</f>
        <v>0</v>
      </c>
      <c r="CO266" s="266">
        <f>BZ266+CE266</f>
        <v>0</v>
      </c>
      <c r="CP266" s="67" t="e">
        <f t="shared" si="968"/>
        <v>#DIV/0!</v>
      </c>
      <c r="CQ266" s="67" t="e">
        <f t="shared" si="969"/>
        <v>#DIV/0!</v>
      </c>
      <c r="CR266" s="256" t="e">
        <f>CO266/CK266</f>
        <v>#DIV/0!</v>
      </c>
      <c r="CS266" s="252"/>
      <c r="CT266" s="266"/>
      <c r="CU266" s="266"/>
      <c r="CV266" s="266">
        <f>CT266-CU266</f>
        <v>0</v>
      </c>
      <c r="CW266" s="266">
        <f>CT266+CM266</f>
        <v>0</v>
      </c>
      <c r="CX266" s="266">
        <f>CN266+CU266</f>
        <v>0</v>
      </c>
      <c r="CY266" s="266">
        <f>CO266+CV266</f>
        <v>0</v>
      </c>
      <c r="CZ266" s="252"/>
      <c r="DA266" s="266"/>
      <c r="DB266" s="266"/>
      <c r="DC266" s="266">
        <f>DA266-DB266</f>
        <v>0</v>
      </c>
      <c r="DD266" s="266">
        <f>DA266+CW266</f>
        <v>0</v>
      </c>
      <c r="DE266" s="266">
        <f>CX266+DB266</f>
        <v>0</v>
      </c>
      <c r="DF266" s="266">
        <f>CY266+DC266</f>
        <v>0</v>
      </c>
      <c r="DG266" s="252"/>
      <c r="DH266" s="266"/>
      <c r="DI266" s="266"/>
      <c r="DJ266" s="266">
        <f>DH266-DI266</f>
        <v>0</v>
      </c>
      <c r="DK266" s="251"/>
      <c r="DL266" s="168">
        <f t="shared" si="1006"/>
        <v>0</v>
      </c>
      <c r="DM266" s="266">
        <f t="shared" si="1006"/>
        <v>0</v>
      </c>
      <c r="DN266" s="266">
        <f t="shared" si="1006"/>
        <v>0</v>
      </c>
      <c r="DO266" s="266">
        <f t="shared" si="1006"/>
        <v>0</v>
      </c>
      <c r="DP266" s="251">
        <f>DK266+CK266</f>
        <v>0</v>
      </c>
      <c r="DQ266" s="255">
        <f>DL266+CL266</f>
        <v>0</v>
      </c>
      <c r="DR266" s="268">
        <f>+DH266+DD266</f>
        <v>0</v>
      </c>
      <c r="DS266" s="268">
        <f>DE266+DI266</f>
        <v>0</v>
      </c>
      <c r="DT266" s="268">
        <f>DF266+DJ266</f>
        <v>0</v>
      </c>
      <c r="DU266" s="256" t="e">
        <f>DR266/B266</f>
        <v>#DIV/0!</v>
      </c>
      <c r="DV266" s="256"/>
      <c r="DW266" s="256"/>
      <c r="DY266" s="258"/>
      <c r="DZ266" s="128"/>
    </row>
    <row r="267" spans="1:139" s="247" customFormat="1" ht="13.5" customHeight="1" x14ac:dyDescent="0.2">
      <c r="A267" s="249" t="s">
        <v>266</v>
      </c>
      <c r="B267" s="259">
        <f>B268+B269</f>
        <v>0</v>
      </c>
      <c r="C267" s="259">
        <f t="shared" ref="C267:BN267" si="1008">C268+C269</f>
        <v>0</v>
      </c>
      <c r="D267" s="259">
        <f t="shared" si="1008"/>
        <v>0</v>
      </c>
      <c r="E267" s="259">
        <f t="shared" si="1008"/>
        <v>0</v>
      </c>
      <c r="F267" s="259">
        <f t="shared" si="1008"/>
        <v>0</v>
      </c>
      <c r="G267" s="259">
        <f t="shared" si="1008"/>
        <v>0</v>
      </c>
      <c r="H267" s="260">
        <f t="shared" si="1008"/>
        <v>0</v>
      </c>
      <c r="I267" s="261">
        <f t="shared" si="1008"/>
        <v>0</v>
      </c>
      <c r="J267" s="259">
        <f t="shared" si="1008"/>
        <v>0</v>
      </c>
      <c r="K267" s="259">
        <f t="shared" si="1008"/>
        <v>0</v>
      </c>
      <c r="L267" s="259">
        <f t="shared" si="1008"/>
        <v>0</v>
      </c>
      <c r="M267" s="261">
        <f>M268+M269</f>
        <v>0</v>
      </c>
      <c r="N267" s="259">
        <f t="shared" si="1008"/>
        <v>0</v>
      </c>
      <c r="O267" s="259">
        <f t="shared" si="1008"/>
        <v>0</v>
      </c>
      <c r="P267" s="259">
        <f t="shared" si="1008"/>
        <v>0</v>
      </c>
      <c r="Q267" s="259">
        <f t="shared" si="1008"/>
        <v>0</v>
      </c>
      <c r="R267" s="259">
        <f t="shared" si="1008"/>
        <v>0</v>
      </c>
      <c r="S267" s="259">
        <f t="shared" si="1008"/>
        <v>0</v>
      </c>
      <c r="T267" s="261">
        <f>T268+T269</f>
        <v>0</v>
      </c>
      <c r="U267" s="259">
        <f t="shared" si="1008"/>
        <v>0</v>
      </c>
      <c r="V267" s="259">
        <f t="shared" si="1008"/>
        <v>0</v>
      </c>
      <c r="W267" s="259">
        <f t="shared" si="1008"/>
        <v>0</v>
      </c>
      <c r="X267" s="260"/>
      <c r="Y267" s="262">
        <f t="shared" si="1008"/>
        <v>0</v>
      </c>
      <c r="Z267" s="263">
        <f t="shared" si="1008"/>
        <v>0</v>
      </c>
      <c r="AA267" s="263">
        <f t="shared" si="1008"/>
        <v>0</v>
      </c>
      <c r="AB267" s="263">
        <f t="shared" si="1008"/>
        <v>0</v>
      </c>
      <c r="AC267" s="66" t="e">
        <f t="shared" si="961"/>
        <v>#DIV/0!</v>
      </c>
      <c r="AD267" s="66" t="e">
        <f t="shared" si="920"/>
        <v>#DIV/0!</v>
      </c>
      <c r="AE267" s="66" t="e">
        <f t="shared" si="1007"/>
        <v>#DIV/0!</v>
      </c>
      <c r="AF267" s="261">
        <f>AF268+AF269</f>
        <v>0</v>
      </c>
      <c r="AG267" s="259">
        <f t="shared" si="1008"/>
        <v>-5</v>
      </c>
      <c r="AH267" s="259">
        <f t="shared" si="1008"/>
        <v>0</v>
      </c>
      <c r="AI267" s="259">
        <f t="shared" si="1008"/>
        <v>-5</v>
      </c>
      <c r="AJ267" s="259">
        <f t="shared" si="1008"/>
        <v>-5</v>
      </c>
      <c r="AK267" s="259">
        <f t="shared" si="1008"/>
        <v>0</v>
      </c>
      <c r="AL267" s="259">
        <f t="shared" si="1008"/>
        <v>-5</v>
      </c>
      <c r="AM267" s="259" t="e">
        <f t="shared" si="1008"/>
        <v>#DIV/0!</v>
      </c>
      <c r="AN267" s="261">
        <f>AN268+AN269</f>
        <v>0</v>
      </c>
      <c r="AO267" s="259">
        <f t="shared" si="1008"/>
        <v>0</v>
      </c>
      <c r="AP267" s="259">
        <f t="shared" si="1008"/>
        <v>0</v>
      </c>
      <c r="AQ267" s="259">
        <f t="shared" si="1008"/>
        <v>0</v>
      </c>
      <c r="AR267" s="259">
        <f t="shared" si="1008"/>
        <v>-5</v>
      </c>
      <c r="AS267" s="259">
        <f t="shared" si="1008"/>
        <v>0</v>
      </c>
      <c r="AT267" s="259">
        <f t="shared" si="1008"/>
        <v>-5</v>
      </c>
      <c r="AU267" s="261">
        <f>AU268+AU269</f>
        <v>0</v>
      </c>
      <c r="AV267" s="259">
        <f>AV268+AV269</f>
        <v>-4</v>
      </c>
      <c r="AW267" s="259">
        <f t="shared" si="1008"/>
        <v>0</v>
      </c>
      <c r="AX267" s="259">
        <f t="shared" si="1008"/>
        <v>-4</v>
      </c>
      <c r="AY267" s="260"/>
      <c r="AZ267" s="262">
        <f t="shared" si="1008"/>
        <v>0</v>
      </c>
      <c r="BA267" s="259">
        <f t="shared" si="1008"/>
        <v>-9</v>
      </c>
      <c r="BB267" s="259">
        <f t="shared" si="1008"/>
        <v>0</v>
      </c>
      <c r="BC267" s="259">
        <f t="shared" si="1008"/>
        <v>-9</v>
      </c>
      <c r="BD267" s="260">
        <f t="shared" si="1008"/>
        <v>0</v>
      </c>
      <c r="BE267" s="264">
        <f t="shared" si="1008"/>
        <v>0</v>
      </c>
      <c r="BF267" s="263">
        <f t="shared" si="1008"/>
        <v>-9</v>
      </c>
      <c r="BG267" s="263">
        <f t="shared" si="1008"/>
        <v>0</v>
      </c>
      <c r="BH267" s="263">
        <f t="shared" si="1008"/>
        <v>-9</v>
      </c>
      <c r="BI267" s="259"/>
      <c r="BJ267" s="259"/>
      <c r="BK267" s="259"/>
      <c r="BL267" s="261">
        <f>BL268+BL269</f>
        <v>0</v>
      </c>
      <c r="BM267" s="259">
        <f t="shared" si="1008"/>
        <v>0</v>
      </c>
      <c r="BN267" s="259">
        <f t="shared" si="1008"/>
        <v>0</v>
      </c>
      <c r="BO267" s="259">
        <f t="shared" ref="BO267:DS267" si="1009">BO268+BO269</f>
        <v>0</v>
      </c>
      <c r="BP267" s="259">
        <f t="shared" si="1009"/>
        <v>-9</v>
      </c>
      <c r="BQ267" s="259">
        <f t="shared" si="1009"/>
        <v>0</v>
      </c>
      <c r="BR267" s="259">
        <f t="shared" si="1009"/>
        <v>-9</v>
      </c>
      <c r="BS267" s="66" t="e">
        <f t="shared" si="965"/>
        <v>#DIV/0!</v>
      </c>
      <c r="BT267" s="261">
        <f>BT268+BT269</f>
        <v>0</v>
      </c>
      <c r="BU267" s="259">
        <f t="shared" si="1009"/>
        <v>0</v>
      </c>
      <c r="BV267" s="259">
        <f t="shared" si="1009"/>
        <v>0</v>
      </c>
      <c r="BW267" s="259">
        <f t="shared" si="1009"/>
        <v>0</v>
      </c>
      <c r="BX267" s="259">
        <f t="shared" si="1009"/>
        <v>-9</v>
      </c>
      <c r="BY267" s="259">
        <f t="shared" si="1009"/>
        <v>0</v>
      </c>
      <c r="BZ267" s="259">
        <f t="shared" si="1009"/>
        <v>-9</v>
      </c>
      <c r="CA267" s="259" t="e">
        <f t="shared" si="1009"/>
        <v>#DIV/0!</v>
      </c>
      <c r="CB267" s="261">
        <f t="shared" si="1009"/>
        <v>0</v>
      </c>
      <c r="CC267" s="259">
        <f t="shared" si="1009"/>
        <v>0</v>
      </c>
      <c r="CD267" s="259">
        <f t="shared" si="1009"/>
        <v>0</v>
      </c>
      <c r="CE267" s="259">
        <f t="shared" si="1009"/>
        <v>0</v>
      </c>
      <c r="CF267" s="260"/>
      <c r="CG267" s="262">
        <f t="shared" si="1009"/>
        <v>0</v>
      </c>
      <c r="CH267" s="259">
        <f t="shared" si="1009"/>
        <v>0</v>
      </c>
      <c r="CI267" s="259">
        <f t="shared" si="1009"/>
        <v>0</v>
      </c>
      <c r="CJ267" s="259">
        <f t="shared" si="1009"/>
        <v>0</v>
      </c>
      <c r="CK267" s="260">
        <f t="shared" si="1009"/>
        <v>0</v>
      </c>
      <c r="CL267" s="264">
        <f t="shared" si="1009"/>
        <v>0</v>
      </c>
      <c r="CM267" s="259">
        <f t="shared" si="1009"/>
        <v>-9</v>
      </c>
      <c r="CN267" s="259">
        <f t="shared" si="1009"/>
        <v>0</v>
      </c>
      <c r="CO267" s="259">
        <f t="shared" si="1009"/>
        <v>-9</v>
      </c>
      <c r="CP267" s="67" t="e">
        <f t="shared" si="968"/>
        <v>#DIV/0!</v>
      </c>
      <c r="CQ267" s="67" t="e">
        <f t="shared" si="969"/>
        <v>#DIV/0!</v>
      </c>
      <c r="CR267" s="259" t="e">
        <f t="shared" si="1009"/>
        <v>#DIV/0!</v>
      </c>
      <c r="CS267" s="261">
        <f t="shared" si="1009"/>
        <v>0</v>
      </c>
      <c r="CT267" s="259">
        <f t="shared" si="1009"/>
        <v>0</v>
      </c>
      <c r="CU267" s="259">
        <f t="shared" si="1009"/>
        <v>0</v>
      </c>
      <c r="CV267" s="259">
        <f t="shared" si="1009"/>
        <v>0</v>
      </c>
      <c r="CW267" s="259">
        <f t="shared" si="1009"/>
        <v>-9</v>
      </c>
      <c r="CX267" s="259">
        <f t="shared" si="1009"/>
        <v>0</v>
      </c>
      <c r="CY267" s="259">
        <f t="shared" si="1009"/>
        <v>-9</v>
      </c>
      <c r="CZ267" s="261">
        <f t="shared" si="1009"/>
        <v>0</v>
      </c>
      <c r="DA267" s="259">
        <f t="shared" si="1009"/>
        <v>0</v>
      </c>
      <c r="DB267" s="259">
        <f t="shared" si="1009"/>
        <v>0</v>
      </c>
      <c r="DC267" s="259">
        <f t="shared" si="1009"/>
        <v>0</v>
      </c>
      <c r="DD267" s="259">
        <f t="shared" si="1009"/>
        <v>-9</v>
      </c>
      <c r="DE267" s="259">
        <f t="shared" si="1009"/>
        <v>0</v>
      </c>
      <c r="DF267" s="259">
        <f t="shared" si="1009"/>
        <v>-9</v>
      </c>
      <c r="DG267" s="261">
        <f t="shared" si="1009"/>
        <v>0</v>
      </c>
      <c r="DH267" s="259">
        <f t="shared" si="1009"/>
        <v>0</v>
      </c>
      <c r="DI267" s="259">
        <f t="shared" si="1009"/>
        <v>0</v>
      </c>
      <c r="DJ267" s="259">
        <f t="shared" si="1009"/>
        <v>0</v>
      </c>
      <c r="DK267" s="260"/>
      <c r="DL267" s="262">
        <f t="shared" ref="DL267:DU267" si="1010">DL268+DL269</f>
        <v>0</v>
      </c>
      <c r="DM267" s="259">
        <f t="shared" si="1010"/>
        <v>0</v>
      </c>
      <c r="DN267" s="259">
        <f t="shared" si="1010"/>
        <v>0</v>
      </c>
      <c r="DO267" s="259">
        <f t="shared" si="1010"/>
        <v>0</v>
      </c>
      <c r="DP267" s="260">
        <f t="shared" si="1010"/>
        <v>0</v>
      </c>
      <c r="DQ267" s="264">
        <f t="shared" si="1010"/>
        <v>0</v>
      </c>
      <c r="DR267" s="259">
        <f t="shared" si="1010"/>
        <v>-9</v>
      </c>
      <c r="DS267" s="259">
        <f t="shared" si="1010"/>
        <v>0</v>
      </c>
      <c r="DT267" s="259">
        <f t="shared" si="1010"/>
        <v>-9</v>
      </c>
      <c r="DU267" s="259" t="e">
        <f t="shared" si="1010"/>
        <v>#DIV/0!</v>
      </c>
      <c r="DV267" s="259"/>
      <c r="DW267" s="259"/>
      <c r="DZ267" s="128"/>
    </row>
    <row r="268" spans="1:139" s="247" customFormat="1" ht="13.5" customHeight="1" x14ac:dyDescent="0.2">
      <c r="A268" s="265" t="s">
        <v>264</v>
      </c>
      <c r="B268" s="266"/>
      <c r="C268" s="266"/>
      <c r="D268" s="266"/>
      <c r="E268" s="266"/>
      <c r="F268" s="266"/>
      <c r="G268" s="266"/>
      <c r="H268" s="251"/>
      <c r="I268" s="252"/>
      <c r="J268" s="266">
        <f>'[1]EO&amp;BT'!D78</f>
        <v>0</v>
      </c>
      <c r="K268" s="266"/>
      <c r="L268" s="266">
        <f>J268-K268</f>
        <v>0</v>
      </c>
      <c r="M268" s="252"/>
      <c r="N268" s="266">
        <f>'[1]EO&amp;BT'!E78</f>
        <v>0</v>
      </c>
      <c r="O268" s="266"/>
      <c r="P268" s="266">
        <f>N268-O268</f>
        <v>0</v>
      </c>
      <c r="Q268" s="266">
        <f t="shared" ref="Q268:S270" si="1011">J268+N268</f>
        <v>0</v>
      </c>
      <c r="R268" s="266">
        <f t="shared" si="1011"/>
        <v>0</v>
      </c>
      <c r="S268" s="266">
        <f t="shared" si="1011"/>
        <v>0</v>
      </c>
      <c r="T268" s="252"/>
      <c r="U268" s="266">
        <f>'[1]EO&amp;BT'!F78</f>
        <v>0</v>
      </c>
      <c r="V268" s="266"/>
      <c r="W268" s="266">
        <f>U268-V268</f>
        <v>0</v>
      </c>
      <c r="X268" s="251"/>
      <c r="Y268" s="168">
        <f>I268+M268+T268</f>
        <v>0</v>
      </c>
      <c r="Z268" s="267">
        <f t="shared" ref="Z268:AB270" si="1012">Q268+U268</f>
        <v>0</v>
      </c>
      <c r="AA268" s="267">
        <f t="shared" si="1012"/>
        <v>0</v>
      </c>
      <c r="AB268" s="267">
        <f t="shared" si="1012"/>
        <v>0</v>
      </c>
      <c r="AC268" s="66" t="e">
        <f t="shared" si="961"/>
        <v>#DIV/0!</v>
      </c>
      <c r="AD268" s="66" t="e">
        <f t="shared" si="920"/>
        <v>#DIV/0!</v>
      </c>
      <c r="AE268" s="66" t="e">
        <f t="shared" si="1007"/>
        <v>#DIV/0!</v>
      </c>
      <c r="AF268" s="252"/>
      <c r="AG268" s="266">
        <f>'[1]EO&amp;BT'!G79</f>
        <v>0</v>
      </c>
      <c r="AH268" s="266"/>
      <c r="AI268" s="266">
        <f>AG268-AH268</f>
        <v>0</v>
      </c>
      <c r="AJ268" s="266">
        <f t="shared" ref="AJ268:AL270" si="1013">+Z268+AG268</f>
        <v>0</v>
      </c>
      <c r="AK268" s="266">
        <f t="shared" si="1013"/>
        <v>0</v>
      </c>
      <c r="AL268" s="266">
        <f t="shared" si="1013"/>
        <v>0</v>
      </c>
      <c r="AM268" s="254" t="e">
        <f t="shared" ref="AM268:AM277" si="1014">AJ268/B268</f>
        <v>#DIV/0!</v>
      </c>
      <c r="AN268" s="252"/>
      <c r="AO268" s="266">
        <f>'[1]EO&amp;BT'!H79</f>
        <v>0</v>
      </c>
      <c r="AP268" s="266"/>
      <c r="AQ268" s="266">
        <f>AO268-AP268</f>
        <v>0</v>
      </c>
      <c r="AR268" s="266">
        <f t="shared" ref="AR268:AT270" si="1015">AJ268+AO268</f>
        <v>0</v>
      </c>
      <c r="AS268" s="266">
        <f t="shared" si="1015"/>
        <v>0</v>
      </c>
      <c r="AT268" s="266">
        <f t="shared" si="1015"/>
        <v>0</v>
      </c>
      <c r="AU268" s="252"/>
      <c r="AV268" s="266">
        <f>'[1]EO&amp;BT'!I79</f>
        <v>0</v>
      </c>
      <c r="AW268" s="266"/>
      <c r="AX268" s="266">
        <f>AV268-AW268</f>
        <v>0</v>
      </c>
      <c r="AY268" s="251"/>
      <c r="AZ268" s="168">
        <f>AF268+AN268+AU268</f>
        <v>0</v>
      </c>
      <c r="BA268" s="266">
        <f t="shared" ref="BA268:BC270" si="1016">AV268+AO268+AG268</f>
        <v>0</v>
      </c>
      <c r="BB268" s="266">
        <f t="shared" si="1016"/>
        <v>0</v>
      </c>
      <c r="BC268" s="266">
        <f t="shared" si="1016"/>
        <v>0</v>
      </c>
      <c r="BD268" s="251">
        <f t="shared" ref="BD268:BH270" si="1017">AY268+X268</f>
        <v>0</v>
      </c>
      <c r="BE268" s="255">
        <f t="shared" si="1017"/>
        <v>0</v>
      </c>
      <c r="BF268" s="267">
        <f t="shared" si="1017"/>
        <v>0</v>
      </c>
      <c r="BG268" s="267">
        <f t="shared" si="1017"/>
        <v>0</v>
      </c>
      <c r="BH268" s="267">
        <f t="shared" si="1017"/>
        <v>0</v>
      </c>
      <c r="BI268" s="254"/>
      <c r="BJ268" s="254"/>
      <c r="BK268" s="254"/>
      <c r="BL268" s="252"/>
      <c r="BM268" s="266">
        <f>'[1]EO&amp;BT'!J79</f>
        <v>0</v>
      </c>
      <c r="BN268" s="266"/>
      <c r="BO268" s="266">
        <f>BM268-BN268</f>
        <v>0</v>
      </c>
      <c r="BP268" s="266">
        <f>BM268+BF268</f>
        <v>0</v>
      </c>
      <c r="BQ268" s="266">
        <f t="shared" ref="BQ268:BR270" si="1018">BG268+BN268</f>
        <v>0</v>
      </c>
      <c r="BR268" s="266">
        <f t="shared" si="1018"/>
        <v>0</v>
      </c>
      <c r="BS268" s="66" t="e">
        <f t="shared" si="965"/>
        <v>#DIV/0!</v>
      </c>
      <c r="BT268" s="252"/>
      <c r="BU268" s="266">
        <f>'[1]EO&amp;BT'!K79</f>
        <v>0</v>
      </c>
      <c r="BV268" s="266"/>
      <c r="BW268" s="266">
        <f>BU268-BV268</f>
        <v>0</v>
      </c>
      <c r="BX268" s="266">
        <f>BU268+BP268</f>
        <v>0</v>
      </c>
      <c r="BY268" s="266">
        <f t="shared" ref="BY268:BZ270" si="1019">BQ268+BV268</f>
        <v>0</v>
      </c>
      <c r="BZ268" s="266">
        <f t="shared" si="1019"/>
        <v>0</v>
      </c>
      <c r="CA268" s="254" t="e">
        <f t="shared" ref="CA268:CA277" si="1020">BX268/B268</f>
        <v>#DIV/0!</v>
      </c>
      <c r="CB268" s="252"/>
      <c r="CC268" s="266">
        <f>'[1]EO&amp;BT'!L79</f>
        <v>0</v>
      </c>
      <c r="CD268" s="266"/>
      <c r="CE268" s="266">
        <f>CC268-CD268</f>
        <v>0</v>
      </c>
      <c r="CF268" s="251"/>
      <c r="CG268" s="168">
        <f>CB268+BT268+BL268</f>
        <v>0</v>
      </c>
      <c r="CH268" s="81">
        <f t="shared" ref="CH268:CJ270" si="1021">BM268+BU268+CC268</f>
        <v>0</v>
      </c>
      <c r="CI268" s="266">
        <f t="shared" si="1021"/>
        <v>0</v>
      </c>
      <c r="CJ268" s="266">
        <f t="shared" si="1021"/>
        <v>0</v>
      </c>
      <c r="CK268" s="251">
        <f t="shared" ref="CK268:CL270" si="1022">CF268+BD268</f>
        <v>0</v>
      </c>
      <c r="CL268" s="255">
        <f t="shared" si="1022"/>
        <v>0</v>
      </c>
      <c r="CM268" s="266">
        <f>CC268+BX268</f>
        <v>0</v>
      </c>
      <c r="CN268" s="266">
        <f t="shared" ref="CN268:CO270" si="1023">BY268+CD268</f>
        <v>0</v>
      </c>
      <c r="CO268" s="266">
        <f t="shared" si="1023"/>
        <v>0</v>
      </c>
      <c r="CP268" s="67" t="e">
        <f t="shared" si="968"/>
        <v>#DIV/0!</v>
      </c>
      <c r="CQ268" s="67" t="e">
        <f t="shared" si="969"/>
        <v>#DIV/0!</v>
      </c>
      <c r="CR268" s="256" t="e">
        <f t="shared" ref="CR268:CR277" si="1024">CO268/CK268</f>
        <v>#DIV/0!</v>
      </c>
      <c r="CS268" s="252"/>
      <c r="CT268" s="266">
        <f>'[1]EO&amp;BT'!M79</f>
        <v>0</v>
      </c>
      <c r="CU268" s="266"/>
      <c r="CV268" s="266">
        <f>CT268-CU268</f>
        <v>0</v>
      </c>
      <c r="CW268" s="266">
        <f>CT268+CM268</f>
        <v>0</v>
      </c>
      <c r="CX268" s="266">
        <f t="shared" ref="CX268:CY270" si="1025">CN268+CU268</f>
        <v>0</v>
      </c>
      <c r="CY268" s="266">
        <f t="shared" si="1025"/>
        <v>0</v>
      </c>
      <c r="CZ268" s="252"/>
      <c r="DA268" s="266">
        <f>'[1]EO&amp;BT'!N79</f>
        <v>0</v>
      </c>
      <c r="DB268" s="266"/>
      <c r="DC268" s="266">
        <f>DA268-DB268</f>
        <v>0</v>
      </c>
      <c r="DD268" s="266">
        <f>DA268+CW268</f>
        <v>0</v>
      </c>
      <c r="DE268" s="266">
        <f t="shared" ref="DE268:DF270" si="1026">CX268+DB268</f>
        <v>0</v>
      </c>
      <c r="DF268" s="266">
        <f t="shared" si="1026"/>
        <v>0</v>
      </c>
      <c r="DG268" s="252"/>
      <c r="DH268" s="266">
        <f>'[1]EO&amp;BT'!O79</f>
        <v>0</v>
      </c>
      <c r="DI268" s="266"/>
      <c r="DJ268" s="266">
        <f>DH268-DI268</f>
        <v>0</v>
      </c>
      <c r="DK268" s="251"/>
      <c r="DL268" s="168">
        <f t="shared" ref="DL268:DO270" si="1027">DG268+CZ268+CS268</f>
        <v>0</v>
      </c>
      <c r="DM268" s="266">
        <f t="shared" si="1027"/>
        <v>0</v>
      </c>
      <c r="DN268" s="266">
        <f t="shared" si="1027"/>
        <v>0</v>
      </c>
      <c r="DO268" s="266">
        <f t="shared" si="1027"/>
        <v>0</v>
      </c>
      <c r="DP268" s="251">
        <f t="shared" ref="DP268:DQ270" si="1028">DK268+CK268</f>
        <v>0</v>
      </c>
      <c r="DQ268" s="255">
        <f t="shared" si="1028"/>
        <v>0</v>
      </c>
      <c r="DR268" s="268">
        <f>+DH268+DD268</f>
        <v>0</v>
      </c>
      <c r="DS268" s="268">
        <f t="shared" ref="DS268:DT270" si="1029">DE268+DI268</f>
        <v>0</v>
      </c>
      <c r="DT268" s="268">
        <f t="shared" si="1029"/>
        <v>0</v>
      </c>
      <c r="DU268" s="256" t="e">
        <f t="shared" ref="DU268:DU277" si="1030">DR268/B268</f>
        <v>#DIV/0!</v>
      </c>
      <c r="DV268" s="256"/>
      <c r="DW268" s="256"/>
      <c r="DX268" s="258"/>
      <c r="DY268" s="23"/>
      <c r="DZ268" s="128"/>
    </row>
    <row r="269" spans="1:139" s="247" customFormat="1" ht="13.5" customHeight="1" x14ac:dyDescent="0.2">
      <c r="A269" s="265" t="s">
        <v>265</v>
      </c>
      <c r="B269" s="266"/>
      <c r="C269" s="266"/>
      <c r="D269" s="266"/>
      <c r="E269" s="266"/>
      <c r="F269" s="266"/>
      <c r="G269" s="266"/>
      <c r="H269" s="251"/>
      <c r="I269" s="252"/>
      <c r="J269" s="266">
        <f>'[1]EO&amp;BT'!D26</f>
        <v>0</v>
      </c>
      <c r="K269" s="266"/>
      <c r="L269" s="266">
        <f>J269-K269</f>
        <v>0</v>
      </c>
      <c r="M269" s="252"/>
      <c r="N269" s="266">
        <f>'[1]EO&amp;BT'!E26</f>
        <v>0</v>
      </c>
      <c r="O269" s="266"/>
      <c r="P269" s="266">
        <f>N269-O269</f>
        <v>0</v>
      </c>
      <c r="Q269" s="266">
        <f t="shared" si="1011"/>
        <v>0</v>
      </c>
      <c r="R269" s="266">
        <f t="shared" si="1011"/>
        <v>0</v>
      </c>
      <c r="S269" s="266">
        <f t="shared" si="1011"/>
        <v>0</v>
      </c>
      <c r="T269" s="252"/>
      <c r="U269" s="266">
        <f>'[1]EO&amp;BT'!F26</f>
        <v>0</v>
      </c>
      <c r="V269" s="266"/>
      <c r="W269" s="266">
        <f>U269-V269</f>
        <v>0</v>
      </c>
      <c r="X269" s="251"/>
      <c r="Y269" s="168">
        <f>I269+M269+T269</f>
        <v>0</v>
      </c>
      <c r="Z269" s="267">
        <f t="shared" si="1012"/>
        <v>0</v>
      </c>
      <c r="AA269" s="267">
        <f t="shared" si="1012"/>
        <v>0</v>
      </c>
      <c r="AB269" s="267">
        <f t="shared" si="1012"/>
        <v>0</v>
      </c>
      <c r="AC269" s="66" t="e">
        <f t="shared" si="961"/>
        <v>#DIV/0!</v>
      </c>
      <c r="AD269" s="66" t="e">
        <f t="shared" si="920"/>
        <v>#DIV/0!</v>
      </c>
      <c r="AE269" s="66" t="e">
        <f t="shared" si="1007"/>
        <v>#DIV/0!</v>
      </c>
      <c r="AF269" s="252"/>
      <c r="AG269" s="266">
        <f>'[1]EO&amp;BT'!G26</f>
        <v>-5</v>
      </c>
      <c r="AH269" s="266"/>
      <c r="AI269" s="266">
        <f>AG269-AH269</f>
        <v>-5</v>
      </c>
      <c r="AJ269" s="266">
        <f t="shared" si="1013"/>
        <v>-5</v>
      </c>
      <c r="AK269" s="266">
        <f t="shared" si="1013"/>
        <v>0</v>
      </c>
      <c r="AL269" s="266">
        <f t="shared" si="1013"/>
        <v>-5</v>
      </c>
      <c r="AM269" s="254" t="e">
        <f t="shared" si="1014"/>
        <v>#DIV/0!</v>
      </c>
      <c r="AN269" s="252"/>
      <c r="AO269" s="266">
        <f>'[1]EO&amp;BT'!H26</f>
        <v>0</v>
      </c>
      <c r="AP269" s="266"/>
      <c r="AQ269" s="266">
        <f>AO269-AP269</f>
        <v>0</v>
      </c>
      <c r="AR269" s="266">
        <f t="shared" si="1015"/>
        <v>-5</v>
      </c>
      <c r="AS269" s="266">
        <f t="shared" si="1015"/>
        <v>0</v>
      </c>
      <c r="AT269" s="266">
        <f t="shared" si="1015"/>
        <v>-5</v>
      </c>
      <c r="AU269" s="252"/>
      <c r="AV269" s="266">
        <f>'[1]EO&amp;BT'!I26</f>
        <v>-4</v>
      </c>
      <c r="AW269" s="266"/>
      <c r="AX269" s="266">
        <f>AV269-AW269</f>
        <v>-4</v>
      </c>
      <c r="AY269" s="251"/>
      <c r="AZ269" s="168">
        <f>AF269+AN269+AU269</f>
        <v>0</v>
      </c>
      <c r="BA269" s="266">
        <f t="shared" si="1016"/>
        <v>-9</v>
      </c>
      <c r="BB269" s="266">
        <f t="shared" si="1016"/>
        <v>0</v>
      </c>
      <c r="BC269" s="266">
        <f t="shared" si="1016"/>
        <v>-9</v>
      </c>
      <c r="BD269" s="251">
        <f t="shared" si="1017"/>
        <v>0</v>
      </c>
      <c r="BE269" s="255">
        <f t="shared" si="1017"/>
        <v>0</v>
      </c>
      <c r="BF269" s="267">
        <f t="shared" si="1017"/>
        <v>-9</v>
      </c>
      <c r="BG269" s="267">
        <f t="shared" si="1017"/>
        <v>0</v>
      </c>
      <c r="BH269" s="267">
        <f t="shared" si="1017"/>
        <v>-9</v>
      </c>
      <c r="BI269" s="254"/>
      <c r="BJ269" s="254"/>
      <c r="BK269" s="254"/>
      <c r="BL269" s="252"/>
      <c r="BM269" s="266">
        <f>'[1]EO&amp;BT'!J26</f>
        <v>0</v>
      </c>
      <c r="BN269" s="266"/>
      <c r="BO269" s="266">
        <f>BM269-BN269</f>
        <v>0</v>
      </c>
      <c r="BP269" s="266">
        <f>BM269+BF269</f>
        <v>-9</v>
      </c>
      <c r="BQ269" s="266">
        <f t="shared" si="1018"/>
        <v>0</v>
      </c>
      <c r="BR269" s="266">
        <f t="shared" si="1018"/>
        <v>-9</v>
      </c>
      <c r="BS269" s="66" t="e">
        <f t="shared" si="965"/>
        <v>#DIV/0!</v>
      </c>
      <c r="BT269" s="252"/>
      <c r="BU269" s="266">
        <f>'[1]EO&amp;BT'!K26</f>
        <v>0</v>
      </c>
      <c r="BV269" s="266"/>
      <c r="BW269" s="266">
        <f>BU269-BV269</f>
        <v>0</v>
      </c>
      <c r="BX269" s="266">
        <f>BU269+BP269</f>
        <v>-9</v>
      </c>
      <c r="BY269" s="266">
        <f t="shared" si="1019"/>
        <v>0</v>
      </c>
      <c r="BZ269" s="266">
        <f t="shared" si="1019"/>
        <v>-9</v>
      </c>
      <c r="CA269" s="254" t="e">
        <f t="shared" si="1020"/>
        <v>#DIV/0!</v>
      </c>
      <c r="CB269" s="252"/>
      <c r="CC269" s="266">
        <f>'[1]EO&amp;BT'!L26</f>
        <v>0</v>
      </c>
      <c r="CD269" s="266"/>
      <c r="CE269" s="266">
        <f>CC269-CD269</f>
        <v>0</v>
      </c>
      <c r="CF269" s="251"/>
      <c r="CG269" s="168">
        <f>CB269+BT269+BL269</f>
        <v>0</v>
      </c>
      <c r="CH269" s="81">
        <f t="shared" si="1021"/>
        <v>0</v>
      </c>
      <c r="CI269" s="266">
        <f t="shared" si="1021"/>
        <v>0</v>
      </c>
      <c r="CJ269" s="266">
        <f t="shared" si="1021"/>
        <v>0</v>
      </c>
      <c r="CK269" s="251">
        <f t="shared" si="1022"/>
        <v>0</v>
      </c>
      <c r="CL269" s="255">
        <f t="shared" si="1022"/>
        <v>0</v>
      </c>
      <c r="CM269" s="266">
        <f>CC269+BX269</f>
        <v>-9</v>
      </c>
      <c r="CN269" s="266">
        <f t="shared" si="1023"/>
        <v>0</v>
      </c>
      <c r="CO269" s="266">
        <f t="shared" si="1023"/>
        <v>-9</v>
      </c>
      <c r="CP269" s="67" t="e">
        <f t="shared" si="968"/>
        <v>#DIV/0!</v>
      </c>
      <c r="CQ269" s="67" t="e">
        <f t="shared" si="969"/>
        <v>#DIV/0!</v>
      </c>
      <c r="CR269" s="256" t="e">
        <f t="shared" si="1024"/>
        <v>#DIV/0!</v>
      </c>
      <c r="CS269" s="252"/>
      <c r="CT269" s="266">
        <f>'[1]EO&amp;BT'!M26</f>
        <v>0</v>
      </c>
      <c r="CU269" s="266"/>
      <c r="CV269" s="266">
        <f>CT269-CU269</f>
        <v>0</v>
      </c>
      <c r="CW269" s="266">
        <f>CT269+CM269</f>
        <v>-9</v>
      </c>
      <c r="CX269" s="266">
        <f t="shared" si="1025"/>
        <v>0</v>
      </c>
      <c r="CY269" s="266">
        <f t="shared" si="1025"/>
        <v>-9</v>
      </c>
      <c r="CZ269" s="252"/>
      <c r="DA269" s="266">
        <f>'[1]EO&amp;BT'!N26</f>
        <v>0</v>
      </c>
      <c r="DB269" s="266"/>
      <c r="DC269" s="266">
        <f>DA269-DB269</f>
        <v>0</v>
      </c>
      <c r="DD269" s="266">
        <f>DA269+CW269</f>
        <v>-9</v>
      </c>
      <c r="DE269" s="266">
        <f t="shared" si="1026"/>
        <v>0</v>
      </c>
      <c r="DF269" s="266">
        <f t="shared" si="1026"/>
        <v>-9</v>
      </c>
      <c r="DG269" s="252"/>
      <c r="DH269" s="266">
        <f>'[1]EO&amp;BT'!O26</f>
        <v>0</v>
      </c>
      <c r="DI269" s="266"/>
      <c r="DJ269" s="266">
        <f>DH269-DI269</f>
        <v>0</v>
      </c>
      <c r="DK269" s="251"/>
      <c r="DL269" s="168">
        <f t="shared" si="1027"/>
        <v>0</v>
      </c>
      <c r="DM269" s="266">
        <f t="shared" si="1027"/>
        <v>0</v>
      </c>
      <c r="DN269" s="266">
        <f t="shared" si="1027"/>
        <v>0</v>
      </c>
      <c r="DO269" s="266">
        <f t="shared" si="1027"/>
        <v>0</v>
      </c>
      <c r="DP269" s="251">
        <f t="shared" si="1028"/>
        <v>0</v>
      </c>
      <c r="DQ269" s="255">
        <f t="shared" si="1028"/>
        <v>0</v>
      </c>
      <c r="DR269" s="268">
        <f>+DH269+DD269</f>
        <v>-9</v>
      </c>
      <c r="DS269" s="268">
        <f t="shared" si="1029"/>
        <v>0</v>
      </c>
      <c r="DT269" s="268">
        <f t="shared" si="1029"/>
        <v>-9</v>
      </c>
      <c r="DU269" s="256" t="e">
        <f t="shared" si="1030"/>
        <v>#DIV/0!</v>
      </c>
      <c r="DV269" s="256"/>
      <c r="DW269" s="256"/>
      <c r="DY269" s="36"/>
      <c r="DZ269" s="128"/>
      <c r="EA269" s="23"/>
      <c r="EB269" s="23"/>
    </row>
    <row r="270" spans="1:139" ht="15" x14ac:dyDescent="0.25">
      <c r="A270" s="244" t="s">
        <v>267</v>
      </c>
      <c r="B270" s="103"/>
      <c r="C270" s="103"/>
      <c r="D270" s="103">
        <f>B270-C270</f>
        <v>0</v>
      </c>
      <c r="E270" s="103"/>
      <c r="F270" s="103"/>
      <c r="G270" s="103">
        <f>E270-F270</f>
        <v>0</v>
      </c>
      <c r="H270" s="89">
        <f>[1]Togo_Fisc!AY60-H262-H258</f>
        <v>3.5776080000000001</v>
      </c>
      <c r="I270" s="83"/>
      <c r="J270" s="246">
        <f>'[1]PNG-BCEAO'!C210</f>
        <v>-15.811600000000055</v>
      </c>
      <c r="K270" s="103"/>
      <c r="L270" s="103">
        <f t="shared" si="976"/>
        <v>-15.811600000000055</v>
      </c>
      <c r="M270" s="83"/>
      <c r="N270" s="103">
        <f>'[1]PNG-BCEAO'!D210</f>
        <v>-5.755299999999977</v>
      </c>
      <c r="O270" s="103"/>
      <c r="P270" s="103">
        <f>N270-O270</f>
        <v>-5.755299999999977</v>
      </c>
      <c r="Q270" s="103">
        <f t="shared" si="1011"/>
        <v>-21.566900000000032</v>
      </c>
      <c r="R270" s="103">
        <f t="shared" si="1011"/>
        <v>0</v>
      </c>
      <c r="S270" s="103">
        <f t="shared" si="1011"/>
        <v>-21.566900000000032</v>
      </c>
      <c r="T270" s="83"/>
      <c r="U270" s="103">
        <f>'[1]PNG-BCEAO'!E210</f>
        <v>1.494700000000023</v>
      </c>
      <c r="V270" s="103"/>
      <c r="W270" s="103">
        <f>U270-V270</f>
        <v>1.494700000000023</v>
      </c>
      <c r="X270" s="89"/>
      <c r="Y270" s="84">
        <f>I270+M270+T270</f>
        <v>0</v>
      </c>
      <c r="Z270" s="227">
        <f t="shared" si="1012"/>
        <v>-20.072200000000009</v>
      </c>
      <c r="AA270" s="227">
        <f t="shared" si="1012"/>
        <v>0</v>
      </c>
      <c r="AB270" s="227">
        <f t="shared" si="1012"/>
        <v>-20.072200000000009</v>
      </c>
      <c r="AC270" s="66" t="e">
        <f t="shared" si="961"/>
        <v>#DIV/0!</v>
      </c>
      <c r="AD270" s="66" t="e">
        <f t="shared" si="920"/>
        <v>#DIV/0!</v>
      </c>
      <c r="AE270" s="66">
        <f t="shared" si="1007"/>
        <v>-5.6105084738182631</v>
      </c>
      <c r="AF270" s="83"/>
      <c r="AG270" s="103">
        <f>'[1]PNG-BCEAO'!F210</f>
        <v>-1.8197999999999865</v>
      </c>
      <c r="AH270" s="103"/>
      <c r="AI270" s="103">
        <f>AG270-AH270</f>
        <v>-1.8197999999999865</v>
      </c>
      <c r="AJ270" s="103">
        <f t="shared" si="1013"/>
        <v>-21.891999999999996</v>
      </c>
      <c r="AK270" s="103">
        <f t="shared" si="1013"/>
        <v>0</v>
      </c>
      <c r="AL270" s="103">
        <f t="shared" si="1013"/>
        <v>-21.891999999999996</v>
      </c>
      <c r="AM270" s="66" t="e">
        <f t="shared" si="1014"/>
        <v>#DIV/0!</v>
      </c>
      <c r="AN270" s="83"/>
      <c r="AO270" s="103">
        <f>'[1]PNG-BCEAO'!G210</f>
        <v>-14.740800000000092</v>
      </c>
      <c r="AP270" s="103"/>
      <c r="AQ270" s="103">
        <f>AO270-AP270</f>
        <v>-14.740800000000092</v>
      </c>
      <c r="AR270" s="103">
        <f t="shared" si="1015"/>
        <v>-36.632800000000088</v>
      </c>
      <c r="AS270" s="103">
        <f t="shared" si="1015"/>
        <v>0</v>
      </c>
      <c r="AT270" s="103">
        <f t="shared" si="1015"/>
        <v>-36.632800000000088</v>
      </c>
      <c r="AU270" s="83"/>
      <c r="AV270" s="103">
        <f>'[1]PNG-BCEAO'!H210</f>
        <v>-11.22240000000005</v>
      </c>
      <c r="AW270" s="103"/>
      <c r="AX270" s="103">
        <f>AV270-AW270</f>
        <v>-11.22240000000005</v>
      </c>
      <c r="AY270" s="89"/>
      <c r="AZ270" s="84">
        <f>AF270+AN270+AU270</f>
        <v>0</v>
      </c>
      <c r="BA270" s="103">
        <f t="shared" si="1016"/>
        <v>-27.783000000000129</v>
      </c>
      <c r="BB270" s="103">
        <f t="shared" si="1016"/>
        <v>0</v>
      </c>
      <c r="BC270" s="103">
        <f t="shared" si="1016"/>
        <v>-27.783000000000129</v>
      </c>
      <c r="BD270" s="89">
        <f t="shared" si="1017"/>
        <v>0</v>
      </c>
      <c r="BE270" s="86">
        <f t="shared" si="1017"/>
        <v>0</v>
      </c>
      <c r="BF270" s="227">
        <f t="shared" si="1017"/>
        <v>-47.855200000000139</v>
      </c>
      <c r="BG270" s="227">
        <f t="shared" si="1017"/>
        <v>0</v>
      </c>
      <c r="BH270" s="227">
        <f t="shared" si="1017"/>
        <v>-47.855200000000139</v>
      </c>
      <c r="BI270" s="66"/>
      <c r="BJ270" s="66"/>
      <c r="BK270" s="66"/>
      <c r="BL270" s="83"/>
      <c r="BM270" s="103">
        <f>'[1]PNG-BCEAO'!I210</f>
        <v>469.4774000000001</v>
      </c>
      <c r="BN270" s="103"/>
      <c r="BO270" s="103">
        <f>BM270-BN270</f>
        <v>469.4774000000001</v>
      </c>
      <c r="BP270" s="103">
        <f>BM270+BF270</f>
        <v>421.62219999999996</v>
      </c>
      <c r="BQ270" s="103">
        <f t="shared" si="1018"/>
        <v>0</v>
      </c>
      <c r="BR270" s="103">
        <f t="shared" si="1018"/>
        <v>421.62219999999996</v>
      </c>
      <c r="BS270" s="66" t="e">
        <f t="shared" si="965"/>
        <v>#DIV/0!</v>
      </c>
      <c r="BT270" s="83"/>
      <c r="BU270" s="219">
        <f>'[1]PNG-BCEAO'!J210</f>
        <v>0</v>
      </c>
      <c r="BV270" s="103"/>
      <c r="BW270" s="103">
        <f>BU270-BV270</f>
        <v>0</v>
      </c>
      <c r="BX270" s="103">
        <f>BU270+BP270</f>
        <v>421.62219999999996</v>
      </c>
      <c r="BY270" s="103">
        <f t="shared" si="1019"/>
        <v>0</v>
      </c>
      <c r="BZ270" s="103">
        <f t="shared" si="1019"/>
        <v>421.62219999999996</v>
      </c>
      <c r="CA270" s="66" t="e">
        <f t="shared" si="1020"/>
        <v>#DIV/0!</v>
      </c>
      <c r="CB270" s="83"/>
      <c r="CC270" s="266">
        <f>'[1]PNG-BCEAO'!K210</f>
        <v>0</v>
      </c>
      <c r="CD270" s="103"/>
      <c r="CE270" s="103">
        <f>CC270-CD270</f>
        <v>0</v>
      </c>
      <c r="CF270" s="89"/>
      <c r="CG270" s="84">
        <f>CB270+BT270+BL270</f>
        <v>0</v>
      </c>
      <c r="CH270" s="81">
        <f t="shared" si="1021"/>
        <v>469.4774000000001</v>
      </c>
      <c r="CI270" s="103">
        <f t="shared" si="1021"/>
        <v>0</v>
      </c>
      <c r="CJ270" s="103">
        <f t="shared" si="1021"/>
        <v>469.4774000000001</v>
      </c>
      <c r="CK270" s="89">
        <f t="shared" si="1022"/>
        <v>0</v>
      </c>
      <c r="CL270" s="86">
        <f t="shared" si="1022"/>
        <v>0</v>
      </c>
      <c r="CM270" s="103">
        <f>CC270+BX270</f>
        <v>421.62219999999996</v>
      </c>
      <c r="CN270" s="103">
        <f t="shared" si="1023"/>
        <v>0</v>
      </c>
      <c r="CO270" s="103">
        <f t="shared" si="1023"/>
        <v>421.62219999999996</v>
      </c>
      <c r="CP270" s="67" t="e">
        <f t="shared" si="968"/>
        <v>#DIV/0!</v>
      </c>
      <c r="CQ270" s="67" t="e">
        <f t="shared" si="969"/>
        <v>#DIV/0!</v>
      </c>
      <c r="CR270" s="67" t="e">
        <f t="shared" si="1024"/>
        <v>#DIV/0!</v>
      </c>
      <c r="CS270" s="83"/>
      <c r="CT270" s="103">
        <f>'[1]PNG-BCEAO'!L210</f>
        <v>0</v>
      </c>
      <c r="CU270" s="103"/>
      <c r="CV270" s="103">
        <f>CT270-CU270</f>
        <v>0</v>
      </c>
      <c r="CW270" s="103">
        <f>CT270+CM270</f>
        <v>421.62219999999996</v>
      </c>
      <c r="CX270" s="103">
        <f t="shared" si="1025"/>
        <v>0</v>
      </c>
      <c r="CY270" s="103">
        <f t="shared" si="1025"/>
        <v>421.62219999999996</v>
      </c>
      <c r="CZ270" s="83"/>
      <c r="DA270" s="103">
        <f>'[1]PNG-BCEAO'!M210</f>
        <v>0</v>
      </c>
      <c r="DB270" s="103"/>
      <c r="DC270" s="103">
        <f>DA270-DB270</f>
        <v>0</v>
      </c>
      <c r="DD270" s="103">
        <f>DA270+CW270</f>
        <v>421.62219999999996</v>
      </c>
      <c r="DE270" s="103">
        <f t="shared" si="1026"/>
        <v>0</v>
      </c>
      <c r="DF270" s="103">
        <f t="shared" si="1026"/>
        <v>421.62219999999996</v>
      </c>
      <c r="DG270" s="83"/>
      <c r="DH270" s="269">
        <f>'[1]PNG-BCEAO'!N210</f>
        <v>0</v>
      </c>
      <c r="DI270" s="103"/>
      <c r="DJ270" s="103">
        <f>DH270-DI270</f>
        <v>0</v>
      </c>
      <c r="DK270" s="89"/>
      <c r="DL270" s="84">
        <f t="shared" si="1027"/>
        <v>0</v>
      </c>
      <c r="DM270" s="103">
        <f t="shared" si="1027"/>
        <v>0</v>
      </c>
      <c r="DN270" s="103">
        <f t="shared" si="1027"/>
        <v>0</v>
      </c>
      <c r="DO270" s="103">
        <f t="shared" si="1027"/>
        <v>0</v>
      </c>
      <c r="DP270" s="89">
        <f t="shared" si="1028"/>
        <v>0</v>
      </c>
      <c r="DQ270" s="86">
        <f t="shared" si="1028"/>
        <v>0</v>
      </c>
      <c r="DR270" s="248">
        <f>+DH270+DD270</f>
        <v>421.62219999999996</v>
      </c>
      <c r="DS270" s="248">
        <f t="shared" si="1029"/>
        <v>0</v>
      </c>
      <c r="DT270" s="248">
        <f t="shared" si="1029"/>
        <v>421.62219999999996</v>
      </c>
      <c r="DU270" s="67" t="e">
        <f t="shared" si="1030"/>
        <v>#DIV/0!</v>
      </c>
      <c r="DV270" s="67"/>
      <c r="DW270" s="67">
        <f>DT270/H270</f>
        <v>117.85030668536071</v>
      </c>
      <c r="DZ270" s="128"/>
      <c r="EA270" s="36"/>
      <c r="EB270" s="36"/>
    </row>
    <row r="271" spans="1:139" s="36" customFormat="1" ht="15" x14ac:dyDescent="0.25">
      <c r="A271" s="270" t="s">
        <v>268</v>
      </c>
      <c r="B271" s="217">
        <f t="shared" ref="B271:AB271" si="1031">B272+B273+B274+B275+B276+B277+B278+B281+B284+B285+B290+B291</f>
        <v>206.80988205999989</v>
      </c>
      <c r="C271" s="217">
        <f t="shared" si="1031"/>
        <v>0</v>
      </c>
      <c r="D271" s="217">
        <f t="shared" si="1031"/>
        <v>206.80988205999989</v>
      </c>
      <c r="E271" s="217">
        <f t="shared" si="1031"/>
        <v>206.80988253554324</v>
      </c>
      <c r="F271" s="217">
        <f t="shared" si="1031"/>
        <v>0</v>
      </c>
      <c r="G271" s="217">
        <f t="shared" si="1031"/>
        <v>206.80988253554324</v>
      </c>
      <c r="H271" s="217">
        <f t="shared" si="1031"/>
        <v>-43.801563567656387</v>
      </c>
      <c r="I271" s="217">
        <f t="shared" si="1031"/>
        <v>0</v>
      </c>
      <c r="J271" s="217">
        <f t="shared" si="1031"/>
        <v>-1.9134133381111269</v>
      </c>
      <c r="K271" s="217">
        <f t="shared" si="1031"/>
        <v>0</v>
      </c>
      <c r="L271" s="217">
        <f t="shared" si="1031"/>
        <v>-1.9134133381111269</v>
      </c>
      <c r="M271" s="217">
        <f t="shared" si="1031"/>
        <v>0</v>
      </c>
      <c r="N271" s="217">
        <f t="shared" si="1031"/>
        <v>21.020825305000081</v>
      </c>
      <c r="O271" s="217">
        <f t="shared" si="1031"/>
        <v>0</v>
      </c>
      <c r="P271" s="217">
        <f t="shared" si="1031"/>
        <v>21.020825305000081</v>
      </c>
      <c r="Q271" s="217">
        <f t="shared" si="1031"/>
        <v>13.995481145888938</v>
      </c>
      <c r="R271" s="217">
        <f t="shared" si="1031"/>
        <v>0</v>
      </c>
      <c r="S271" s="217">
        <f t="shared" si="1031"/>
        <v>13.995481145888938</v>
      </c>
      <c r="T271" s="217">
        <f t="shared" si="1031"/>
        <v>0</v>
      </c>
      <c r="U271" s="217">
        <f t="shared" si="1031"/>
        <v>59.668867059499881</v>
      </c>
      <c r="V271" s="217">
        <f t="shared" si="1031"/>
        <v>0</v>
      </c>
      <c r="W271" s="217">
        <f t="shared" si="1031"/>
        <v>59.66886705949986</v>
      </c>
      <c r="X271" s="217">
        <f t="shared" si="1031"/>
        <v>0</v>
      </c>
      <c r="Y271" s="217">
        <f t="shared" si="1031"/>
        <v>-118.86243647000001</v>
      </c>
      <c r="Z271" s="215">
        <f t="shared" si="1031"/>
        <v>78.776279026388849</v>
      </c>
      <c r="AA271" s="215">
        <f t="shared" si="1031"/>
        <v>0</v>
      </c>
      <c r="AB271" s="215">
        <f t="shared" si="1031"/>
        <v>78.776279026388821</v>
      </c>
      <c r="AC271" s="66">
        <f t="shared" si="961"/>
        <v>0.38091158044147122</v>
      </c>
      <c r="AD271" s="66">
        <f t="shared" si="920"/>
        <v>-0.66275167635715926</v>
      </c>
      <c r="AE271" s="66">
        <f t="shared" si="1007"/>
        <v>-1.7984809812715954</v>
      </c>
      <c r="AF271" s="217">
        <f t="shared" ref="AF271:AL271" si="1032">AF272+AF273+AF274+AF275+AF276+AF277+AF278+AF281+AF284+AF285+AF290+AF291</f>
        <v>0</v>
      </c>
      <c r="AG271" s="217">
        <f t="shared" si="1032"/>
        <v>-0.61813346900001775</v>
      </c>
      <c r="AH271" s="217">
        <f t="shared" si="1032"/>
        <v>0</v>
      </c>
      <c r="AI271" s="217">
        <f t="shared" si="1032"/>
        <v>-0.61813346900000354</v>
      </c>
      <c r="AJ271" s="217">
        <f t="shared" si="1032"/>
        <v>78.158145557388849</v>
      </c>
      <c r="AK271" s="217">
        <f t="shared" si="1032"/>
        <v>0</v>
      </c>
      <c r="AL271" s="217">
        <f t="shared" si="1032"/>
        <v>78.158145557388764</v>
      </c>
      <c r="AM271" s="66">
        <f t="shared" si="1014"/>
        <v>0.37792268328219214</v>
      </c>
      <c r="AN271" s="217">
        <f t="shared" ref="AN271:BH271" si="1033">AN272+AN273+AN274+AN275+AN276+AN277+AN278+AN281+AN284+AN285+AN290+AN291</f>
        <v>0</v>
      </c>
      <c r="AO271" s="217">
        <f t="shared" si="1033"/>
        <v>-5.4101451623998678</v>
      </c>
      <c r="AP271" s="217">
        <f t="shared" si="1033"/>
        <v>0</v>
      </c>
      <c r="AQ271" s="217">
        <f t="shared" si="1033"/>
        <v>-5.4101451623998393</v>
      </c>
      <c r="AR271" s="217">
        <f t="shared" si="1033"/>
        <v>72.748000394988992</v>
      </c>
      <c r="AS271" s="217">
        <f t="shared" si="1033"/>
        <v>0</v>
      </c>
      <c r="AT271" s="217">
        <f t="shared" si="1033"/>
        <v>72.748000394988992</v>
      </c>
      <c r="AU271" s="217">
        <f t="shared" si="1033"/>
        <v>0</v>
      </c>
      <c r="AV271" s="217">
        <f t="shared" si="1033"/>
        <v>4.8317681634000458</v>
      </c>
      <c r="AW271" s="217">
        <f t="shared" si="1033"/>
        <v>0</v>
      </c>
      <c r="AX271" s="217">
        <f t="shared" si="1033"/>
        <v>4.8317681634000458</v>
      </c>
      <c r="AY271" s="217">
        <f t="shared" si="1033"/>
        <v>0</v>
      </c>
      <c r="AZ271" s="217">
        <f t="shared" si="1033"/>
        <v>-113.72409800000001</v>
      </c>
      <c r="BA271" s="217">
        <f t="shared" si="1033"/>
        <v>-1.1965104679998007</v>
      </c>
      <c r="BB271" s="217">
        <f t="shared" si="1033"/>
        <v>0</v>
      </c>
      <c r="BC271" s="217">
        <f t="shared" si="1033"/>
        <v>-1.1965104679997722</v>
      </c>
      <c r="BD271" s="217">
        <f t="shared" si="1033"/>
        <v>0</v>
      </c>
      <c r="BE271" s="217">
        <f t="shared" si="1033"/>
        <v>-232.58653446999998</v>
      </c>
      <c r="BF271" s="215">
        <f t="shared" si="1033"/>
        <v>77.579768558389091</v>
      </c>
      <c r="BG271" s="215">
        <f t="shared" si="1033"/>
        <v>0</v>
      </c>
      <c r="BH271" s="215">
        <f t="shared" si="1033"/>
        <v>77.579768558389148</v>
      </c>
      <c r="BI271" s="66">
        <f>BH271/D271</f>
        <v>0.37512602292322583</v>
      </c>
      <c r="BJ271" s="66">
        <f>BF271/E271</f>
        <v>0.37512602206065226</v>
      </c>
      <c r="BK271" s="66"/>
      <c r="BL271" s="217">
        <f t="shared" ref="BL271:BR271" si="1034">BL272+BL273+BL274+BL275+BL276+BL277+BL278+BL281+BL284+BL285+BL290+BL291</f>
        <v>0</v>
      </c>
      <c r="BM271" s="217">
        <f t="shared" si="1034"/>
        <v>2.3467599609998899</v>
      </c>
      <c r="BN271" s="217">
        <f t="shared" si="1034"/>
        <v>0</v>
      </c>
      <c r="BO271" s="217">
        <f t="shared" si="1034"/>
        <v>2.3467599609998899</v>
      </c>
      <c r="BP271" s="217">
        <f t="shared" si="1034"/>
        <v>79.926528519388995</v>
      </c>
      <c r="BQ271" s="217">
        <f t="shared" si="1034"/>
        <v>0</v>
      </c>
      <c r="BR271" s="217">
        <f t="shared" si="1034"/>
        <v>79.926528519388938</v>
      </c>
      <c r="BS271" s="66">
        <f t="shared" si="965"/>
        <v>0.38647344954338581</v>
      </c>
      <c r="BT271" s="217">
        <f t="shared" ref="BT271:BZ271" si="1035">BT272+BT273+BT274+BT275+BT276+BT277+BT278+BT281+BT284+BT285+BT290+BT291</f>
        <v>0</v>
      </c>
      <c r="BU271" s="217">
        <f t="shared" si="1035"/>
        <v>0</v>
      </c>
      <c r="BV271" s="217">
        <f t="shared" si="1035"/>
        <v>0</v>
      </c>
      <c r="BW271" s="217">
        <f t="shared" si="1035"/>
        <v>0</v>
      </c>
      <c r="BX271" s="217">
        <f t="shared" si="1035"/>
        <v>79.926528519389009</v>
      </c>
      <c r="BY271" s="217">
        <f t="shared" si="1035"/>
        <v>0</v>
      </c>
      <c r="BZ271" s="217">
        <f t="shared" si="1035"/>
        <v>79.926528519388953</v>
      </c>
      <c r="CA271" s="66">
        <f t="shared" si="1020"/>
        <v>0.38647344954338614</v>
      </c>
      <c r="CB271" s="217">
        <f t="shared" ref="CB271:CO271" si="1036">CB272+CB273+CB274+CB275+CB276+CB277+CB278+CB281+CB284+CB285+CB290+CB291</f>
        <v>0</v>
      </c>
      <c r="CC271" s="217">
        <f t="shared" si="1036"/>
        <v>0</v>
      </c>
      <c r="CD271" s="217">
        <f t="shared" si="1036"/>
        <v>0</v>
      </c>
      <c r="CE271" s="217">
        <f t="shared" si="1036"/>
        <v>0</v>
      </c>
      <c r="CF271" s="217">
        <f t="shared" si="1036"/>
        <v>0</v>
      </c>
      <c r="CG271" s="217">
        <f t="shared" si="1036"/>
        <v>0</v>
      </c>
      <c r="CH271" s="217">
        <f t="shared" si="1036"/>
        <v>2.3467599609998899</v>
      </c>
      <c r="CI271" s="217">
        <f t="shared" si="1036"/>
        <v>0</v>
      </c>
      <c r="CJ271" s="217">
        <f t="shared" si="1036"/>
        <v>2.3467599609998899</v>
      </c>
      <c r="CK271" s="217">
        <f t="shared" si="1036"/>
        <v>0</v>
      </c>
      <c r="CL271" s="217">
        <f t="shared" si="1036"/>
        <v>-232.58653446999998</v>
      </c>
      <c r="CM271" s="217">
        <f t="shared" si="1036"/>
        <v>79.926528519389009</v>
      </c>
      <c r="CN271" s="217">
        <f t="shared" si="1036"/>
        <v>0</v>
      </c>
      <c r="CO271" s="217">
        <f t="shared" si="1036"/>
        <v>79.926528519388953</v>
      </c>
      <c r="CP271" s="67">
        <f t="shared" si="968"/>
        <v>0.38647344954338586</v>
      </c>
      <c r="CQ271" s="67">
        <f t="shared" si="969"/>
        <v>0.38647344865472005</v>
      </c>
      <c r="CR271" s="67" t="e">
        <f t="shared" si="1024"/>
        <v>#DIV/0!</v>
      </c>
      <c r="CS271" s="217">
        <f t="shared" ref="CS271:DT271" si="1037">CS272+CS273+CS274+CS275+CS276+CS277+CS278+CS281+CS284+CS285+CS290+CS291</f>
        <v>0</v>
      </c>
      <c r="CT271" s="217">
        <f t="shared" si="1037"/>
        <v>0</v>
      </c>
      <c r="CU271" s="217">
        <f t="shared" si="1037"/>
        <v>0</v>
      </c>
      <c r="CV271" s="217">
        <f t="shared" si="1037"/>
        <v>0</v>
      </c>
      <c r="CW271" s="217">
        <f t="shared" si="1037"/>
        <v>79.926528519389009</v>
      </c>
      <c r="CX271" s="217">
        <f t="shared" si="1037"/>
        <v>0</v>
      </c>
      <c r="CY271" s="217">
        <f t="shared" si="1037"/>
        <v>79.926528519388953</v>
      </c>
      <c r="CZ271" s="217">
        <f t="shared" si="1037"/>
        <v>0</v>
      </c>
      <c r="DA271" s="217">
        <f t="shared" si="1037"/>
        <v>0</v>
      </c>
      <c r="DB271" s="217">
        <f t="shared" si="1037"/>
        <v>0</v>
      </c>
      <c r="DC271" s="217">
        <f t="shared" si="1037"/>
        <v>0</v>
      </c>
      <c r="DD271" s="217">
        <f t="shared" si="1037"/>
        <v>79.926528519389009</v>
      </c>
      <c r="DE271" s="217">
        <f t="shared" si="1037"/>
        <v>0</v>
      </c>
      <c r="DF271" s="217">
        <f t="shared" si="1037"/>
        <v>79.926528519388953</v>
      </c>
      <c r="DG271" s="217">
        <f t="shared" si="1037"/>
        <v>0</v>
      </c>
      <c r="DH271" s="217">
        <f t="shared" si="1037"/>
        <v>0</v>
      </c>
      <c r="DI271" s="217">
        <f t="shared" si="1037"/>
        <v>0</v>
      </c>
      <c r="DJ271" s="217">
        <f t="shared" si="1037"/>
        <v>0</v>
      </c>
      <c r="DK271" s="217">
        <f t="shared" si="1037"/>
        <v>0</v>
      </c>
      <c r="DL271" s="217">
        <f t="shared" si="1037"/>
        <v>-180.10849946599998</v>
      </c>
      <c r="DM271" s="217">
        <f t="shared" si="1037"/>
        <v>0</v>
      </c>
      <c r="DN271" s="217">
        <f t="shared" si="1037"/>
        <v>0</v>
      </c>
      <c r="DO271" s="217">
        <f t="shared" si="1037"/>
        <v>0</v>
      </c>
      <c r="DP271" s="217">
        <f t="shared" si="1037"/>
        <v>0</v>
      </c>
      <c r="DQ271" s="217">
        <f t="shared" si="1037"/>
        <v>-412.69503393600002</v>
      </c>
      <c r="DR271" s="217">
        <f t="shared" si="1037"/>
        <v>79.926528519389009</v>
      </c>
      <c r="DS271" s="217">
        <f t="shared" si="1037"/>
        <v>0</v>
      </c>
      <c r="DT271" s="217">
        <f t="shared" si="1037"/>
        <v>79.926528519388953</v>
      </c>
      <c r="DU271" s="67">
        <f t="shared" si="1030"/>
        <v>0.38647344954338614</v>
      </c>
      <c r="DV271" s="67">
        <f>DR271/E271</f>
        <v>0.38647344865472033</v>
      </c>
      <c r="DW271" s="67">
        <f>DT271/H271</f>
        <v>-1.8247414477780808</v>
      </c>
      <c r="DY271" s="23"/>
      <c r="DZ271" s="128"/>
      <c r="EA271" s="23"/>
      <c r="EB271" s="23"/>
    </row>
    <row r="272" spans="1:139" ht="15" x14ac:dyDescent="0.25">
      <c r="A272" s="271" t="s">
        <v>269</v>
      </c>
      <c r="B272" s="219"/>
      <c r="C272" s="219"/>
      <c r="D272" s="219">
        <f t="shared" ref="D272:D277" si="1038">B272-C272</f>
        <v>0</v>
      </c>
      <c r="E272" s="219">
        <f t="shared" ref="E272:E277" si="1039">B272</f>
        <v>0</v>
      </c>
      <c r="F272" s="219"/>
      <c r="G272" s="219">
        <f t="shared" ref="G272:G277" si="1040">E272-F272</f>
        <v>0</v>
      </c>
      <c r="H272" s="106">
        <f t="shared" ref="H272:H277" si="1041">D272</f>
        <v>0</v>
      </c>
      <c r="I272" s="83"/>
      <c r="J272" s="219">
        <f>'[1]DONNEES BGCT'!I13</f>
        <v>1.4502848960000001</v>
      </c>
      <c r="K272" s="219"/>
      <c r="L272" s="219">
        <f t="shared" si="976"/>
        <v>1.4502848960000001</v>
      </c>
      <c r="M272" s="83"/>
      <c r="N272" s="219">
        <f>'[1]DONNEES BGCT'!L13</f>
        <v>21.867323972000008</v>
      </c>
      <c r="O272" s="219"/>
      <c r="P272" s="219">
        <f t="shared" ref="P272:P291" si="1042">N272-O272</f>
        <v>21.867323972000008</v>
      </c>
      <c r="Q272" s="219">
        <f t="shared" ref="Q272:S277" si="1043">J272+N272</f>
        <v>23.317608868000008</v>
      </c>
      <c r="R272" s="219">
        <f t="shared" si="1043"/>
        <v>0</v>
      </c>
      <c r="S272" s="219">
        <f t="shared" si="1043"/>
        <v>23.317608868000008</v>
      </c>
      <c r="T272" s="83"/>
      <c r="U272" s="219">
        <f>'[1]DONNEES BGCT'!O13</f>
        <v>7.3754422099999974</v>
      </c>
      <c r="V272" s="219"/>
      <c r="W272" s="219">
        <f t="shared" ref="W272:W291" si="1044">U272-V272</f>
        <v>7.3754422099999974</v>
      </c>
      <c r="X272" s="106"/>
      <c r="Y272" s="84">
        <f t="shared" ref="Y272:Y277" si="1045">I272+M272+T272</f>
        <v>0</v>
      </c>
      <c r="Z272" s="206">
        <f t="shared" ref="Z272:AB277" si="1046">Q272+U272</f>
        <v>30.693051078000003</v>
      </c>
      <c r="AA272" s="206">
        <f t="shared" si="1046"/>
        <v>0</v>
      </c>
      <c r="AB272" s="206">
        <f t="shared" si="1046"/>
        <v>30.693051078000003</v>
      </c>
      <c r="AC272" s="66" t="e">
        <f t="shared" si="961"/>
        <v>#DIV/0!</v>
      </c>
      <c r="AD272" s="66" t="e">
        <f t="shared" si="920"/>
        <v>#DIV/0!</v>
      </c>
      <c r="AE272" s="66" t="e">
        <f t="shared" si="1007"/>
        <v>#DIV/0!</v>
      </c>
      <c r="AF272" s="83"/>
      <c r="AG272" s="219">
        <f>'[1]DONNEES BGCT'!S13</f>
        <v>-2.7730870340000036</v>
      </c>
      <c r="AH272" s="219"/>
      <c r="AI272" s="219">
        <f t="shared" ref="AI272:AI291" si="1047">AG272-AH272</f>
        <v>-2.7730870340000036</v>
      </c>
      <c r="AJ272" s="219">
        <f t="shared" ref="AJ272:AL277" si="1048">+Z272+AG272</f>
        <v>27.919964044</v>
      </c>
      <c r="AK272" s="219">
        <f t="shared" si="1048"/>
        <v>0</v>
      </c>
      <c r="AL272" s="219">
        <f t="shared" si="1048"/>
        <v>27.919964044</v>
      </c>
      <c r="AM272" s="66" t="e">
        <f t="shared" si="1014"/>
        <v>#DIV/0!</v>
      </c>
      <c r="AN272" s="83"/>
      <c r="AO272" s="219">
        <f>'[1]DONNEES BGCT'!V13</f>
        <v>-9.8554367890000023</v>
      </c>
      <c r="AP272" s="219"/>
      <c r="AQ272" s="219">
        <f t="shared" ref="AQ272:AQ291" si="1049">AO272-AP272</f>
        <v>-9.8554367890000023</v>
      </c>
      <c r="AR272" s="219">
        <f t="shared" ref="AR272:AT277" si="1050">AJ272+AO272</f>
        <v>18.064527254999998</v>
      </c>
      <c r="AS272" s="219">
        <f t="shared" si="1050"/>
        <v>0</v>
      </c>
      <c r="AT272" s="219">
        <f t="shared" si="1050"/>
        <v>18.064527254999998</v>
      </c>
      <c r="AU272" s="83"/>
      <c r="AV272" s="219">
        <f>'[1]DONNEES BGCT'!Y13</f>
        <v>15.53423394</v>
      </c>
      <c r="AW272" s="219"/>
      <c r="AX272" s="219">
        <f t="shared" ref="AX272:AX291" si="1051">AV272-AW272</f>
        <v>15.53423394</v>
      </c>
      <c r="AY272" s="106"/>
      <c r="AZ272" s="84">
        <f t="shared" ref="AZ272:AZ277" si="1052">AF272+AN272+AU272</f>
        <v>0</v>
      </c>
      <c r="BA272" s="219">
        <f t="shared" ref="BA272:BC277" si="1053">AV272+AO272+AG272</f>
        <v>2.9057101169999942</v>
      </c>
      <c r="BB272" s="219">
        <f t="shared" si="1053"/>
        <v>0</v>
      </c>
      <c r="BC272" s="219">
        <f t="shared" si="1053"/>
        <v>2.9057101169999942</v>
      </c>
      <c r="BD272" s="106">
        <f>AY272+X272</f>
        <v>0</v>
      </c>
      <c r="BE272" s="86">
        <f>AZ272+Y272</f>
        <v>0</v>
      </c>
      <c r="BF272" s="206">
        <f>BA272+Z272</f>
        <v>33.598761194999994</v>
      </c>
      <c r="BG272" s="206">
        <f>BB272+AA272</f>
        <v>0</v>
      </c>
      <c r="BH272" s="206">
        <f>BC272+AB272</f>
        <v>33.598761194999994</v>
      </c>
      <c r="BI272" s="66"/>
      <c r="BJ272" s="66"/>
      <c r="BK272" s="66"/>
      <c r="BL272" s="83"/>
      <c r="BM272" s="219">
        <f>'[1]DONNEES BGCT'!AC13</f>
        <v>0</v>
      </c>
      <c r="BN272" s="219"/>
      <c r="BO272" s="219">
        <f t="shared" ref="BO272:BO291" si="1054">BM272-BN272</f>
        <v>0</v>
      </c>
      <c r="BP272" s="219">
        <f t="shared" ref="BP272:BP277" si="1055">BM272+BF272</f>
        <v>33.598761194999994</v>
      </c>
      <c r="BQ272" s="219">
        <f t="shared" ref="BQ272:BR277" si="1056">BG272+BN272</f>
        <v>0</v>
      </c>
      <c r="BR272" s="219">
        <f t="shared" si="1056"/>
        <v>33.598761194999994</v>
      </c>
      <c r="BS272" s="66" t="e">
        <f t="shared" si="965"/>
        <v>#DIV/0!</v>
      </c>
      <c r="BT272" s="83"/>
      <c r="BU272" s="219">
        <f>'[1]DONNEES BGCT'!AF13</f>
        <v>0</v>
      </c>
      <c r="BV272" s="219"/>
      <c r="BW272" s="219">
        <f t="shared" ref="BW272:BW291" si="1057">BU272-BV272</f>
        <v>0</v>
      </c>
      <c r="BX272" s="219">
        <f t="shared" ref="BX272:BX277" si="1058">BU272+BP272</f>
        <v>33.598761194999994</v>
      </c>
      <c r="BY272" s="219">
        <f t="shared" ref="BY272:BZ277" si="1059">BQ272+BV272</f>
        <v>0</v>
      </c>
      <c r="BZ272" s="219">
        <f t="shared" si="1059"/>
        <v>33.598761194999994</v>
      </c>
      <c r="CA272" s="66" t="e">
        <f t="shared" si="1020"/>
        <v>#DIV/0!</v>
      </c>
      <c r="CB272" s="83"/>
      <c r="CC272" s="219">
        <f>'[1]DONNEES BGCT'!AI13</f>
        <v>0</v>
      </c>
      <c r="CD272" s="219"/>
      <c r="CE272" s="219">
        <f t="shared" ref="CE272:CE291" si="1060">CC272-CD272</f>
        <v>0</v>
      </c>
      <c r="CF272" s="106"/>
      <c r="CG272" s="84">
        <f t="shared" ref="CG272:CG277" si="1061">CB272+BT272+BL272</f>
        <v>0</v>
      </c>
      <c r="CH272" s="81">
        <f t="shared" ref="CH272:CJ277" si="1062">BM272+BU272+CC272</f>
        <v>0</v>
      </c>
      <c r="CI272" s="219">
        <f t="shared" si="1062"/>
        <v>0</v>
      </c>
      <c r="CJ272" s="219">
        <f t="shared" si="1062"/>
        <v>0</v>
      </c>
      <c r="CK272" s="106">
        <f t="shared" ref="CK272:CL277" si="1063">CF272+BD272</f>
        <v>0</v>
      </c>
      <c r="CL272" s="86">
        <f t="shared" si="1063"/>
        <v>0</v>
      </c>
      <c r="CM272" s="219">
        <f t="shared" ref="CM272:CM277" si="1064">CC272+BX272</f>
        <v>33.598761194999994</v>
      </c>
      <c r="CN272" s="219">
        <f t="shared" ref="CN272:CO277" si="1065">BY272+CD272</f>
        <v>0</v>
      </c>
      <c r="CO272" s="219">
        <f t="shared" si="1065"/>
        <v>33.598761194999994</v>
      </c>
      <c r="CP272" s="67" t="e">
        <f t="shared" si="968"/>
        <v>#DIV/0!</v>
      </c>
      <c r="CQ272" s="67" t="e">
        <f t="shared" si="969"/>
        <v>#DIV/0!</v>
      </c>
      <c r="CR272" s="67" t="e">
        <f t="shared" si="1024"/>
        <v>#DIV/0!</v>
      </c>
      <c r="CS272" s="83"/>
      <c r="CT272" s="219">
        <f>'[1]DONNEES BGCT'!AM13</f>
        <v>0</v>
      </c>
      <c r="CU272" s="219"/>
      <c r="CV272" s="219">
        <f t="shared" ref="CV272:CV291" si="1066">CT272-CU272</f>
        <v>0</v>
      </c>
      <c r="CW272" s="219">
        <f t="shared" ref="CW272:CW277" si="1067">CT272+CM272</f>
        <v>33.598761194999994</v>
      </c>
      <c r="CX272" s="219">
        <f t="shared" ref="CX272:CY277" si="1068">CN272+CU272</f>
        <v>0</v>
      </c>
      <c r="CY272" s="219">
        <f t="shared" si="1068"/>
        <v>33.598761194999994</v>
      </c>
      <c r="CZ272" s="83"/>
      <c r="DA272" s="219">
        <f>'[1]DONNEES BGCT'!AP13</f>
        <v>0</v>
      </c>
      <c r="DB272" s="219"/>
      <c r="DC272" s="219">
        <f t="shared" ref="DC272:DC291" si="1069">DA272-DB272</f>
        <v>0</v>
      </c>
      <c r="DD272" s="219">
        <f t="shared" ref="DD272:DD277" si="1070">DA272+CW272</f>
        <v>33.598761194999994</v>
      </c>
      <c r="DE272" s="219">
        <f t="shared" ref="DE272:DF277" si="1071">CX272+DB272</f>
        <v>0</v>
      </c>
      <c r="DF272" s="219">
        <f t="shared" si="1071"/>
        <v>33.598761194999994</v>
      </c>
      <c r="DG272" s="83"/>
      <c r="DH272" s="219">
        <f>'[1]DONNEES BGCT'!AS13</f>
        <v>0</v>
      </c>
      <c r="DI272" s="219"/>
      <c r="DJ272" s="219">
        <f t="shared" ref="DJ272:DJ291" si="1072">DH272-DI272</f>
        <v>0</v>
      </c>
      <c r="DK272" s="106"/>
      <c r="DL272" s="84">
        <f t="shared" ref="DL272:DO277" si="1073">DG272+CZ272+CS272</f>
        <v>0</v>
      </c>
      <c r="DM272" s="219">
        <f t="shared" si="1073"/>
        <v>0</v>
      </c>
      <c r="DN272" s="219">
        <f t="shared" si="1073"/>
        <v>0</v>
      </c>
      <c r="DO272" s="219">
        <f t="shared" si="1073"/>
        <v>0</v>
      </c>
      <c r="DP272" s="106">
        <f t="shared" ref="DP272:DQ277" si="1074">DK272+CK272</f>
        <v>0</v>
      </c>
      <c r="DQ272" s="86">
        <f t="shared" si="1074"/>
        <v>0</v>
      </c>
      <c r="DR272" s="245">
        <f t="shared" ref="DR272:DR277" si="1075">+DH272+DD272</f>
        <v>33.598761194999994</v>
      </c>
      <c r="DS272" s="245">
        <f t="shared" ref="DS272:DT277" si="1076">DE272+DI272</f>
        <v>0</v>
      </c>
      <c r="DT272" s="245">
        <f t="shared" si="1076"/>
        <v>33.598761194999994</v>
      </c>
      <c r="DU272" s="67" t="e">
        <f t="shared" si="1030"/>
        <v>#DIV/0!</v>
      </c>
      <c r="DV272" s="67"/>
      <c r="DW272" s="67"/>
      <c r="DZ272" s="128"/>
      <c r="EF272" s="172"/>
    </row>
    <row r="273" spans="1:136" ht="15" customHeight="1" x14ac:dyDescent="0.25">
      <c r="A273" s="271" t="s">
        <v>270</v>
      </c>
      <c r="B273" s="219"/>
      <c r="C273" s="219"/>
      <c r="D273" s="219">
        <f t="shared" si="1038"/>
        <v>0</v>
      </c>
      <c r="E273" s="219">
        <f t="shared" si="1039"/>
        <v>0</v>
      </c>
      <c r="F273" s="219"/>
      <c r="G273" s="219">
        <f t="shared" si="1040"/>
        <v>0</v>
      </c>
      <c r="H273" s="106">
        <f t="shared" si="1041"/>
        <v>0</v>
      </c>
      <c r="I273" s="83"/>
      <c r="J273" s="219"/>
      <c r="K273" s="219"/>
      <c r="L273" s="219">
        <f t="shared" si="976"/>
        <v>0</v>
      </c>
      <c r="M273" s="83"/>
      <c r="N273" s="219"/>
      <c r="O273" s="219"/>
      <c r="P273" s="219">
        <f t="shared" si="1042"/>
        <v>0</v>
      </c>
      <c r="Q273" s="219">
        <f t="shared" si="1043"/>
        <v>0</v>
      </c>
      <c r="R273" s="219">
        <f t="shared" si="1043"/>
        <v>0</v>
      </c>
      <c r="S273" s="219">
        <f t="shared" si="1043"/>
        <v>0</v>
      </c>
      <c r="T273" s="83"/>
      <c r="U273" s="219"/>
      <c r="V273" s="219"/>
      <c r="W273" s="219">
        <f t="shared" si="1044"/>
        <v>0</v>
      </c>
      <c r="X273" s="106"/>
      <c r="Y273" s="84">
        <f t="shared" si="1045"/>
        <v>0</v>
      </c>
      <c r="Z273" s="206">
        <f t="shared" si="1046"/>
        <v>0</v>
      </c>
      <c r="AA273" s="206">
        <f t="shared" si="1046"/>
        <v>0</v>
      </c>
      <c r="AB273" s="206">
        <f t="shared" si="1046"/>
        <v>0</v>
      </c>
      <c r="AC273" s="66" t="e">
        <f t="shared" si="961"/>
        <v>#DIV/0!</v>
      </c>
      <c r="AD273" s="66" t="e">
        <f t="shared" si="920"/>
        <v>#DIV/0!</v>
      </c>
      <c r="AE273" s="66" t="e">
        <f t="shared" si="1007"/>
        <v>#DIV/0!</v>
      </c>
      <c r="AF273" s="83"/>
      <c r="AG273" s="219"/>
      <c r="AH273" s="219"/>
      <c r="AI273" s="219">
        <f t="shared" si="1047"/>
        <v>0</v>
      </c>
      <c r="AJ273" s="219">
        <f t="shared" si="1048"/>
        <v>0</v>
      </c>
      <c r="AK273" s="219">
        <f t="shared" si="1048"/>
        <v>0</v>
      </c>
      <c r="AL273" s="219">
        <f t="shared" si="1048"/>
        <v>0</v>
      </c>
      <c r="AM273" s="66" t="e">
        <f t="shared" si="1014"/>
        <v>#DIV/0!</v>
      </c>
      <c r="AN273" s="83"/>
      <c r="AO273" s="219"/>
      <c r="AP273" s="219"/>
      <c r="AQ273" s="219">
        <f t="shared" si="1049"/>
        <v>0</v>
      </c>
      <c r="AR273" s="219">
        <f t="shared" si="1050"/>
        <v>0</v>
      </c>
      <c r="AS273" s="219">
        <f t="shared" si="1050"/>
        <v>0</v>
      </c>
      <c r="AT273" s="219">
        <f t="shared" si="1050"/>
        <v>0</v>
      </c>
      <c r="AU273" s="83"/>
      <c r="AV273" s="219"/>
      <c r="AW273" s="219"/>
      <c r="AX273" s="219">
        <f t="shared" si="1051"/>
        <v>0</v>
      </c>
      <c r="AY273" s="106"/>
      <c r="AZ273" s="84">
        <f t="shared" si="1052"/>
        <v>0</v>
      </c>
      <c r="BA273" s="219">
        <f t="shared" si="1053"/>
        <v>0</v>
      </c>
      <c r="BB273" s="219">
        <f t="shared" si="1053"/>
        <v>0</v>
      </c>
      <c r="BC273" s="219">
        <f t="shared" si="1053"/>
        <v>0</v>
      </c>
      <c r="BD273" s="106">
        <f t="shared" ref="BD273:BE277" si="1077">AY273+X273</f>
        <v>0</v>
      </c>
      <c r="BE273" s="86">
        <f t="shared" si="1077"/>
        <v>0</v>
      </c>
      <c r="BF273" s="206"/>
      <c r="BG273" s="206">
        <f t="shared" ref="BG273:BH277" si="1078">BB273+AA273</f>
        <v>0</v>
      </c>
      <c r="BH273" s="206">
        <f t="shared" si="1078"/>
        <v>0</v>
      </c>
      <c r="BI273" s="66"/>
      <c r="BJ273" s="66"/>
      <c r="BK273" s="66"/>
      <c r="BL273" s="83"/>
      <c r="BM273" s="219"/>
      <c r="BN273" s="219"/>
      <c r="BO273" s="219">
        <f t="shared" si="1054"/>
        <v>0</v>
      </c>
      <c r="BP273" s="219">
        <f t="shared" si="1055"/>
        <v>0</v>
      </c>
      <c r="BQ273" s="219">
        <f t="shared" si="1056"/>
        <v>0</v>
      </c>
      <c r="BR273" s="219">
        <f t="shared" si="1056"/>
        <v>0</v>
      </c>
      <c r="BS273" s="66" t="e">
        <f t="shared" si="965"/>
        <v>#DIV/0!</v>
      </c>
      <c r="BT273" s="83"/>
      <c r="BU273" s="219"/>
      <c r="BV273" s="219"/>
      <c r="BW273" s="219">
        <f t="shared" si="1057"/>
        <v>0</v>
      </c>
      <c r="BX273" s="219">
        <f t="shared" si="1058"/>
        <v>0</v>
      </c>
      <c r="BY273" s="219">
        <f t="shared" si="1059"/>
        <v>0</v>
      </c>
      <c r="BZ273" s="219">
        <f t="shared" si="1059"/>
        <v>0</v>
      </c>
      <c r="CA273" s="66" t="e">
        <f t="shared" si="1020"/>
        <v>#DIV/0!</v>
      </c>
      <c r="CB273" s="83"/>
      <c r="CC273" s="219"/>
      <c r="CD273" s="219"/>
      <c r="CE273" s="219">
        <f t="shared" si="1060"/>
        <v>0</v>
      </c>
      <c r="CF273" s="106"/>
      <c r="CG273" s="84">
        <f t="shared" si="1061"/>
        <v>0</v>
      </c>
      <c r="CH273" s="81">
        <f t="shared" si="1062"/>
        <v>0</v>
      </c>
      <c r="CI273" s="219">
        <f t="shared" si="1062"/>
        <v>0</v>
      </c>
      <c r="CJ273" s="219">
        <f t="shared" si="1062"/>
        <v>0</v>
      </c>
      <c r="CK273" s="106">
        <f t="shared" si="1063"/>
        <v>0</v>
      </c>
      <c r="CL273" s="86">
        <f t="shared" si="1063"/>
        <v>0</v>
      </c>
      <c r="CM273" s="219">
        <f t="shared" si="1064"/>
        <v>0</v>
      </c>
      <c r="CN273" s="219">
        <f t="shared" si="1065"/>
        <v>0</v>
      </c>
      <c r="CO273" s="219">
        <f t="shared" si="1065"/>
        <v>0</v>
      </c>
      <c r="CP273" s="67" t="e">
        <f t="shared" si="968"/>
        <v>#DIV/0!</v>
      </c>
      <c r="CQ273" s="67" t="e">
        <f t="shared" si="969"/>
        <v>#DIV/0!</v>
      </c>
      <c r="CR273" s="67" t="e">
        <f t="shared" si="1024"/>
        <v>#DIV/0!</v>
      </c>
      <c r="CS273" s="83"/>
      <c r="CT273" s="219"/>
      <c r="CU273" s="219"/>
      <c r="CV273" s="219">
        <f t="shared" si="1066"/>
        <v>0</v>
      </c>
      <c r="CW273" s="219">
        <f t="shared" si="1067"/>
        <v>0</v>
      </c>
      <c r="CX273" s="219">
        <f t="shared" si="1068"/>
        <v>0</v>
      </c>
      <c r="CY273" s="219">
        <f t="shared" si="1068"/>
        <v>0</v>
      </c>
      <c r="CZ273" s="83"/>
      <c r="DA273" s="219"/>
      <c r="DB273" s="219"/>
      <c r="DC273" s="219">
        <f t="shared" si="1069"/>
        <v>0</v>
      </c>
      <c r="DD273" s="219">
        <f t="shared" si="1070"/>
        <v>0</v>
      </c>
      <c r="DE273" s="219">
        <f t="shared" si="1071"/>
        <v>0</v>
      </c>
      <c r="DF273" s="219">
        <f t="shared" si="1071"/>
        <v>0</v>
      </c>
      <c r="DG273" s="83"/>
      <c r="DH273" s="219"/>
      <c r="DI273" s="219"/>
      <c r="DJ273" s="219">
        <f t="shared" si="1072"/>
        <v>0</v>
      </c>
      <c r="DK273" s="106"/>
      <c r="DL273" s="84">
        <f t="shared" si="1073"/>
        <v>0</v>
      </c>
      <c r="DM273" s="219">
        <f t="shared" si="1073"/>
        <v>0</v>
      </c>
      <c r="DN273" s="219">
        <f t="shared" si="1073"/>
        <v>0</v>
      </c>
      <c r="DO273" s="219">
        <f t="shared" si="1073"/>
        <v>0</v>
      </c>
      <c r="DP273" s="106">
        <f t="shared" si="1074"/>
        <v>0</v>
      </c>
      <c r="DQ273" s="86">
        <f t="shared" si="1074"/>
        <v>0</v>
      </c>
      <c r="DR273" s="245">
        <f t="shared" si="1075"/>
        <v>0</v>
      </c>
      <c r="DS273" s="245">
        <f t="shared" si="1076"/>
        <v>0</v>
      </c>
      <c r="DT273" s="245">
        <f t="shared" si="1076"/>
        <v>0</v>
      </c>
      <c r="DU273" s="67" t="e">
        <f t="shared" si="1030"/>
        <v>#DIV/0!</v>
      </c>
      <c r="DV273" s="67"/>
      <c r="DW273" s="67"/>
      <c r="DZ273" s="128"/>
    </row>
    <row r="274" spans="1:136" ht="15" x14ac:dyDescent="0.25">
      <c r="A274" s="271" t="s">
        <v>271</v>
      </c>
      <c r="B274" s="219"/>
      <c r="C274" s="219"/>
      <c r="D274" s="219">
        <f t="shared" si="1038"/>
        <v>0</v>
      </c>
      <c r="E274" s="219">
        <f t="shared" si="1039"/>
        <v>0</v>
      </c>
      <c r="F274" s="219"/>
      <c r="G274" s="219">
        <f t="shared" si="1040"/>
        <v>0</v>
      </c>
      <c r="H274" s="106">
        <f t="shared" si="1041"/>
        <v>0</v>
      </c>
      <c r="I274" s="83"/>
      <c r="J274" s="219">
        <f>'[1]DONNEES BGCT'!I39</f>
        <v>3.5613072840000011</v>
      </c>
      <c r="K274" s="219"/>
      <c r="L274" s="219">
        <f t="shared" si="976"/>
        <v>3.5613072840000011</v>
      </c>
      <c r="M274" s="83"/>
      <c r="N274" s="219">
        <f>'[1]DONNEES BGCT'!L39</f>
        <v>-1.3255913839999984</v>
      </c>
      <c r="O274" s="219"/>
      <c r="P274" s="219">
        <f t="shared" si="1042"/>
        <v>-1.3255913839999984</v>
      </c>
      <c r="Q274" s="219">
        <f t="shared" si="1043"/>
        <v>2.2357159000000024</v>
      </c>
      <c r="R274" s="219">
        <f t="shared" si="1043"/>
        <v>0</v>
      </c>
      <c r="S274" s="219">
        <f t="shared" si="1043"/>
        <v>2.2357159000000024</v>
      </c>
      <c r="T274" s="83"/>
      <c r="U274" s="219">
        <f>'[1]DONNEES BGCT'!O39</f>
        <v>0.69267019300000243</v>
      </c>
      <c r="V274" s="219"/>
      <c r="W274" s="219">
        <f t="shared" si="1044"/>
        <v>0.69267019300000243</v>
      </c>
      <c r="X274" s="106"/>
      <c r="Y274" s="84">
        <f t="shared" si="1045"/>
        <v>0</v>
      </c>
      <c r="Z274" s="206">
        <f t="shared" si="1046"/>
        <v>2.9283860930000047</v>
      </c>
      <c r="AA274" s="206">
        <f t="shared" si="1046"/>
        <v>0</v>
      </c>
      <c r="AB274" s="206">
        <f t="shared" si="1046"/>
        <v>2.9283860930000047</v>
      </c>
      <c r="AC274" s="66" t="e">
        <f t="shared" si="961"/>
        <v>#DIV/0!</v>
      </c>
      <c r="AD274" s="66" t="e">
        <f t="shared" si="920"/>
        <v>#DIV/0!</v>
      </c>
      <c r="AE274" s="66" t="e">
        <f t="shared" si="1007"/>
        <v>#DIV/0!</v>
      </c>
      <c r="AF274" s="83"/>
      <c r="AG274" s="219">
        <f>'[1]DONNEES BGCT'!S39</f>
        <v>25.602669955</v>
      </c>
      <c r="AH274" s="219"/>
      <c r="AI274" s="219">
        <f t="shared" si="1047"/>
        <v>25.602669955</v>
      </c>
      <c r="AJ274" s="219">
        <f t="shared" si="1048"/>
        <v>28.531056048000003</v>
      </c>
      <c r="AK274" s="219">
        <f t="shared" si="1048"/>
        <v>0</v>
      </c>
      <c r="AL274" s="219">
        <f t="shared" si="1048"/>
        <v>28.531056048000003</v>
      </c>
      <c r="AM274" s="66" t="e">
        <f t="shared" si="1014"/>
        <v>#DIV/0!</v>
      </c>
      <c r="AN274" s="83"/>
      <c r="AO274" s="219">
        <f>'[1]DONNEES BGCT'!V39</f>
        <v>-9.2614926809999982</v>
      </c>
      <c r="AP274" s="219"/>
      <c r="AQ274" s="219">
        <f t="shared" si="1049"/>
        <v>-9.2614926809999982</v>
      </c>
      <c r="AR274" s="219">
        <f t="shared" si="1050"/>
        <v>19.269563367000003</v>
      </c>
      <c r="AS274" s="219">
        <f t="shared" si="1050"/>
        <v>0</v>
      </c>
      <c r="AT274" s="219">
        <f t="shared" si="1050"/>
        <v>19.269563367000003</v>
      </c>
      <c r="AU274" s="83"/>
      <c r="AV274" s="219">
        <f>'[1]DONNEES BGCT'!Y39</f>
        <v>20.872777206000002</v>
      </c>
      <c r="AW274" s="219"/>
      <c r="AX274" s="219">
        <f t="shared" si="1051"/>
        <v>20.872777206000002</v>
      </c>
      <c r="AY274" s="106"/>
      <c r="AZ274" s="84">
        <f t="shared" si="1052"/>
        <v>0</v>
      </c>
      <c r="BA274" s="219">
        <f t="shared" si="1053"/>
        <v>37.213954480000005</v>
      </c>
      <c r="BB274" s="219">
        <f t="shared" si="1053"/>
        <v>0</v>
      </c>
      <c r="BC274" s="219">
        <f t="shared" si="1053"/>
        <v>37.213954480000005</v>
      </c>
      <c r="BD274" s="106">
        <f t="shared" si="1077"/>
        <v>0</v>
      </c>
      <c r="BE274" s="86">
        <f t="shared" si="1077"/>
        <v>0</v>
      </c>
      <c r="BF274" s="206">
        <f>BA274+Z274</f>
        <v>40.142340573000013</v>
      </c>
      <c r="BG274" s="206">
        <f t="shared" si="1078"/>
        <v>0</v>
      </c>
      <c r="BH274" s="206">
        <f t="shared" si="1078"/>
        <v>40.142340573000013</v>
      </c>
      <c r="BI274" s="66"/>
      <c r="BJ274" s="66"/>
      <c r="BK274" s="66"/>
      <c r="BL274" s="83"/>
      <c r="BM274" s="219">
        <f>'[1]DONNEES BGCT'!AC39</f>
        <v>0</v>
      </c>
      <c r="BN274" s="219"/>
      <c r="BO274" s="219">
        <f t="shared" si="1054"/>
        <v>0</v>
      </c>
      <c r="BP274" s="219">
        <f t="shared" si="1055"/>
        <v>40.142340573000013</v>
      </c>
      <c r="BQ274" s="219">
        <f t="shared" si="1056"/>
        <v>0</v>
      </c>
      <c r="BR274" s="219">
        <f t="shared" si="1056"/>
        <v>40.142340573000013</v>
      </c>
      <c r="BS274" s="66" t="e">
        <f t="shared" si="965"/>
        <v>#DIV/0!</v>
      </c>
      <c r="BT274" s="83"/>
      <c r="BU274" s="219">
        <f>'[1]DONNEES BGCT'!AF39</f>
        <v>0</v>
      </c>
      <c r="BV274" s="219"/>
      <c r="BW274" s="219">
        <f t="shared" si="1057"/>
        <v>0</v>
      </c>
      <c r="BX274" s="219">
        <f t="shared" si="1058"/>
        <v>40.142340573000013</v>
      </c>
      <c r="BY274" s="219">
        <f t="shared" si="1059"/>
        <v>0</v>
      </c>
      <c r="BZ274" s="219">
        <f t="shared" si="1059"/>
        <v>40.142340573000013</v>
      </c>
      <c r="CA274" s="66" t="e">
        <f t="shared" si="1020"/>
        <v>#DIV/0!</v>
      </c>
      <c r="CB274" s="83"/>
      <c r="CC274" s="219">
        <f>'[1]DONNEES BGCT'!AI39</f>
        <v>0</v>
      </c>
      <c r="CD274" s="219"/>
      <c r="CE274" s="219">
        <f t="shared" si="1060"/>
        <v>0</v>
      </c>
      <c r="CF274" s="106"/>
      <c r="CG274" s="84">
        <f t="shared" si="1061"/>
        <v>0</v>
      </c>
      <c r="CH274" s="81">
        <f t="shared" si="1062"/>
        <v>0</v>
      </c>
      <c r="CI274" s="219">
        <f t="shared" si="1062"/>
        <v>0</v>
      </c>
      <c r="CJ274" s="219">
        <f t="shared" si="1062"/>
        <v>0</v>
      </c>
      <c r="CK274" s="106">
        <f t="shared" si="1063"/>
        <v>0</v>
      </c>
      <c r="CL274" s="86">
        <f t="shared" si="1063"/>
        <v>0</v>
      </c>
      <c r="CM274" s="219">
        <f t="shared" si="1064"/>
        <v>40.142340573000013</v>
      </c>
      <c r="CN274" s="219">
        <f t="shared" si="1065"/>
        <v>0</v>
      </c>
      <c r="CO274" s="219">
        <f t="shared" si="1065"/>
        <v>40.142340573000013</v>
      </c>
      <c r="CP274" s="67" t="e">
        <f t="shared" si="968"/>
        <v>#DIV/0!</v>
      </c>
      <c r="CQ274" s="67" t="e">
        <f t="shared" si="969"/>
        <v>#DIV/0!</v>
      </c>
      <c r="CR274" s="67" t="e">
        <f t="shared" si="1024"/>
        <v>#DIV/0!</v>
      </c>
      <c r="CS274" s="83"/>
      <c r="CT274" s="219">
        <f>'[1]DONNEES BGCT'!AM39</f>
        <v>0</v>
      </c>
      <c r="CU274" s="219"/>
      <c r="CV274" s="219">
        <f t="shared" si="1066"/>
        <v>0</v>
      </c>
      <c r="CW274" s="219">
        <f t="shared" si="1067"/>
        <v>40.142340573000013</v>
      </c>
      <c r="CX274" s="219">
        <f t="shared" si="1068"/>
        <v>0</v>
      </c>
      <c r="CY274" s="219">
        <f t="shared" si="1068"/>
        <v>40.142340573000013</v>
      </c>
      <c r="CZ274" s="83"/>
      <c r="DA274" s="219">
        <f>'[1]DONNEES BGCT'!AP39</f>
        <v>0</v>
      </c>
      <c r="DB274" s="219"/>
      <c r="DC274" s="219">
        <f t="shared" si="1069"/>
        <v>0</v>
      </c>
      <c r="DD274" s="219">
        <f t="shared" si="1070"/>
        <v>40.142340573000013</v>
      </c>
      <c r="DE274" s="219">
        <f t="shared" si="1071"/>
        <v>0</v>
      </c>
      <c r="DF274" s="219">
        <f t="shared" si="1071"/>
        <v>40.142340573000013</v>
      </c>
      <c r="DG274" s="83"/>
      <c r="DH274" s="219">
        <f>'[1]DONNEES BGCT'!AS39</f>
        <v>0</v>
      </c>
      <c r="DI274" s="219"/>
      <c r="DJ274" s="219">
        <f t="shared" si="1072"/>
        <v>0</v>
      </c>
      <c r="DK274" s="106"/>
      <c r="DL274" s="84">
        <f t="shared" si="1073"/>
        <v>0</v>
      </c>
      <c r="DM274" s="219">
        <f t="shared" si="1073"/>
        <v>0</v>
      </c>
      <c r="DN274" s="219">
        <f t="shared" si="1073"/>
        <v>0</v>
      </c>
      <c r="DO274" s="219">
        <f t="shared" si="1073"/>
        <v>0</v>
      </c>
      <c r="DP274" s="106">
        <f t="shared" si="1074"/>
        <v>0</v>
      </c>
      <c r="DQ274" s="86">
        <f t="shared" si="1074"/>
        <v>0</v>
      </c>
      <c r="DR274" s="245">
        <f t="shared" si="1075"/>
        <v>40.142340573000013</v>
      </c>
      <c r="DS274" s="245">
        <f t="shared" si="1076"/>
        <v>0</v>
      </c>
      <c r="DT274" s="245">
        <f t="shared" si="1076"/>
        <v>40.142340573000013</v>
      </c>
      <c r="DU274" s="67" t="e">
        <f t="shared" si="1030"/>
        <v>#DIV/0!</v>
      </c>
      <c r="DV274" s="67"/>
      <c r="DW274" s="67"/>
      <c r="DZ274" s="128"/>
    </row>
    <row r="275" spans="1:136" ht="15" hidden="1" x14ac:dyDescent="0.25">
      <c r="A275" s="272" t="s">
        <v>272</v>
      </c>
      <c r="B275" s="219"/>
      <c r="C275" s="219"/>
      <c r="D275" s="219">
        <f t="shared" si="1038"/>
        <v>0</v>
      </c>
      <c r="E275" s="219">
        <f t="shared" si="1039"/>
        <v>0</v>
      </c>
      <c r="F275" s="219"/>
      <c r="G275" s="219">
        <f t="shared" si="1040"/>
        <v>0</v>
      </c>
      <c r="H275" s="106">
        <f t="shared" si="1041"/>
        <v>0</v>
      </c>
      <c r="I275" s="83"/>
      <c r="J275" s="219"/>
      <c r="K275" s="219"/>
      <c r="L275" s="219">
        <f t="shared" si="976"/>
        <v>0</v>
      </c>
      <c r="M275" s="83"/>
      <c r="N275" s="219"/>
      <c r="O275" s="219"/>
      <c r="P275" s="219">
        <f t="shared" si="1042"/>
        <v>0</v>
      </c>
      <c r="Q275" s="219">
        <f t="shared" si="1043"/>
        <v>0</v>
      </c>
      <c r="R275" s="219">
        <f t="shared" si="1043"/>
        <v>0</v>
      </c>
      <c r="S275" s="219">
        <f t="shared" si="1043"/>
        <v>0</v>
      </c>
      <c r="T275" s="83"/>
      <c r="U275" s="219"/>
      <c r="V275" s="219"/>
      <c r="W275" s="219">
        <f t="shared" si="1044"/>
        <v>0</v>
      </c>
      <c r="X275" s="106"/>
      <c r="Y275" s="84">
        <f t="shared" si="1045"/>
        <v>0</v>
      </c>
      <c r="Z275" s="206">
        <f t="shared" si="1046"/>
        <v>0</v>
      </c>
      <c r="AA275" s="206">
        <f t="shared" si="1046"/>
        <v>0</v>
      </c>
      <c r="AB275" s="206">
        <f t="shared" si="1046"/>
        <v>0</v>
      </c>
      <c r="AC275" s="66" t="e">
        <f t="shared" si="961"/>
        <v>#DIV/0!</v>
      </c>
      <c r="AD275" s="66" t="e">
        <f t="shared" si="920"/>
        <v>#DIV/0!</v>
      </c>
      <c r="AE275" s="66" t="e">
        <f t="shared" si="1007"/>
        <v>#DIV/0!</v>
      </c>
      <c r="AF275" s="83"/>
      <c r="AG275" s="219"/>
      <c r="AH275" s="219"/>
      <c r="AI275" s="219">
        <f t="shared" si="1047"/>
        <v>0</v>
      </c>
      <c r="AJ275" s="219">
        <f t="shared" si="1048"/>
        <v>0</v>
      </c>
      <c r="AK275" s="219">
        <f t="shared" si="1048"/>
        <v>0</v>
      </c>
      <c r="AL275" s="219">
        <f t="shared" si="1048"/>
        <v>0</v>
      </c>
      <c r="AM275" s="66" t="e">
        <f t="shared" si="1014"/>
        <v>#DIV/0!</v>
      </c>
      <c r="AN275" s="83"/>
      <c r="AO275" s="219"/>
      <c r="AP275" s="219"/>
      <c r="AQ275" s="219">
        <f t="shared" si="1049"/>
        <v>0</v>
      </c>
      <c r="AR275" s="219">
        <f t="shared" si="1050"/>
        <v>0</v>
      </c>
      <c r="AS275" s="219">
        <f t="shared" si="1050"/>
        <v>0</v>
      </c>
      <c r="AT275" s="219">
        <f t="shared" si="1050"/>
        <v>0</v>
      </c>
      <c r="AU275" s="83"/>
      <c r="AV275" s="219"/>
      <c r="AW275" s="219"/>
      <c r="AX275" s="219">
        <f t="shared" si="1051"/>
        <v>0</v>
      </c>
      <c r="AY275" s="106"/>
      <c r="AZ275" s="84">
        <f t="shared" si="1052"/>
        <v>0</v>
      </c>
      <c r="BA275" s="219">
        <f t="shared" si="1053"/>
        <v>0</v>
      </c>
      <c r="BB275" s="219">
        <f t="shared" si="1053"/>
        <v>0</v>
      </c>
      <c r="BC275" s="219">
        <f t="shared" si="1053"/>
        <v>0</v>
      </c>
      <c r="BD275" s="106">
        <f t="shared" si="1077"/>
        <v>0</v>
      </c>
      <c r="BE275" s="86">
        <f t="shared" si="1077"/>
        <v>0</v>
      </c>
      <c r="BF275" s="206">
        <f>BA275+Z275</f>
        <v>0</v>
      </c>
      <c r="BG275" s="206">
        <f t="shared" si="1078"/>
        <v>0</v>
      </c>
      <c r="BH275" s="206">
        <f t="shared" si="1078"/>
        <v>0</v>
      </c>
      <c r="BI275" s="66"/>
      <c r="BJ275" s="66"/>
      <c r="BK275" s="66"/>
      <c r="BL275" s="83"/>
      <c r="BM275" s="219"/>
      <c r="BN275" s="219"/>
      <c r="BO275" s="219">
        <f t="shared" si="1054"/>
        <v>0</v>
      </c>
      <c r="BP275" s="219">
        <f t="shared" si="1055"/>
        <v>0</v>
      </c>
      <c r="BQ275" s="219">
        <f t="shared" si="1056"/>
        <v>0</v>
      </c>
      <c r="BR275" s="219">
        <f t="shared" si="1056"/>
        <v>0</v>
      </c>
      <c r="BS275" s="66" t="e">
        <f t="shared" si="965"/>
        <v>#DIV/0!</v>
      </c>
      <c r="BT275" s="83"/>
      <c r="BU275" s="219"/>
      <c r="BV275" s="219"/>
      <c r="BW275" s="219">
        <f t="shared" si="1057"/>
        <v>0</v>
      </c>
      <c r="BX275" s="219">
        <f t="shared" si="1058"/>
        <v>0</v>
      </c>
      <c r="BY275" s="219">
        <f t="shared" si="1059"/>
        <v>0</v>
      </c>
      <c r="BZ275" s="219">
        <f t="shared" si="1059"/>
        <v>0</v>
      </c>
      <c r="CA275" s="66" t="e">
        <f t="shared" si="1020"/>
        <v>#DIV/0!</v>
      </c>
      <c r="CB275" s="83"/>
      <c r="CC275" s="219"/>
      <c r="CD275" s="219"/>
      <c r="CE275" s="219">
        <f t="shared" si="1060"/>
        <v>0</v>
      </c>
      <c r="CF275" s="106"/>
      <c r="CG275" s="84">
        <f t="shared" si="1061"/>
        <v>0</v>
      </c>
      <c r="CH275" s="81">
        <f t="shared" si="1062"/>
        <v>0</v>
      </c>
      <c r="CI275" s="219">
        <f t="shared" si="1062"/>
        <v>0</v>
      </c>
      <c r="CJ275" s="219">
        <f t="shared" si="1062"/>
        <v>0</v>
      </c>
      <c r="CK275" s="106">
        <f t="shared" si="1063"/>
        <v>0</v>
      </c>
      <c r="CL275" s="86">
        <f t="shared" si="1063"/>
        <v>0</v>
      </c>
      <c r="CM275" s="219">
        <f t="shared" si="1064"/>
        <v>0</v>
      </c>
      <c r="CN275" s="219">
        <f t="shared" si="1065"/>
        <v>0</v>
      </c>
      <c r="CO275" s="219">
        <f t="shared" si="1065"/>
        <v>0</v>
      </c>
      <c r="CP275" s="67" t="e">
        <f t="shared" si="968"/>
        <v>#DIV/0!</v>
      </c>
      <c r="CQ275" s="67" t="e">
        <f t="shared" si="969"/>
        <v>#DIV/0!</v>
      </c>
      <c r="CR275" s="67" t="e">
        <f t="shared" si="1024"/>
        <v>#DIV/0!</v>
      </c>
      <c r="CS275" s="83"/>
      <c r="CT275" s="219"/>
      <c r="CU275" s="219"/>
      <c r="CV275" s="219">
        <f t="shared" si="1066"/>
        <v>0</v>
      </c>
      <c r="CW275" s="219">
        <f t="shared" si="1067"/>
        <v>0</v>
      </c>
      <c r="CX275" s="219">
        <f t="shared" si="1068"/>
        <v>0</v>
      </c>
      <c r="CY275" s="219">
        <f t="shared" si="1068"/>
        <v>0</v>
      </c>
      <c r="CZ275" s="83"/>
      <c r="DA275" s="219"/>
      <c r="DB275" s="219"/>
      <c r="DC275" s="219">
        <f t="shared" si="1069"/>
        <v>0</v>
      </c>
      <c r="DD275" s="219">
        <f t="shared" si="1070"/>
        <v>0</v>
      </c>
      <c r="DE275" s="219">
        <f t="shared" si="1071"/>
        <v>0</v>
      </c>
      <c r="DF275" s="219">
        <f t="shared" si="1071"/>
        <v>0</v>
      </c>
      <c r="DG275" s="83"/>
      <c r="DH275" s="219"/>
      <c r="DI275" s="219"/>
      <c r="DJ275" s="219">
        <f t="shared" si="1072"/>
        <v>0</v>
      </c>
      <c r="DK275" s="106"/>
      <c r="DL275" s="84">
        <f t="shared" si="1073"/>
        <v>0</v>
      </c>
      <c r="DM275" s="219">
        <f t="shared" si="1073"/>
        <v>0</v>
      </c>
      <c r="DN275" s="219">
        <f t="shared" si="1073"/>
        <v>0</v>
      </c>
      <c r="DO275" s="219">
        <f t="shared" si="1073"/>
        <v>0</v>
      </c>
      <c r="DP275" s="106">
        <f t="shared" si="1074"/>
        <v>0</v>
      </c>
      <c r="DQ275" s="86">
        <f t="shared" si="1074"/>
        <v>0</v>
      </c>
      <c r="DR275" s="245">
        <f t="shared" si="1075"/>
        <v>0</v>
      </c>
      <c r="DS275" s="245">
        <f t="shared" si="1076"/>
        <v>0</v>
      </c>
      <c r="DT275" s="245">
        <f t="shared" si="1076"/>
        <v>0</v>
      </c>
      <c r="DU275" s="67" t="e">
        <f t="shared" si="1030"/>
        <v>#DIV/0!</v>
      </c>
      <c r="DV275" s="67"/>
      <c r="DW275" s="67"/>
      <c r="DY275" s="8"/>
      <c r="DZ275" s="128"/>
    </row>
    <row r="276" spans="1:136" ht="15" hidden="1" x14ac:dyDescent="0.25">
      <c r="A276" s="272" t="s">
        <v>273</v>
      </c>
      <c r="B276" s="219"/>
      <c r="C276" s="219"/>
      <c r="D276" s="219">
        <f t="shared" si="1038"/>
        <v>0</v>
      </c>
      <c r="E276" s="219">
        <f t="shared" si="1039"/>
        <v>0</v>
      </c>
      <c r="F276" s="219"/>
      <c r="G276" s="219">
        <f t="shared" si="1040"/>
        <v>0</v>
      </c>
      <c r="H276" s="106">
        <f t="shared" si="1041"/>
        <v>0</v>
      </c>
      <c r="I276" s="83"/>
      <c r="J276" s="219"/>
      <c r="K276" s="219"/>
      <c r="L276" s="219">
        <f t="shared" si="976"/>
        <v>0</v>
      </c>
      <c r="M276" s="83"/>
      <c r="N276" s="219"/>
      <c r="O276" s="219"/>
      <c r="P276" s="219">
        <f t="shared" si="1042"/>
        <v>0</v>
      </c>
      <c r="Q276" s="219">
        <f t="shared" si="1043"/>
        <v>0</v>
      </c>
      <c r="R276" s="219">
        <f t="shared" si="1043"/>
        <v>0</v>
      </c>
      <c r="S276" s="219">
        <f t="shared" si="1043"/>
        <v>0</v>
      </c>
      <c r="T276" s="83"/>
      <c r="U276" s="219"/>
      <c r="V276" s="219"/>
      <c r="W276" s="219">
        <f t="shared" si="1044"/>
        <v>0</v>
      </c>
      <c r="X276" s="106"/>
      <c r="Y276" s="84">
        <f t="shared" si="1045"/>
        <v>0</v>
      </c>
      <c r="Z276" s="206">
        <f t="shared" si="1046"/>
        <v>0</v>
      </c>
      <c r="AA276" s="206">
        <f t="shared" si="1046"/>
        <v>0</v>
      </c>
      <c r="AB276" s="206">
        <f t="shared" si="1046"/>
        <v>0</v>
      </c>
      <c r="AC276" s="66" t="e">
        <f t="shared" si="961"/>
        <v>#DIV/0!</v>
      </c>
      <c r="AD276" s="66" t="e">
        <f t="shared" si="920"/>
        <v>#DIV/0!</v>
      </c>
      <c r="AE276" s="66" t="e">
        <f t="shared" si="1007"/>
        <v>#DIV/0!</v>
      </c>
      <c r="AF276" s="83"/>
      <c r="AG276" s="219"/>
      <c r="AH276" s="219"/>
      <c r="AI276" s="219">
        <f t="shared" si="1047"/>
        <v>0</v>
      </c>
      <c r="AJ276" s="219">
        <f t="shared" si="1048"/>
        <v>0</v>
      </c>
      <c r="AK276" s="219">
        <f t="shared" si="1048"/>
        <v>0</v>
      </c>
      <c r="AL276" s="219">
        <f t="shared" si="1048"/>
        <v>0</v>
      </c>
      <c r="AM276" s="66" t="e">
        <f t="shared" si="1014"/>
        <v>#DIV/0!</v>
      </c>
      <c r="AN276" s="83"/>
      <c r="AO276" s="219"/>
      <c r="AP276" s="219"/>
      <c r="AQ276" s="219">
        <f t="shared" si="1049"/>
        <v>0</v>
      </c>
      <c r="AR276" s="219">
        <f t="shared" si="1050"/>
        <v>0</v>
      </c>
      <c r="AS276" s="219">
        <f t="shared" si="1050"/>
        <v>0</v>
      </c>
      <c r="AT276" s="219">
        <f t="shared" si="1050"/>
        <v>0</v>
      </c>
      <c r="AU276" s="83"/>
      <c r="AV276" s="219"/>
      <c r="AW276" s="219"/>
      <c r="AX276" s="219">
        <f t="shared" si="1051"/>
        <v>0</v>
      </c>
      <c r="AY276" s="106"/>
      <c r="AZ276" s="84">
        <f t="shared" si="1052"/>
        <v>0</v>
      </c>
      <c r="BA276" s="219">
        <f t="shared" si="1053"/>
        <v>0</v>
      </c>
      <c r="BB276" s="219">
        <f t="shared" si="1053"/>
        <v>0</v>
      </c>
      <c r="BC276" s="219">
        <f t="shared" si="1053"/>
        <v>0</v>
      </c>
      <c r="BD276" s="106">
        <f t="shared" si="1077"/>
        <v>0</v>
      </c>
      <c r="BE276" s="86">
        <f t="shared" si="1077"/>
        <v>0</v>
      </c>
      <c r="BF276" s="206">
        <f>BA276+Z276</f>
        <v>0</v>
      </c>
      <c r="BG276" s="206">
        <f t="shared" si="1078"/>
        <v>0</v>
      </c>
      <c r="BH276" s="206">
        <f t="shared" si="1078"/>
        <v>0</v>
      </c>
      <c r="BI276" s="66"/>
      <c r="BJ276" s="66"/>
      <c r="BK276" s="66"/>
      <c r="BL276" s="83"/>
      <c r="BM276" s="219">
        <f>'[1]DONNEES BGCT'!AC88*0</f>
        <v>0</v>
      </c>
      <c r="BN276" s="219"/>
      <c r="BO276" s="219">
        <f t="shared" si="1054"/>
        <v>0</v>
      </c>
      <c r="BP276" s="219">
        <f t="shared" si="1055"/>
        <v>0</v>
      </c>
      <c r="BQ276" s="219">
        <f t="shared" si="1056"/>
        <v>0</v>
      </c>
      <c r="BR276" s="219">
        <f t="shared" si="1056"/>
        <v>0</v>
      </c>
      <c r="BS276" s="66" t="e">
        <f t="shared" si="965"/>
        <v>#DIV/0!</v>
      </c>
      <c r="BT276" s="83"/>
      <c r="BU276" s="219">
        <f>'[1]DONNEES BGCT'!AF88*0</f>
        <v>0</v>
      </c>
      <c r="BV276" s="219"/>
      <c r="BW276" s="219">
        <f t="shared" si="1057"/>
        <v>0</v>
      </c>
      <c r="BX276" s="219">
        <f t="shared" si="1058"/>
        <v>0</v>
      </c>
      <c r="BY276" s="219">
        <f t="shared" si="1059"/>
        <v>0</v>
      </c>
      <c r="BZ276" s="219">
        <f t="shared" si="1059"/>
        <v>0</v>
      </c>
      <c r="CA276" s="66" t="e">
        <f t="shared" si="1020"/>
        <v>#DIV/0!</v>
      </c>
      <c r="CB276" s="83"/>
      <c r="CC276" s="219">
        <f>'[1]DONNEES BGCT'!AI88*0</f>
        <v>0</v>
      </c>
      <c r="CD276" s="219"/>
      <c r="CE276" s="219">
        <f t="shared" si="1060"/>
        <v>0</v>
      </c>
      <c r="CF276" s="106"/>
      <c r="CG276" s="84">
        <f t="shared" si="1061"/>
        <v>0</v>
      </c>
      <c r="CH276" s="81">
        <f t="shared" si="1062"/>
        <v>0</v>
      </c>
      <c r="CI276" s="219">
        <f t="shared" si="1062"/>
        <v>0</v>
      </c>
      <c r="CJ276" s="219">
        <f t="shared" si="1062"/>
        <v>0</v>
      </c>
      <c r="CK276" s="106">
        <f t="shared" si="1063"/>
        <v>0</v>
      </c>
      <c r="CL276" s="86">
        <f t="shared" si="1063"/>
        <v>0</v>
      </c>
      <c r="CM276" s="219">
        <f t="shared" si="1064"/>
        <v>0</v>
      </c>
      <c r="CN276" s="219">
        <f t="shared" si="1065"/>
        <v>0</v>
      </c>
      <c r="CO276" s="219">
        <f t="shared" si="1065"/>
        <v>0</v>
      </c>
      <c r="CP276" s="67" t="e">
        <f t="shared" si="968"/>
        <v>#DIV/0!</v>
      </c>
      <c r="CQ276" s="67" t="e">
        <f t="shared" si="969"/>
        <v>#DIV/0!</v>
      </c>
      <c r="CR276" s="67" t="e">
        <f t="shared" si="1024"/>
        <v>#DIV/0!</v>
      </c>
      <c r="CS276" s="83"/>
      <c r="CT276" s="219">
        <f>'[1]DONNEES BGCT'!AM88*0</f>
        <v>0</v>
      </c>
      <c r="CU276" s="219"/>
      <c r="CV276" s="219">
        <f t="shared" si="1066"/>
        <v>0</v>
      </c>
      <c r="CW276" s="219">
        <f t="shared" si="1067"/>
        <v>0</v>
      </c>
      <c r="CX276" s="219">
        <f t="shared" si="1068"/>
        <v>0</v>
      </c>
      <c r="CY276" s="219">
        <f t="shared" si="1068"/>
        <v>0</v>
      </c>
      <c r="CZ276" s="83"/>
      <c r="DA276" s="219">
        <f>'[1]DONNEES BGCT'!AP88*0</f>
        <v>0</v>
      </c>
      <c r="DB276" s="219"/>
      <c r="DC276" s="219">
        <f t="shared" si="1069"/>
        <v>0</v>
      </c>
      <c r="DD276" s="219">
        <f t="shared" si="1070"/>
        <v>0</v>
      </c>
      <c r="DE276" s="219">
        <f t="shared" si="1071"/>
        <v>0</v>
      </c>
      <c r="DF276" s="219">
        <f t="shared" si="1071"/>
        <v>0</v>
      </c>
      <c r="DG276" s="83"/>
      <c r="DH276" s="219">
        <f>'[1]DONNEES BGCT'!AS88*0</f>
        <v>0</v>
      </c>
      <c r="DI276" s="219"/>
      <c r="DJ276" s="219">
        <f t="shared" si="1072"/>
        <v>0</v>
      </c>
      <c r="DK276" s="106"/>
      <c r="DL276" s="84">
        <f t="shared" si="1073"/>
        <v>0</v>
      </c>
      <c r="DM276" s="219">
        <f t="shared" si="1073"/>
        <v>0</v>
      </c>
      <c r="DN276" s="219">
        <f t="shared" si="1073"/>
        <v>0</v>
      </c>
      <c r="DO276" s="219">
        <f t="shared" si="1073"/>
        <v>0</v>
      </c>
      <c r="DP276" s="106">
        <f t="shared" si="1074"/>
        <v>0</v>
      </c>
      <c r="DQ276" s="86">
        <f t="shared" si="1074"/>
        <v>0</v>
      </c>
      <c r="DR276" s="245">
        <f t="shared" si="1075"/>
        <v>0</v>
      </c>
      <c r="DS276" s="245">
        <f t="shared" si="1076"/>
        <v>0</v>
      </c>
      <c r="DT276" s="245">
        <f t="shared" si="1076"/>
        <v>0</v>
      </c>
      <c r="DU276" s="67" t="e">
        <f t="shared" si="1030"/>
        <v>#DIV/0!</v>
      </c>
      <c r="DV276" s="67"/>
      <c r="DW276" s="67"/>
      <c r="DY276" s="36"/>
      <c r="DZ276" s="128"/>
      <c r="EA276" s="8"/>
      <c r="EB276" s="8"/>
    </row>
    <row r="277" spans="1:136" s="8" customFormat="1" x14ac:dyDescent="0.2">
      <c r="A277" s="272" t="s">
        <v>274</v>
      </c>
      <c r="B277" s="219"/>
      <c r="C277" s="219"/>
      <c r="D277" s="219">
        <f t="shared" si="1038"/>
        <v>0</v>
      </c>
      <c r="E277" s="219">
        <f t="shared" si="1039"/>
        <v>0</v>
      </c>
      <c r="F277" s="219"/>
      <c r="G277" s="219">
        <f t="shared" si="1040"/>
        <v>0</v>
      </c>
      <c r="H277" s="106">
        <f t="shared" si="1041"/>
        <v>0</v>
      </c>
      <c r="I277" s="83"/>
      <c r="J277" s="219">
        <f>+'[1]DONNEES BGCT'!I27</f>
        <v>0</v>
      </c>
      <c r="K277" s="219"/>
      <c r="L277" s="219">
        <f t="shared" si="976"/>
        <v>0</v>
      </c>
      <c r="M277" s="83"/>
      <c r="N277" s="219">
        <f>+'[1]DONNEES BGCT'!L27</f>
        <v>0</v>
      </c>
      <c r="O277" s="219"/>
      <c r="P277" s="219">
        <f t="shared" si="1042"/>
        <v>0</v>
      </c>
      <c r="Q277" s="219">
        <f t="shared" si="1043"/>
        <v>0</v>
      </c>
      <c r="R277" s="219">
        <f t="shared" si="1043"/>
        <v>0</v>
      </c>
      <c r="S277" s="219">
        <f t="shared" si="1043"/>
        <v>0</v>
      </c>
      <c r="T277" s="83"/>
      <c r="U277" s="246">
        <f>+'[1]DONNEES BGCT'!O27</f>
        <v>0</v>
      </c>
      <c r="V277" s="219"/>
      <c r="W277" s="219">
        <f t="shared" si="1044"/>
        <v>0</v>
      </c>
      <c r="X277" s="106"/>
      <c r="Y277" s="84">
        <f t="shared" si="1045"/>
        <v>0</v>
      </c>
      <c r="Z277" s="206">
        <f t="shared" si="1046"/>
        <v>0</v>
      </c>
      <c r="AA277" s="206">
        <f t="shared" si="1046"/>
        <v>0</v>
      </c>
      <c r="AB277" s="206">
        <f t="shared" si="1046"/>
        <v>0</v>
      </c>
      <c r="AC277" s="66" t="e">
        <f t="shared" si="961"/>
        <v>#DIV/0!</v>
      </c>
      <c r="AD277" s="66" t="e">
        <f t="shared" si="920"/>
        <v>#DIV/0!</v>
      </c>
      <c r="AE277" s="66" t="e">
        <f t="shared" si="1007"/>
        <v>#DIV/0!</v>
      </c>
      <c r="AF277" s="83"/>
      <c r="AG277" s="219">
        <f>+'[1]DONNEES BGCT'!S27</f>
        <v>0</v>
      </c>
      <c r="AH277" s="219"/>
      <c r="AI277" s="219">
        <f t="shared" si="1047"/>
        <v>0</v>
      </c>
      <c r="AJ277" s="219">
        <f t="shared" si="1048"/>
        <v>0</v>
      </c>
      <c r="AK277" s="219">
        <f t="shared" si="1048"/>
        <v>0</v>
      </c>
      <c r="AL277" s="219">
        <f t="shared" si="1048"/>
        <v>0</v>
      </c>
      <c r="AM277" s="66" t="e">
        <f t="shared" si="1014"/>
        <v>#DIV/0!</v>
      </c>
      <c r="AN277" s="83"/>
      <c r="AO277" s="219">
        <f>+'[1]DONNEES BGCT'!V27</f>
        <v>0</v>
      </c>
      <c r="AP277" s="219"/>
      <c r="AQ277" s="219">
        <f t="shared" si="1049"/>
        <v>0</v>
      </c>
      <c r="AR277" s="219">
        <f t="shared" si="1050"/>
        <v>0</v>
      </c>
      <c r="AS277" s="219">
        <f t="shared" si="1050"/>
        <v>0</v>
      </c>
      <c r="AT277" s="219">
        <f t="shared" si="1050"/>
        <v>0</v>
      </c>
      <c r="AU277" s="83"/>
      <c r="AV277" s="219">
        <f>+'[1]DONNEES BGCT'!Y27</f>
        <v>0</v>
      </c>
      <c r="AW277" s="219"/>
      <c r="AX277" s="219">
        <f t="shared" si="1051"/>
        <v>0</v>
      </c>
      <c r="AY277" s="106"/>
      <c r="AZ277" s="84">
        <f t="shared" si="1052"/>
        <v>0</v>
      </c>
      <c r="BA277" s="219">
        <f t="shared" si="1053"/>
        <v>0</v>
      </c>
      <c r="BB277" s="219">
        <f t="shared" si="1053"/>
        <v>0</v>
      </c>
      <c r="BC277" s="219">
        <f t="shared" si="1053"/>
        <v>0</v>
      </c>
      <c r="BD277" s="106">
        <f t="shared" si="1077"/>
        <v>0</v>
      </c>
      <c r="BE277" s="86">
        <f t="shared" si="1077"/>
        <v>0</v>
      </c>
      <c r="BF277" s="206">
        <f>BA277+Z277</f>
        <v>0</v>
      </c>
      <c r="BG277" s="206">
        <f t="shared" si="1078"/>
        <v>0</v>
      </c>
      <c r="BH277" s="206">
        <f t="shared" si="1078"/>
        <v>0</v>
      </c>
      <c r="BI277" s="66"/>
      <c r="BJ277" s="66"/>
      <c r="BK277" s="66"/>
      <c r="BL277" s="83"/>
      <c r="BM277" s="219">
        <f>+'[1]DONNEES BGCT'!AC27</f>
        <v>0</v>
      </c>
      <c r="BN277" s="219"/>
      <c r="BO277" s="219">
        <f t="shared" si="1054"/>
        <v>0</v>
      </c>
      <c r="BP277" s="219">
        <f t="shared" si="1055"/>
        <v>0</v>
      </c>
      <c r="BQ277" s="219">
        <f t="shared" si="1056"/>
        <v>0</v>
      </c>
      <c r="BR277" s="219">
        <f t="shared" si="1056"/>
        <v>0</v>
      </c>
      <c r="BS277" s="66" t="e">
        <f t="shared" si="965"/>
        <v>#DIV/0!</v>
      </c>
      <c r="BT277" s="83"/>
      <c r="BU277" s="219">
        <f>+'[1]DONNEES BGCT'!AF27</f>
        <v>0</v>
      </c>
      <c r="BV277" s="219"/>
      <c r="BW277" s="219">
        <f t="shared" si="1057"/>
        <v>0</v>
      </c>
      <c r="BX277" s="219">
        <f t="shared" si="1058"/>
        <v>0</v>
      </c>
      <c r="BY277" s="219">
        <f t="shared" si="1059"/>
        <v>0</v>
      </c>
      <c r="BZ277" s="219">
        <f t="shared" si="1059"/>
        <v>0</v>
      </c>
      <c r="CA277" s="66" t="e">
        <f t="shared" si="1020"/>
        <v>#DIV/0!</v>
      </c>
      <c r="CB277" s="83"/>
      <c r="CC277" s="219">
        <f>+'[1]DONNEES BGCT'!AI27</f>
        <v>0</v>
      </c>
      <c r="CD277" s="219"/>
      <c r="CE277" s="219">
        <f t="shared" si="1060"/>
        <v>0</v>
      </c>
      <c r="CF277" s="106"/>
      <c r="CG277" s="84">
        <f t="shared" si="1061"/>
        <v>0</v>
      </c>
      <c r="CH277" s="81">
        <f t="shared" si="1062"/>
        <v>0</v>
      </c>
      <c r="CI277" s="219">
        <f t="shared" si="1062"/>
        <v>0</v>
      </c>
      <c r="CJ277" s="219">
        <f t="shared" si="1062"/>
        <v>0</v>
      </c>
      <c r="CK277" s="106">
        <f t="shared" si="1063"/>
        <v>0</v>
      </c>
      <c r="CL277" s="86">
        <f t="shared" si="1063"/>
        <v>0</v>
      </c>
      <c r="CM277" s="219">
        <f t="shared" si="1064"/>
        <v>0</v>
      </c>
      <c r="CN277" s="219">
        <f t="shared" si="1065"/>
        <v>0</v>
      </c>
      <c r="CO277" s="219">
        <f t="shared" si="1065"/>
        <v>0</v>
      </c>
      <c r="CP277" s="67" t="e">
        <f t="shared" si="968"/>
        <v>#DIV/0!</v>
      </c>
      <c r="CQ277" s="67" t="e">
        <f t="shared" si="969"/>
        <v>#DIV/0!</v>
      </c>
      <c r="CR277" s="67" t="e">
        <f t="shared" si="1024"/>
        <v>#DIV/0!</v>
      </c>
      <c r="CS277" s="83"/>
      <c r="CT277" s="219">
        <f>+'[1]DONNEES BGCT'!AM27</f>
        <v>0</v>
      </c>
      <c r="CU277" s="219"/>
      <c r="CV277" s="219">
        <f t="shared" si="1066"/>
        <v>0</v>
      </c>
      <c r="CW277" s="219">
        <f t="shared" si="1067"/>
        <v>0</v>
      </c>
      <c r="CX277" s="219">
        <f t="shared" si="1068"/>
        <v>0</v>
      </c>
      <c r="CY277" s="219">
        <f t="shared" si="1068"/>
        <v>0</v>
      </c>
      <c r="CZ277" s="83"/>
      <c r="DA277" s="219">
        <f>+'[1]DONNEES BGCT'!AP27</f>
        <v>0</v>
      </c>
      <c r="DB277" s="219"/>
      <c r="DC277" s="219">
        <f t="shared" si="1069"/>
        <v>0</v>
      </c>
      <c r="DD277" s="219">
        <f t="shared" si="1070"/>
        <v>0</v>
      </c>
      <c r="DE277" s="219">
        <f t="shared" si="1071"/>
        <v>0</v>
      </c>
      <c r="DF277" s="219">
        <f t="shared" si="1071"/>
        <v>0</v>
      </c>
      <c r="DG277" s="83"/>
      <c r="DH277" s="219">
        <f>+'[1]DONNEES BGCT'!AS27</f>
        <v>0</v>
      </c>
      <c r="DI277" s="219"/>
      <c r="DJ277" s="219">
        <f>DH277-DI277</f>
        <v>0</v>
      </c>
      <c r="DK277" s="106"/>
      <c r="DL277" s="84">
        <f t="shared" si="1073"/>
        <v>0</v>
      </c>
      <c r="DM277" s="219">
        <f t="shared" si="1073"/>
        <v>0</v>
      </c>
      <c r="DN277" s="219">
        <f t="shared" si="1073"/>
        <v>0</v>
      </c>
      <c r="DO277" s="219">
        <f t="shared" si="1073"/>
        <v>0</v>
      </c>
      <c r="DP277" s="106">
        <f t="shared" si="1074"/>
        <v>0</v>
      </c>
      <c r="DQ277" s="86">
        <f t="shared" si="1074"/>
        <v>0</v>
      </c>
      <c r="DR277" s="245">
        <f t="shared" si="1075"/>
        <v>0</v>
      </c>
      <c r="DS277" s="245">
        <f t="shared" si="1076"/>
        <v>0</v>
      </c>
      <c r="DT277" s="245">
        <f t="shared" si="1076"/>
        <v>0</v>
      </c>
      <c r="DU277" s="67" t="e">
        <f t="shared" si="1030"/>
        <v>#DIV/0!</v>
      </c>
      <c r="DV277" s="67"/>
      <c r="DW277" s="67"/>
      <c r="DY277" s="23"/>
      <c r="DZ277" s="128"/>
      <c r="EA277" s="36"/>
      <c r="EB277" s="36"/>
    </row>
    <row r="278" spans="1:136" s="36" customFormat="1" ht="15" x14ac:dyDescent="0.25">
      <c r="A278" s="242" t="s">
        <v>275</v>
      </c>
      <c r="B278" s="212">
        <f>B279+B280</f>
        <v>347.36088253554323</v>
      </c>
      <c r="C278" s="212">
        <f t="shared" ref="C278:BN278" si="1079">C279+C280</f>
        <v>0</v>
      </c>
      <c r="D278" s="212">
        <f t="shared" si="1079"/>
        <v>347.36088253554323</v>
      </c>
      <c r="E278" s="212">
        <f t="shared" si="1079"/>
        <v>347.36088253554323</v>
      </c>
      <c r="F278" s="212">
        <f t="shared" si="1079"/>
        <v>0</v>
      </c>
      <c r="G278" s="212">
        <f t="shared" si="1079"/>
        <v>347.36088253554323</v>
      </c>
      <c r="H278" s="273">
        <f t="shared" si="1079"/>
        <v>347.36088253554323</v>
      </c>
      <c r="I278" s="214">
        <f t="shared" si="1079"/>
        <v>0</v>
      </c>
      <c r="J278" s="212">
        <f t="shared" si="1079"/>
        <v>43.85812</v>
      </c>
      <c r="K278" s="212">
        <f t="shared" si="1079"/>
        <v>0</v>
      </c>
      <c r="L278" s="212">
        <f t="shared" si="1079"/>
        <v>43.85812</v>
      </c>
      <c r="M278" s="214">
        <f>M279+M280</f>
        <v>0</v>
      </c>
      <c r="N278" s="212">
        <f t="shared" si="1079"/>
        <v>-24.53334375</v>
      </c>
      <c r="O278" s="212">
        <f t="shared" si="1079"/>
        <v>0</v>
      </c>
      <c r="P278" s="212">
        <f t="shared" si="1079"/>
        <v>-24.53334375</v>
      </c>
      <c r="Q278" s="212">
        <f t="shared" si="1079"/>
        <v>19.324776250000014</v>
      </c>
      <c r="R278" s="212">
        <f t="shared" si="1079"/>
        <v>0</v>
      </c>
      <c r="S278" s="212">
        <f t="shared" si="1079"/>
        <v>19.324776250000014</v>
      </c>
      <c r="T278" s="214">
        <f>T279+T280</f>
        <v>0</v>
      </c>
      <c r="U278" s="212">
        <f t="shared" si="1079"/>
        <v>16.929589999999997</v>
      </c>
      <c r="V278" s="212">
        <f t="shared" si="1079"/>
        <v>0</v>
      </c>
      <c r="W278" s="212">
        <f t="shared" si="1079"/>
        <v>16.929589999999997</v>
      </c>
      <c r="X278" s="273">
        <f t="shared" si="1079"/>
        <v>0</v>
      </c>
      <c r="Y278" s="243">
        <f t="shared" si="1079"/>
        <v>0</v>
      </c>
      <c r="Z278" s="215">
        <f t="shared" si="1079"/>
        <v>36.254366250000004</v>
      </c>
      <c r="AA278" s="215">
        <f t="shared" si="1079"/>
        <v>0</v>
      </c>
      <c r="AB278" s="215">
        <f t="shared" si="1079"/>
        <v>36.254366250000004</v>
      </c>
      <c r="AC278" s="66">
        <f t="shared" si="961"/>
        <v>0.10437089514905389</v>
      </c>
      <c r="AD278" s="66" t="e">
        <f t="shared" si="920"/>
        <v>#DIV/0!</v>
      </c>
      <c r="AE278" s="66">
        <f t="shared" si="1007"/>
        <v>0.10437089514905389</v>
      </c>
      <c r="AF278" s="214">
        <f>AF279+AF280</f>
        <v>0</v>
      </c>
      <c r="AG278" s="212">
        <f t="shared" si="1079"/>
        <v>13.239849999999997</v>
      </c>
      <c r="AH278" s="212">
        <f t="shared" si="1079"/>
        <v>0</v>
      </c>
      <c r="AI278" s="212">
        <f t="shared" si="1079"/>
        <v>13.239849999999997</v>
      </c>
      <c r="AJ278" s="212">
        <f t="shared" si="1079"/>
        <v>49.494216249999994</v>
      </c>
      <c r="AK278" s="212">
        <f t="shared" si="1079"/>
        <v>0</v>
      </c>
      <c r="AL278" s="212">
        <f t="shared" si="1079"/>
        <v>49.494216249999994</v>
      </c>
      <c r="AM278" s="212">
        <f t="shared" si="1079"/>
        <v>0.51438391797933236</v>
      </c>
      <c r="AN278" s="214">
        <f>AN279+AN280</f>
        <v>0</v>
      </c>
      <c r="AO278" s="212">
        <f t="shared" si="1079"/>
        <v>36.700000000000003</v>
      </c>
      <c r="AP278" s="212">
        <f t="shared" si="1079"/>
        <v>0</v>
      </c>
      <c r="AQ278" s="212">
        <f t="shared" si="1079"/>
        <v>36.700000000000003</v>
      </c>
      <c r="AR278" s="212">
        <f t="shared" si="1079"/>
        <v>86.194216250000011</v>
      </c>
      <c r="AS278" s="212">
        <f t="shared" si="1079"/>
        <v>0</v>
      </c>
      <c r="AT278" s="212">
        <f t="shared" si="1079"/>
        <v>86.194216250000011</v>
      </c>
      <c r="AU278" s="214">
        <f>AU279+AU280</f>
        <v>0</v>
      </c>
      <c r="AV278" s="212">
        <f t="shared" si="1079"/>
        <v>-3.2256</v>
      </c>
      <c r="AW278" s="212">
        <f t="shared" si="1079"/>
        <v>0</v>
      </c>
      <c r="AX278" s="212">
        <f t="shared" si="1079"/>
        <v>-3.2256</v>
      </c>
      <c r="AY278" s="273">
        <f>AY279+AY280</f>
        <v>0</v>
      </c>
      <c r="AZ278" s="243">
        <f t="shared" si="1079"/>
        <v>0</v>
      </c>
      <c r="BA278" s="212">
        <f t="shared" si="1079"/>
        <v>46.714250000000007</v>
      </c>
      <c r="BB278" s="212">
        <f t="shared" si="1079"/>
        <v>0</v>
      </c>
      <c r="BC278" s="212">
        <f t="shared" si="1079"/>
        <v>46.714250000000007</v>
      </c>
      <c r="BD278" s="273">
        <f t="shared" si="1079"/>
        <v>0</v>
      </c>
      <c r="BE278" s="216">
        <f t="shared" si="1079"/>
        <v>0</v>
      </c>
      <c r="BF278" s="215">
        <f t="shared" si="1079"/>
        <v>82.968616249999997</v>
      </c>
      <c r="BG278" s="215">
        <f t="shared" si="1079"/>
        <v>0</v>
      </c>
      <c r="BH278" s="215">
        <f t="shared" si="1079"/>
        <v>82.968616249999997</v>
      </c>
      <c r="BI278" s="66">
        <f>BH278/D278</f>
        <v>0.23885423034503706</v>
      </c>
      <c r="BJ278" s="66">
        <f t="shared" si="1079"/>
        <v>0.95241785185859684</v>
      </c>
      <c r="BK278" s="66"/>
      <c r="BL278" s="214">
        <f t="shared" si="1079"/>
        <v>0</v>
      </c>
      <c r="BM278" s="212">
        <f t="shared" si="1079"/>
        <v>-45.785005999999996</v>
      </c>
      <c r="BN278" s="212">
        <f t="shared" si="1079"/>
        <v>0</v>
      </c>
      <c r="BO278" s="212">
        <f t="shared" ref="BO278:DW278" si="1080">BO279+BO280</f>
        <v>-45.785005999999996</v>
      </c>
      <c r="BP278" s="212">
        <f t="shared" si="1080"/>
        <v>37.183610249999987</v>
      </c>
      <c r="BQ278" s="212">
        <f t="shared" si="1080"/>
        <v>0</v>
      </c>
      <c r="BR278" s="212">
        <f t="shared" si="1080"/>
        <v>37.183610249999987</v>
      </c>
      <c r="BS278" s="66">
        <f t="shared" si="965"/>
        <v>0.10704604956833395</v>
      </c>
      <c r="BT278" s="214">
        <f>BT279+BT280</f>
        <v>0</v>
      </c>
      <c r="BU278" s="212">
        <f t="shared" si="1080"/>
        <v>27.5</v>
      </c>
      <c r="BV278" s="212">
        <f t="shared" si="1080"/>
        <v>0</v>
      </c>
      <c r="BW278" s="212">
        <f t="shared" si="1080"/>
        <v>27.5</v>
      </c>
      <c r="BX278" s="212">
        <f t="shared" si="1080"/>
        <v>64.683610249999958</v>
      </c>
      <c r="BY278" s="212">
        <f t="shared" si="1080"/>
        <v>0</v>
      </c>
      <c r="BZ278" s="212">
        <f t="shared" si="1080"/>
        <v>64.683610249999958</v>
      </c>
      <c r="CA278" s="212">
        <f t="shared" si="1080"/>
        <v>0.91055971245914435</v>
      </c>
      <c r="CB278" s="214">
        <f t="shared" si="1080"/>
        <v>0</v>
      </c>
      <c r="CC278" s="212">
        <f t="shared" si="1080"/>
        <v>0</v>
      </c>
      <c r="CD278" s="212">
        <f t="shared" si="1080"/>
        <v>0</v>
      </c>
      <c r="CE278" s="212">
        <f t="shared" si="1080"/>
        <v>0</v>
      </c>
      <c r="CF278" s="273">
        <f t="shared" si="1080"/>
        <v>0</v>
      </c>
      <c r="CG278" s="243">
        <f t="shared" si="1080"/>
        <v>0</v>
      </c>
      <c r="CH278" s="212">
        <f t="shared" si="1080"/>
        <v>-18.285005999999996</v>
      </c>
      <c r="CI278" s="212">
        <f t="shared" si="1080"/>
        <v>0</v>
      </c>
      <c r="CJ278" s="212">
        <f t="shared" si="1080"/>
        <v>-18.285005999999996</v>
      </c>
      <c r="CK278" s="273">
        <f t="shared" si="1080"/>
        <v>0</v>
      </c>
      <c r="CL278" s="216">
        <f t="shared" si="1080"/>
        <v>0</v>
      </c>
      <c r="CM278" s="212">
        <f t="shared" si="1080"/>
        <v>64.683610249999958</v>
      </c>
      <c r="CN278" s="212">
        <f t="shared" si="1080"/>
        <v>0</v>
      </c>
      <c r="CO278" s="212">
        <f t="shared" si="1080"/>
        <v>64.683610249999958</v>
      </c>
      <c r="CP278" s="67">
        <f t="shared" si="968"/>
        <v>0.18621443433078938</v>
      </c>
      <c r="CQ278" s="67">
        <f t="shared" si="969"/>
        <v>0.18621443433078938</v>
      </c>
      <c r="CR278" s="212" t="e">
        <f t="shared" si="1080"/>
        <v>#DIV/0!</v>
      </c>
      <c r="CS278" s="214">
        <f t="shared" si="1080"/>
        <v>0</v>
      </c>
      <c r="CT278" s="212">
        <f t="shared" si="1080"/>
        <v>0</v>
      </c>
      <c r="CU278" s="212">
        <f t="shared" si="1080"/>
        <v>0</v>
      </c>
      <c r="CV278" s="212">
        <f t="shared" si="1080"/>
        <v>0</v>
      </c>
      <c r="CW278" s="212">
        <f t="shared" si="1080"/>
        <v>64.683610249999958</v>
      </c>
      <c r="CX278" s="212">
        <f t="shared" si="1080"/>
        <v>0</v>
      </c>
      <c r="CY278" s="212">
        <f t="shared" si="1080"/>
        <v>64.683610249999958</v>
      </c>
      <c r="CZ278" s="214">
        <f t="shared" si="1080"/>
        <v>0</v>
      </c>
      <c r="DA278" s="212">
        <f t="shared" si="1080"/>
        <v>0</v>
      </c>
      <c r="DB278" s="212">
        <f t="shared" si="1080"/>
        <v>0</v>
      </c>
      <c r="DC278" s="212">
        <f t="shared" si="1080"/>
        <v>0</v>
      </c>
      <c r="DD278" s="212">
        <f t="shared" si="1080"/>
        <v>64.683610249999958</v>
      </c>
      <c r="DE278" s="212">
        <f t="shared" si="1080"/>
        <v>0</v>
      </c>
      <c r="DF278" s="212">
        <f t="shared" si="1080"/>
        <v>64.683610249999958</v>
      </c>
      <c r="DG278" s="214">
        <f t="shared" si="1080"/>
        <v>0</v>
      </c>
      <c r="DH278" s="212">
        <f t="shared" si="1080"/>
        <v>0</v>
      </c>
      <c r="DI278" s="212">
        <f t="shared" si="1080"/>
        <v>0</v>
      </c>
      <c r="DJ278" s="212">
        <f t="shared" si="1080"/>
        <v>0</v>
      </c>
      <c r="DK278" s="273">
        <f t="shared" si="1080"/>
        <v>0</v>
      </c>
      <c r="DL278" s="243">
        <f t="shared" si="1080"/>
        <v>0</v>
      </c>
      <c r="DM278" s="212">
        <f t="shared" si="1080"/>
        <v>0</v>
      </c>
      <c r="DN278" s="212">
        <f t="shared" si="1080"/>
        <v>0</v>
      </c>
      <c r="DO278" s="212">
        <f t="shared" si="1080"/>
        <v>0</v>
      </c>
      <c r="DP278" s="273">
        <f t="shared" si="1080"/>
        <v>0</v>
      </c>
      <c r="DQ278" s="216">
        <f t="shared" si="1080"/>
        <v>0</v>
      </c>
      <c r="DR278" s="212">
        <f t="shared" si="1080"/>
        <v>64.683610249999958</v>
      </c>
      <c r="DS278" s="212">
        <f t="shared" si="1080"/>
        <v>0</v>
      </c>
      <c r="DT278" s="212">
        <f t="shared" si="1080"/>
        <v>64.683610249999958</v>
      </c>
      <c r="DU278" s="212">
        <f t="shared" si="1080"/>
        <v>0.91055971245914435</v>
      </c>
      <c r="DV278" s="212">
        <f t="shared" si="1080"/>
        <v>1.3712111841876047</v>
      </c>
      <c r="DW278" s="212">
        <f t="shared" si="1080"/>
        <v>1.3712111841876047</v>
      </c>
      <c r="DY278" s="23"/>
      <c r="DZ278" s="128"/>
      <c r="EA278" s="23"/>
      <c r="EB278" s="23"/>
    </row>
    <row r="279" spans="1:136" ht="15" x14ac:dyDescent="0.25">
      <c r="A279" s="274" t="s">
        <v>264</v>
      </c>
      <c r="B279" s="275">
        <f>'[1]RECAP DETAILLE'!C109/1000000</f>
        <v>559.24562453554324</v>
      </c>
      <c r="C279" s="275"/>
      <c r="D279" s="275">
        <f>B279-C279</f>
        <v>559.24562453554324</v>
      </c>
      <c r="E279" s="275">
        <f>'[1]RECAP DETAILLE'!F109/1000000</f>
        <v>559.24562453554324</v>
      </c>
      <c r="F279" s="275"/>
      <c r="G279" s="275">
        <f>E279-F279</f>
        <v>559.24562453554324</v>
      </c>
      <c r="H279" s="106">
        <f>D279</f>
        <v>559.24562453554324</v>
      </c>
      <c r="I279" s="83"/>
      <c r="J279" s="275">
        <f>'[1]EO&amp;BT'!D8</f>
        <v>59.898130000000002</v>
      </c>
      <c r="K279" s="275"/>
      <c r="L279" s="275">
        <f>J279-K279</f>
        <v>59.898130000000002</v>
      </c>
      <c r="M279" s="83"/>
      <c r="N279" s="275">
        <f>'[1]EO&amp;BT'!E8</f>
        <v>19.5</v>
      </c>
      <c r="O279" s="275"/>
      <c r="P279" s="275">
        <f>N279-O279</f>
        <v>19.5</v>
      </c>
      <c r="Q279" s="275">
        <f t="shared" ref="Q279:S280" si="1081">J279+N279</f>
        <v>79.398130000000009</v>
      </c>
      <c r="R279" s="275">
        <f t="shared" si="1081"/>
        <v>0</v>
      </c>
      <c r="S279" s="275">
        <f t="shared" si="1081"/>
        <v>79.398130000000009</v>
      </c>
      <c r="T279" s="83"/>
      <c r="U279" s="275">
        <f>'[1]EO&amp;BT'!F8</f>
        <v>16.929589999999997</v>
      </c>
      <c r="V279" s="275"/>
      <c r="W279" s="275">
        <f>U279-V279</f>
        <v>16.929589999999997</v>
      </c>
      <c r="X279" s="106"/>
      <c r="Y279" s="84">
        <f>I279+M279+T279</f>
        <v>0</v>
      </c>
      <c r="Z279" s="276">
        <f t="shared" ref="Z279:AB280" si="1082">Q279+U279</f>
        <v>96.327719999999999</v>
      </c>
      <c r="AA279" s="276">
        <f t="shared" si="1082"/>
        <v>0</v>
      </c>
      <c r="AB279" s="276">
        <f t="shared" si="1082"/>
        <v>96.327719999999999</v>
      </c>
      <c r="AC279" s="66">
        <f t="shared" si="961"/>
        <v>0.17224581789084312</v>
      </c>
      <c r="AD279" s="66" t="e">
        <f t="shared" si="920"/>
        <v>#DIV/0!</v>
      </c>
      <c r="AE279" s="66">
        <f t="shared" si="1007"/>
        <v>0.17224581789084312</v>
      </c>
      <c r="AF279" s="83"/>
      <c r="AG279" s="275">
        <f>'[1]EO&amp;BT'!G8</f>
        <v>62.156599999999997</v>
      </c>
      <c r="AH279" s="275"/>
      <c r="AI279" s="275">
        <f>AG279-AH279</f>
        <v>62.156599999999997</v>
      </c>
      <c r="AJ279" s="275">
        <f t="shared" ref="AJ279:AL280" si="1083">+Z279+AG279</f>
        <v>158.48432</v>
      </c>
      <c r="AK279" s="275">
        <f t="shared" si="1083"/>
        <v>0</v>
      </c>
      <c r="AL279" s="275">
        <f t="shared" si="1083"/>
        <v>158.48432</v>
      </c>
      <c r="AM279" s="66"/>
      <c r="AN279" s="83"/>
      <c r="AO279" s="275">
        <f>'[1]EO&amp;BT'!H8</f>
        <v>36.700000000000003</v>
      </c>
      <c r="AP279" s="275"/>
      <c r="AQ279" s="275">
        <f>AO279-AP279</f>
        <v>36.700000000000003</v>
      </c>
      <c r="AR279" s="219">
        <f t="shared" ref="AR279:AT280" si="1084">AJ279+AO279</f>
        <v>195.18432000000001</v>
      </c>
      <c r="AS279" s="275">
        <f t="shared" si="1084"/>
        <v>0</v>
      </c>
      <c r="AT279" s="275">
        <f t="shared" si="1084"/>
        <v>195.18432000000001</v>
      </c>
      <c r="AU279" s="83"/>
      <c r="AV279" s="275">
        <f>'[1]EO&amp;BT'!I8</f>
        <v>11.34</v>
      </c>
      <c r="AW279" s="275"/>
      <c r="AX279" s="275">
        <f>AV279-AW279</f>
        <v>11.34</v>
      </c>
      <c r="AY279" s="106"/>
      <c r="AZ279" s="84">
        <f>AF279+AN279+AU279</f>
        <v>0</v>
      </c>
      <c r="BA279" s="275">
        <f t="shared" ref="BA279:BC280" si="1085">AV279+AO279+AG279</f>
        <v>110.1966</v>
      </c>
      <c r="BB279" s="275">
        <f t="shared" si="1085"/>
        <v>0</v>
      </c>
      <c r="BC279" s="275">
        <f t="shared" si="1085"/>
        <v>110.1966</v>
      </c>
      <c r="BD279" s="106">
        <f t="shared" ref="BD279:BH280" si="1086">AY279+X279</f>
        <v>0</v>
      </c>
      <c r="BE279" s="86">
        <f t="shared" si="1086"/>
        <v>0</v>
      </c>
      <c r="BF279" s="276">
        <f t="shared" si="1086"/>
        <v>206.52431999999999</v>
      </c>
      <c r="BG279" s="276">
        <f t="shared" si="1086"/>
        <v>0</v>
      </c>
      <c r="BH279" s="276">
        <f t="shared" si="1086"/>
        <v>206.52431999999999</v>
      </c>
      <c r="BI279" s="66"/>
      <c r="BJ279" s="66">
        <f>BF279/E279</f>
        <v>0.36929089998964165</v>
      </c>
      <c r="BK279" s="66"/>
      <c r="BL279" s="83"/>
      <c r="BM279" s="275">
        <f>'[1]EO&amp;BT'!J8</f>
        <v>23.593</v>
      </c>
      <c r="BN279" s="275"/>
      <c r="BO279" s="275">
        <f>BM279-BN279</f>
        <v>23.593</v>
      </c>
      <c r="BP279" s="275">
        <f>BM279+BF279</f>
        <v>230.11731999999998</v>
      </c>
      <c r="BQ279" s="275">
        <f>BG279+BN279</f>
        <v>0</v>
      </c>
      <c r="BR279" s="275">
        <f>BH279+BO279</f>
        <v>230.11731999999998</v>
      </c>
      <c r="BS279" s="66">
        <f t="shared" si="965"/>
        <v>0.41147808745238507</v>
      </c>
      <c r="BT279" s="83"/>
      <c r="BU279" s="275">
        <f>'[1]EO&amp;BT'!K8</f>
        <v>27.5</v>
      </c>
      <c r="BV279" s="275"/>
      <c r="BW279" s="275">
        <f>BU279-BV279</f>
        <v>27.5</v>
      </c>
      <c r="BX279" s="275">
        <f>BU279+BP279</f>
        <v>257.61731999999995</v>
      </c>
      <c r="BY279" s="275">
        <f>BQ279+BV279</f>
        <v>0</v>
      </c>
      <c r="BZ279" s="275">
        <f>BR279+BW279</f>
        <v>257.61731999999995</v>
      </c>
      <c r="CA279" s="66"/>
      <c r="CB279" s="83"/>
      <c r="CC279" s="275">
        <f>'[1]EO&amp;BT'!L8</f>
        <v>0</v>
      </c>
      <c r="CD279" s="275"/>
      <c r="CE279" s="275">
        <f>CC279-CD279</f>
        <v>0</v>
      </c>
      <c r="CF279" s="106"/>
      <c r="CG279" s="84">
        <f>CB279+BT279+BL279</f>
        <v>0</v>
      </c>
      <c r="CH279" s="81">
        <f t="shared" ref="CH279:CJ280" si="1087">BM279+BU279+CC279</f>
        <v>51.093000000000004</v>
      </c>
      <c r="CI279" s="275">
        <f t="shared" si="1087"/>
        <v>0</v>
      </c>
      <c r="CJ279" s="275">
        <f t="shared" si="1087"/>
        <v>51.093000000000004</v>
      </c>
      <c r="CK279" s="106">
        <f>CF279+BD279</f>
        <v>0</v>
      </c>
      <c r="CL279" s="86">
        <f>CG279+BE279</f>
        <v>0</v>
      </c>
      <c r="CM279" s="275">
        <f>CC279+BX279</f>
        <v>257.61731999999995</v>
      </c>
      <c r="CN279" s="275">
        <f>BY279+CD279</f>
        <v>0</v>
      </c>
      <c r="CO279" s="275">
        <f>BZ279+CE279</f>
        <v>257.61731999999995</v>
      </c>
      <c r="CP279" s="67">
        <f t="shared" si="968"/>
        <v>0.46065147172846033</v>
      </c>
      <c r="CQ279" s="67">
        <f t="shared" si="969"/>
        <v>0.46065147172846033</v>
      </c>
      <c r="CR279" s="67" t="e">
        <f t="shared" ref="CR279:CR289" si="1088">CO279/CK279</f>
        <v>#DIV/0!</v>
      </c>
      <c r="CS279" s="83"/>
      <c r="CT279" s="275">
        <f>'[1]EO&amp;BT'!M8</f>
        <v>0</v>
      </c>
      <c r="CU279" s="275"/>
      <c r="CV279" s="275">
        <f>CT279-CU279</f>
        <v>0</v>
      </c>
      <c r="CW279" s="275">
        <f>CT279+CM279</f>
        <v>257.61731999999995</v>
      </c>
      <c r="CX279" s="275">
        <f>CN279+CU279</f>
        <v>0</v>
      </c>
      <c r="CY279" s="275">
        <f>CO279+CV279</f>
        <v>257.61731999999995</v>
      </c>
      <c r="CZ279" s="83"/>
      <c r="DA279" s="275">
        <f>'[1]EO&amp;BT'!N8</f>
        <v>0</v>
      </c>
      <c r="DB279" s="275"/>
      <c r="DC279" s="275">
        <f>DA279-DB279</f>
        <v>0</v>
      </c>
      <c r="DD279" s="275">
        <f>DA279+CW279</f>
        <v>257.61731999999995</v>
      </c>
      <c r="DE279" s="275">
        <f>CX279+DB279</f>
        <v>0</v>
      </c>
      <c r="DF279" s="275">
        <f>CY279+DC279</f>
        <v>257.61731999999995</v>
      </c>
      <c r="DG279" s="83"/>
      <c r="DH279" s="275">
        <f>'[1]EO&amp;BT'!O8</f>
        <v>0</v>
      </c>
      <c r="DI279" s="275"/>
      <c r="DJ279" s="275">
        <f>DH279-DI279</f>
        <v>0</v>
      </c>
      <c r="DK279" s="106"/>
      <c r="DL279" s="84">
        <f t="shared" ref="DL279:DO280" si="1089">DG279+CZ279+CS279</f>
        <v>0</v>
      </c>
      <c r="DM279" s="275">
        <f t="shared" si="1089"/>
        <v>0</v>
      </c>
      <c r="DN279" s="275">
        <f t="shared" si="1089"/>
        <v>0</v>
      </c>
      <c r="DO279" s="275">
        <f t="shared" si="1089"/>
        <v>0</v>
      </c>
      <c r="DP279" s="106">
        <f>DK279+CK279</f>
        <v>0</v>
      </c>
      <c r="DQ279" s="86">
        <f>DL279+CL279</f>
        <v>0</v>
      </c>
      <c r="DR279" s="277">
        <f>+DH279+DD279</f>
        <v>257.61731999999995</v>
      </c>
      <c r="DS279" s="277">
        <f>DE279+DI279</f>
        <v>0</v>
      </c>
      <c r="DT279" s="277">
        <f>DF279+DJ279</f>
        <v>257.61731999999995</v>
      </c>
      <c r="DU279" s="67"/>
      <c r="DV279" s="67">
        <f>DR279/E279</f>
        <v>0.46065147172846033</v>
      </c>
      <c r="DW279" s="67">
        <f>DT279/H279</f>
        <v>0.46065147172846033</v>
      </c>
      <c r="DY279" s="36"/>
      <c r="DZ279" s="128"/>
    </row>
    <row r="280" spans="1:136" ht="15" x14ac:dyDescent="0.25">
      <c r="A280" s="274" t="s">
        <v>265</v>
      </c>
      <c r="B280" s="275">
        <f>-'[1]Debits automatiques'!B11</f>
        <v>-211.88474200000002</v>
      </c>
      <c r="C280" s="275"/>
      <c r="D280" s="275">
        <f>B280-C280</f>
        <v>-211.88474200000002</v>
      </c>
      <c r="E280" s="275">
        <f>-'[1]Debits automatiques'!C11</f>
        <v>-211.88474200000002</v>
      </c>
      <c r="F280" s="275"/>
      <c r="G280" s="275">
        <f>E280-F280</f>
        <v>-211.88474200000002</v>
      </c>
      <c r="H280" s="106">
        <f>D280</f>
        <v>-211.88474200000002</v>
      </c>
      <c r="I280" s="83"/>
      <c r="J280" s="275">
        <f>-'[1]Debits automatiques'!E11</f>
        <v>-16.040009999999999</v>
      </c>
      <c r="K280" s="275"/>
      <c r="L280" s="275">
        <f>J280-K280</f>
        <v>-16.040009999999999</v>
      </c>
      <c r="M280" s="83"/>
      <c r="N280" s="275">
        <f>-'[1]Debits automatiques'!F11</f>
        <v>-44.03334375</v>
      </c>
      <c r="O280" s="275"/>
      <c r="P280" s="275">
        <f>N280-O280</f>
        <v>-44.03334375</v>
      </c>
      <c r="Q280" s="275">
        <f t="shared" si="1081"/>
        <v>-60.073353749999995</v>
      </c>
      <c r="R280" s="275">
        <f t="shared" si="1081"/>
        <v>0</v>
      </c>
      <c r="S280" s="275">
        <f t="shared" si="1081"/>
        <v>-60.073353749999995</v>
      </c>
      <c r="T280" s="83"/>
      <c r="U280" s="275">
        <f>-'[1]Debits automatiques'!G11</f>
        <v>0</v>
      </c>
      <c r="V280" s="275"/>
      <c r="W280" s="275">
        <f>U280-V280</f>
        <v>0</v>
      </c>
      <c r="X280" s="106"/>
      <c r="Y280" s="84">
        <f>I280+M280+T280</f>
        <v>0</v>
      </c>
      <c r="Z280" s="276">
        <f t="shared" si="1082"/>
        <v>-60.073353749999995</v>
      </c>
      <c r="AA280" s="276">
        <f t="shared" si="1082"/>
        <v>0</v>
      </c>
      <c r="AB280" s="276">
        <f t="shared" si="1082"/>
        <v>-60.073353749999995</v>
      </c>
      <c r="AC280" s="66">
        <f t="shared" si="961"/>
        <v>0.28351901690967435</v>
      </c>
      <c r="AD280" s="66" t="e">
        <f t="shared" si="920"/>
        <v>#DIV/0!</v>
      </c>
      <c r="AE280" s="66">
        <f t="shared" si="1007"/>
        <v>0.28351901690967435</v>
      </c>
      <c r="AF280" s="83"/>
      <c r="AG280" s="275">
        <f>-'[1]Debits automatiques'!H11</f>
        <v>-48.91675</v>
      </c>
      <c r="AH280" s="275"/>
      <c r="AI280" s="275">
        <f>AG280-AH280</f>
        <v>-48.91675</v>
      </c>
      <c r="AJ280" s="275">
        <f t="shared" si="1083"/>
        <v>-108.99010375</v>
      </c>
      <c r="AK280" s="275">
        <f t="shared" si="1083"/>
        <v>0</v>
      </c>
      <c r="AL280" s="275">
        <f t="shared" si="1083"/>
        <v>-108.99010375</v>
      </c>
      <c r="AM280" s="66">
        <f>AJ280/B280</f>
        <v>0.51438391797933236</v>
      </c>
      <c r="AN280" s="83"/>
      <c r="AO280" s="275">
        <f>-'[1]Debits automatiques'!I11</f>
        <v>0</v>
      </c>
      <c r="AP280" s="275"/>
      <c r="AQ280" s="275">
        <f>AO280-AP280</f>
        <v>0</v>
      </c>
      <c r="AR280" s="275">
        <f t="shared" si="1084"/>
        <v>-108.99010375</v>
      </c>
      <c r="AS280" s="275">
        <f t="shared" si="1084"/>
        <v>0</v>
      </c>
      <c r="AT280" s="275">
        <f t="shared" si="1084"/>
        <v>-108.99010375</v>
      </c>
      <c r="AU280" s="83"/>
      <c r="AV280" s="275">
        <f>-'[1]Debits automatiques'!J11</f>
        <v>-14.5656</v>
      </c>
      <c r="AW280" s="275"/>
      <c r="AX280" s="275">
        <f>AV280-AW280</f>
        <v>-14.5656</v>
      </c>
      <c r="AY280" s="106"/>
      <c r="AZ280" s="84">
        <f>AF280+AN280+AU280</f>
        <v>0</v>
      </c>
      <c r="BA280" s="275">
        <f t="shared" si="1085"/>
        <v>-63.482349999999997</v>
      </c>
      <c r="BB280" s="275">
        <f t="shared" si="1085"/>
        <v>0</v>
      </c>
      <c r="BC280" s="275">
        <f t="shared" si="1085"/>
        <v>-63.482349999999997</v>
      </c>
      <c r="BD280" s="106">
        <f t="shared" si="1086"/>
        <v>0</v>
      </c>
      <c r="BE280" s="86">
        <f t="shared" si="1086"/>
        <v>0</v>
      </c>
      <c r="BF280" s="276">
        <f t="shared" si="1086"/>
        <v>-123.55570374999999</v>
      </c>
      <c r="BG280" s="276">
        <f t="shared" si="1086"/>
        <v>0</v>
      </c>
      <c r="BH280" s="276">
        <f t="shared" si="1086"/>
        <v>-123.55570374999999</v>
      </c>
      <c r="BI280" s="66">
        <f>BH280/D280</f>
        <v>0.58312695186895513</v>
      </c>
      <c r="BJ280" s="66">
        <f>BF280/E280</f>
        <v>0.58312695186895513</v>
      </c>
      <c r="BK280" s="66"/>
      <c r="BL280" s="83"/>
      <c r="BM280" s="275">
        <f>-'[1]Debits automatiques'!K11</f>
        <v>-69.378005999999999</v>
      </c>
      <c r="BN280" s="275"/>
      <c r="BO280" s="275">
        <f>BM280-BN280</f>
        <v>-69.378005999999999</v>
      </c>
      <c r="BP280" s="275">
        <f>BM280+BF280</f>
        <v>-192.93370974999999</v>
      </c>
      <c r="BQ280" s="275">
        <f>BG280+BN280</f>
        <v>0</v>
      </c>
      <c r="BR280" s="275">
        <f>BH280+BO280</f>
        <v>-192.93370974999999</v>
      </c>
      <c r="BS280" s="66">
        <f t="shared" si="965"/>
        <v>0.91055971245914435</v>
      </c>
      <c r="BT280" s="83"/>
      <c r="BU280" s="275">
        <f>-'[1]Debits automatiques'!L11</f>
        <v>0</v>
      </c>
      <c r="BV280" s="275"/>
      <c r="BW280" s="275">
        <f>BU280-BV280</f>
        <v>0</v>
      </c>
      <c r="BX280" s="275">
        <f>BU280+BP280</f>
        <v>-192.93370974999999</v>
      </c>
      <c r="BY280" s="275">
        <f>BQ280+BV280</f>
        <v>0</v>
      </c>
      <c r="BZ280" s="275">
        <f>BR280+BW280</f>
        <v>-192.93370974999999</v>
      </c>
      <c r="CA280" s="66">
        <f>BX280/B280</f>
        <v>0.91055971245914435</v>
      </c>
      <c r="CB280" s="83"/>
      <c r="CC280" s="275">
        <f>-'[1]Debits automatiques'!M11</f>
        <v>0</v>
      </c>
      <c r="CD280" s="275"/>
      <c r="CE280" s="275">
        <f>CC280-CD280</f>
        <v>0</v>
      </c>
      <c r="CF280" s="106"/>
      <c r="CG280" s="84">
        <f>CB280+BT280+BL280</f>
        <v>0</v>
      </c>
      <c r="CH280" s="81">
        <f t="shared" si="1087"/>
        <v>-69.378005999999999</v>
      </c>
      <c r="CI280" s="275">
        <f t="shared" si="1087"/>
        <v>0</v>
      </c>
      <c r="CJ280" s="275">
        <f t="shared" si="1087"/>
        <v>-69.378005999999999</v>
      </c>
      <c r="CK280" s="106">
        <f>CF280+BD280</f>
        <v>0</v>
      </c>
      <c r="CL280" s="86">
        <f>CG280+BE280</f>
        <v>0</v>
      </c>
      <c r="CM280" s="275">
        <f>CC280+BX280</f>
        <v>-192.93370974999999</v>
      </c>
      <c r="CN280" s="275">
        <f>BY280+CD280</f>
        <v>0</v>
      </c>
      <c r="CO280" s="275">
        <f>BZ280+CE280</f>
        <v>-192.93370974999999</v>
      </c>
      <c r="CP280" s="67">
        <f t="shared" si="968"/>
        <v>0.91055971245914435</v>
      </c>
      <c r="CQ280" s="67">
        <f t="shared" si="969"/>
        <v>0.91055971245914435</v>
      </c>
      <c r="CR280" s="67" t="e">
        <f t="shared" si="1088"/>
        <v>#DIV/0!</v>
      </c>
      <c r="CS280" s="83"/>
      <c r="CT280" s="275">
        <f>-'[1]Debits automatiques'!N11</f>
        <v>0</v>
      </c>
      <c r="CU280" s="275"/>
      <c r="CV280" s="275">
        <f>CT280-CU280</f>
        <v>0</v>
      </c>
      <c r="CW280" s="275">
        <f>CT280+CM280</f>
        <v>-192.93370974999999</v>
      </c>
      <c r="CX280" s="275">
        <f>CN280+CU280</f>
        <v>0</v>
      </c>
      <c r="CY280" s="275">
        <f>CO280+CV280</f>
        <v>-192.93370974999999</v>
      </c>
      <c r="CZ280" s="83"/>
      <c r="DA280" s="275">
        <f>-'[1]Debits automatiques'!O11</f>
        <v>0</v>
      </c>
      <c r="DB280" s="275"/>
      <c r="DC280" s="275">
        <f>DA280-DB280</f>
        <v>0</v>
      </c>
      <c r="DD280" s="275">
        <f>DA280+CW280</f>
        <v>-192.93370974999999</v>
      </c>
      <c r="DE280" s="275">
        <f>CX280+DB280</f>
        <v>0</v>
      </c>
      <c r="DF280" s="275">
        <f>CY280+DC280</f>
        <v>-192.93370974999999</v>
      </c>
      <c r="DG280" s="83"/>
      <c r="DH280" s="275">
        <f>-'[1]Debits automatiques'!P11</f>
        <v>0</v>
      </c>
      <c r="DI280" s="275"/>
      <c r="DJ280" s="275">
        <f>DH280-DI280</f>
        <v>0</v>
      </c>
      <c r="DK280" s="106"/>
      <c r="DL280" s="84">
        <f t="shared" si="1089"/>
        <v>0</v>
      </c>
      <c r="DM280" s="275">
        <f t="shared" si="1089"/>
        <v>0</v>
      </c>
      <c r="DN280" s="275">
        <f t="shared" si="1089"/>
        <v>0</v>
      </c>
      <c r="DO280" s="275">
        <f t="shared" si="1089"/>
        <v>0</v>
      </c>
      <c r="DP280" s="106">
        <f>DK280+CK280</f>
        <v>0</v>
      </c>
      <c r="DQ280" s="86">
        <f>DL280+CL280</f>
        <v>0</v>
      </c>
      <c r="DR280" s="277">
        <f>+DH280+DD280</f>
        <v>-192.93370974999999</v>
      </c>
      <c r="DS280" s="277">
        <f>DE280+DI280</f>
        <v>0</v>
      </c>
      <c r="DT280" s="277">
        <f>DF280+DJ280</f>
        <v>-192.93370974999999</v>
      </c>
      <c r="DU280" s="67">
        <f>DR280/B280</f>
        <v>0.91055971245914435</v>
      </c>
      <c r="DV280" s="67">
        <f>DR280/E280</f>
        <v>0.91055971245914435</v>
      </c>
      <c r="DW280" s="67">
        <f>DT280/H280</f>
        <v>0.91055971245914435</v>
      </c>
      <c r="DZ280" s="128"/>
      <c r="EA280" s="36"/>
      <c r="EB280" s="36"/>
    </row>
    <row r="281" spans="1:136" s="36" customFormat="1" ht="15" x14ac:dyDescent="0.25">
      <c r="A281" s="242" t="s">
        <v>276</v>
      </c>
      <c r="B281" s="212">
        <f t="shared" ref="B281:AB281" si="1090">B282+B283</f>
        <v>-140.55099999999999</v>
      </c>
      <c r="C281" s="212">
        <f t="shared" si="1090"/>
        <v>0</v>
      </c>
      <c r="D281" s="212">
        <f t="shared" si="1090"/>
        <v>-140.55099999999999</v>
      </c>
      <c r="E281" s="212">
        <f t="shared" si="1090"/>
        <v>-140.55099999999999</v>
      </c>
      <c r="F281" s="212">
        <f t="shared" si="1090"/>
        <v>0</v>
      </c>
      <c r="G281" s="212">
        <f t="shared" si="1090"/>
        <v>-140.55099999999999</v>
      </c>
      <c r="H281" s="273">
        <f t="shared" si="1090"/>
        <v>-140.55099999999999</v>
      </c>
      <c r="I281" s="214">
        <f t="shared" si="1090"/>
        <v>0</v>
      </c>
      <c r="J281" s="212">
        <f t="shared" si="1090"/>
        <v>0</v>
      </c>
      <c r="K281" s="212">
        <f t="shared" si="1090"/>
        <v>0</v>
      </c>
      <c r="L281" s="212">
        <f t="shared" si="1090"/>
        <v>0</v>
      </c>
      <c r="M281" s="214">
        <f>M282+M283</f>
        <v>0</v>
      </c>
      <c r="N281" s="212">
        <f t="shared" si="1090"/>
        <v>0</v>
      </c>
      <c r="O281" s="212">
        <f t="shared" si="1090"/>
        <v>0</v>
      </c>
      <c r="P281" s="212">
        <f t="shared" si="1090"/>
        <v>0</v>
      </c>
      <c r="Q281" s="212">
        <f t="shared" si="1090"/>
        <v>0</v>
      </c>
      <c r="R281" s="212">
        <f t="shared" si="1090"/>
        <v>0</v>
      </c>
      <c r="S281" s="212">
        <f t="shared" si="1090"/>
        <v>0</v>
      </c>
      <c r="T281" s="214">
        <f>T282+T283</f>
        <v>0</v>
      </c>
      <c r="U281" s="212">
        <f t="shared" si="1090"/>
        <v>0</v>
      </c>
      <c r="V281" s="212">
        <f t="shared" si="1090"/>
        <v>0</v>
      </c>
      <c r="W281" s="212">
        <f t="shared" si="1090"/>
        <v>0</v>
      </c>
      <c r="X281" s="273">
        <f t="shared" si="1090"/>
        <v>0</v>
      </c>
      <c r="Y281" s="243">
        <f t="shared" si="1090"/>
        <v>0</v>
      </c>
      <c r="Z281" s="215">
        <f t="shared" si="1090"/>
        <v>0</v>
      </c>
      <c r="AA281" s="215">
        <f t="shared" si="1090"/>
        <v>0</v>
      </c>
      <c r="AB281" s="215">
        <f t="shared" si="1090"/>
        <v>0</v>
      </c>
      <c r="AC281" s="66">
        <f t="shared" si="961"/>
        <v>0</v>
      </c>
      <c r="AD281" s="66" t="e">
        <f t="shared" si="920"/>
        <v>#DIV/0!</v>
      </c>
      <c r="AE281" s="66">
        <f t="shared" si="1007"/>
        <v>0</v>
      </c>
      <c r="AF281" s="214">
        <f>AF282+AF283</f>
        <v>0</v>
      </c>
      <c r="AG281" s="212">
        <f t="shared" ref="AG281:AL281" si="1091">AG282+AG283</f>
        <v>-17</v>
      </c>
      <c r="AH281" s="212">
        <f t="shared" si="1091"/>
        <v>0</v>
      </c>
      <c r="AI281" s="212">
        <f t="shared" si="1091"/>
        <v>-17</v>
      </c>
      <c r="AJ281" s="212">
        <f t="shared" si="1091"/>
        <v>-17</v>
      </c>
      <c r="AK281" s="212">
        <f t="shared" si="1091"/>
        <v>0</v>
      </c>
      <c r="AL281" s="212">
        <f t="shared" si="1091"/>
        <v>-17</v>
      </c>
      <c r="AM281" s="66">
        <f>AJ281/B281</f>
        <v>0.12095253680158805</v>
      </c>
      <c r="AN281" s="214">
        <f>AN282+AN283</f>
        <v>0</v>
      </c>
      <c r="AO281" s="212">
        <f t="shared" ref="AO281:BH281" si="1092">AO282+AO283</f>
        <v>0</v>
      </c>
      <c r="AP281" s="212">
        <f t="shared" si="1092"/>
        <v>0</v>
      </c>
      <c r="AQ281" s="212">
        <f t="shared" si="1092"/>
        <v>0</v>
      </c>
      <c r="AR281" s="212">
        <f t="shared" si="1092"/>
        <v>-17</v>
      </c>
      <c r="AS281" s="212">
        <f t="shared" si="1092"/>
        <v>0</v>
      </c>
      <c r="AT281" s="212">
        <f t="shared" si="1092"/>
        <v>-17</v>
      </c>
      <c r="AU281" s="214">
        <f t="shared" si="1092"/>
        <v>0</v>
      </c>
      <c r="AV281" s="212">
        <f t="shared" si="1092"/>
        <v>-17.818000000000001</v>
      </c>
      <c r="AW281" s="212">
        <f t="shared" si="1092"/>
        <v>0</v>
      </c>
      <c r="AX281" s="212">
        <f t="shared" si="1092"/>
        <v>-17.818000000000001</v>
      </c>
      <c r="AY281" s="273">
        <f t="shared" si="1092"/>
        <v>0</v>
      </c>
      <c r="AZ281" s="243">
        <f t="shared" si="1092"/>
        <v>0</v>
      </c>
      <c r="BA281" s="212">
        <f t="shared" si="1092"/>
        <v>-34.817999999999998</v>
      </c>
      <c r="BB281" s="212">
        <f t="shared" si="1092"/>
        <v>0</v>
      </c>
      <c r="BC281" s="212">
        <f t="shared" si="1092"/>
        <v>-34.817999999999998</v>
      </c>
      <c r="BD281" s="273">
        <f t="shared" si="1092"/>
        <v>0</v>
      </c>
      <c r="BE281" s="216">
        <f t="shared" si="1092"/>
        <v>0</v>
      </c>
      <c r="BF281" s="215">
        <f t="shared" si="1092"/>
        <v>-34.817999999999998</v>
      </c>
      <c r="BG281" s="215">
        <f t="shared" si="1092"/>
        <v>0</v>
      </c>
      <c r="BH281" s="215">
        <f t="shared" si="1092"/>
        <v>-34.817999999999998</v>
      </c>
      <c r="BI281" s="66">
        <f>BH281/D281</f>
        <v>0.24772502507986424</v>
      </c>
      <c r="BJ281" s="66">
        <f>BF281/E281</f>
        <v>0.24772502507986424</v>
      </c>
      <c r="BK281" s="66"/>
      <c r="BL281" s="214">
        <f>BL282+BL283</f>
        <v>0</v>
      </c>
      <c r="BM281" s="212">
        <f t="shared" ref="BM281:BR281" si="1093">BM282+BM283</f>
        <v>-27.5</v>
      </c>
      <c r="BN281" s="212">
        <f t="shared" si="1093"/>
        <v>0</v>
      </c>
      <c r="BO281" s="212">
        <f t="shared" si="1093"/>
        <v>-27.5</v>
      </c>
      <c r="BP281" s="212">
        <f t="shared" si="1093"/>
        <v>-62.317999999999998</v>
      </c>
      <c r="BQ281" s="212">
        <f t="shared" si="1093"/>
        <v>0</v>
      </c>
      <c r="BR281" s="212">
        <f t="shared" si="1093"/>
        <v>-62.317999999999998</v>
      </c>
      <c r="BS281" s="66">
        <f t="shared" si="965"/>
        <v>0.44338354049419787</v>
      </c>
      <c r="BT281" s="214">
        <f>BT282+BT283</f>
        <v>0</v>
      </c>
      <c r="BU281" s="212">
        <f t="shared" ref="BU281:BZ281" si="1094">BU282+BU283</f>
        <v>0</v>
      </c>
      <c r="BV281" s="212">
        <f t="shared" si="1094"/>
        <v>0</v>
      </c>
      <c r="BW281" s="212">
        <f t="shared" si="1094"/>
        <v>0</v>
      </c>
      <c r="BX281" s="212">
        <f t="shared" si="1094"/>
        <v>-62.317999999999998</v>
      </c>
      <c r="BY281" s="212">
        <f t="shared" si="1094"/>
        <v>0</v>
      </c>
      <c r="BZ281" s="212">
        <f t="shared" si="1094"/>
        <v>-62.317999999999998</v>
      </c>
      <c r="CA281" s="66">
        <f>BX281/B281</f>
        <v>0.44338354049419787</v>
      </c>
      <c r="CB281" s="214">
        <f>CB282+CB283</f>
        <v>0</v>
      </c>
      <c r="CC281" s="212">
        <f t="shared" ref="CC281:CO281" si="1095">CC282+CC283</f>
        <v>0</v>
      </c>
      <c r="CD281" s="212">
        <f t="shared" si="1095"/>
        <v>0</v>
      </c>
      <c r="CE281" s="212">
        <f t="shared" si="1095"/>
        <v>0</v>
      </c>
      <c r="CF281" s="273">
        <f t="shared" si="1095"/>
        <v>0</v>
      </c>
      <c r="CG281" s="243">
        <f t="shared" si="1095"/>
        <v>0</v>
      </c>
      <c r="CH281" s="212">
        <f t="shared" si="1095"/>
        <v>-27.5</v>
      </c>
      <c r="CI281" s="212">
        <f t="shared" si="1095"/>
        <v>0</v>
      </c>
      <c r="CJ281" s="212">
        <f t="shared" si="1095"/>
        <v>-27.5</v>
      </c>
      <c r="CK281" s="273">
        <f t="shared" si="1095"/>
        <v>0</v>
      </c>
      <c r="CL281" s="216">
        <f t="shared" si="1095"/>
        <v>0</v>
      </c>
      <c r="CM281" s="212">
        <f t="shared" si="1095"/>
        <v>-62.317999999999998</v>
      </c>
      <c r="CN281" s="212">
        <f t="shared" si="1095"/>
        <v>0</v>
      </c>
      <c r="CO281" s="212">
        <f t="shared" si="1095"/>
        <v>-62.317999999999998</v>
      </c>
      <c r="CP281" s="67">
        <f t="shared" si="968"/>
        <v>0.44338354049419787</v>
      </c>
      <c r="CQ281" s="67">
        <f t="shared" si="969"/>
        <v>0.44338354049419787</v>
      </c>
      <c r="CR281" s="67" t="e">
        <f t="shared" si="1088"/>
        <v>#DIV/0!</v>
      </c>
      <c r="CS281" s="214">
        <f>CS282+CS283</f>
        <v>0</v>
      </c>
      <c r="CT281" s="212">
        <f t="shared" ref="CT281:DT281" si="1096">CT282+CT283</f>
        <v>0</v>
      </c>
      <c r="CU281" s="212">
        <f t="shared" si="1096"/>
        <v>0</v>
      </c>
      <c r="CV281" s="212">
        <f t="shared" si="1096"/>
        <v>0</v>
      </c>
      <c r="CW281" s="212">
        <f t="shared" si="1096"/>
        <v>-62.317999999999998</v>
      </c>
      <c r="CX281" s="212">
        <f t="shared" si="1096"/>
        <v>0</v>
      </c>
      <c r="CY281" s="212">
        <f t="shared" si="1096"/>
        <v>-62.317999999999998</v>
      </c>
      <c r="CZ281" s="214">
        <f t="shared" si="1096"/>
        <v>0</v>
      </c>
      <c r="DA281" s="212">
        <f t="shared" si="1096"/>
        <v>0</v>
      </c>
      <c r="DB281" s="212">
        <f t="shared" si="1096"/>
        <v>0</v>
      </c>
      <c r="DC281" s="212">
        <f t="shared" si="1096"/>
        <v>0</v>
      </c>
      <c r="DD281" s="212">
        <f t="shared" si="1096"/>
        <v>-62.317999999999998</v>
      </c>
      <c r="DE281" s="212">
        <f t="shared" si="1096"/>
        <v>0</v>
      </c>
      <c r="DF281" s="212">
        <f t="shared" si="1096"/>
        <v>-62.317999999999998</v>
      </c>
      <c r="DG281" s="214">
        <f t="shared" si="1096"/>
        <v>0</v>
      </c>
      <c r="DH281" s="212">
        <f t="shared" si="1096"/>
        <v>0</v>
      </c>
      <c r="DI281" s="212">
        <f t="shared" si="1096"/>
        <v>0</v>
      </c>
      <c r="DJ281" s="212">
        <f t="shared" si="1096"/>
        <v>0</v>
      </c>
      <c r="DK281" s="273">
        <f t="shared" si="1096"/>
        <v>0</v>
      </c>
      <c r="DL281" s="243">
        <f t="shared" si="1096"/>
        <v>0</v>
      </c>
      <c r="DM281" s="212">
        <f t="shared" si="1096"/>
        <v>0</v>
      </c>
      <c r="DN281" s="212">
        <f t="shared" si="1096"/>
        <v>0</v>
      </c>
      <c r="DO281" s="212">
        <f t="shared" si="1096"/>
        <v>0</v>
      </c>
      <c r="DP281" s="273">
        <f t="shared" si="1096"/>
        <v>0</v>
      </c>
      <c r="DQ281" s="216">
        <f t="shared" si="1096"/>
        <v>0</v>
      </c>
      <c r="DR281" s="212">
        <f t="shared" si="1096"/>
        <v>-62.317999999999998</v>
      </c>
      <c r="DS281" s="212">
        <f t="shared" si="1096"/>
        <v>0</v>
      </c>
      <c r="DT281" s="212">
        <f t="shared" si="1096"/>
        <v>-62.317999999999998</v>
      </c>
      <c r="DU281" s="67">
        <f>DR281/B281</f>
        <v>0.44338354049419787</v>
      </c>
      <c r="DV281" s="67">
        <f>DR281/E281</f>
        <v>0.44338354049419787</v>
      </c>
      <c r="DW281" s="67">
        <f>DT281/H281</f>
        <v>0.44338354049419787</v>
      </c>
      <c r="DY281" s="23"/>
      <c r="DZ281" s="128"/>
      <c r="EA281" s="23"/>
      <c r="EB281" s="23"/>
    </row>
    <row r="282" spans="1:136" ht="15" x14ac:dyDescent="0.25">
      <c r="A282" s="274" t="s">
        <v>264</v>
      </c>
      <c r="B282" s="275">
        <f>'[1]EO&amp;BT'!B84</f>
        <v>0</v>
      </c>
      <c r="C282" s="275"/>
      <c r="D282" s="275">
        <f>B282-C282</f>
        <v>0</v>
      </c>
      <c r="E282" s="275">
        <f>'[1]EO&amp;BT'!C84</f>
        <v>0</v>
      </c>
      <c r="F282" s="275"/>
      <c r="G282" s="275">
        <f>E282-F282</f>
        <v>0</v>
      </c>
      <c r="H282" s="106">
        <f>D282</f>
        <v>0</v>
      </c>
      <c r="I282" s="83"/>
      <c r="J282" s="275">
        <f>'[1]EO&amp;BT'!D83</f>
        <v>27.5</v>
      </c>
      <c r="K282" s="275"/>
      <c r="L282" s="275">
        <f>J282-K282</f>
        <v>27.5</v>
      </c>
      <c r="M282" s="83"/>
      <c r="N282" s="275">
        <f>'[1]EO&amp;BT'!E83</f>
        <v>0</v>
      </c>
      <c r="O282" s="275"/>
      <c r="P282" s="275">
        <f>N282-O282</f>
        <v>0</v>
      </c>
      <c r="Q282" s="275">
        <f t="shared" ref="Q282:S284" si="1097">J282+N282</f>
        <v>27.5</v>
      </c>
      <c r="R282" s="275">
        <f t="shared" si="1097"/>
        <v>0</v>
      </c>
      <c r="S282" s="275">
        <f t="shared" si="1097"/>
        <v>27.5</v>
      </c>
      <c r="T282" s="83"/>
      <c r="U282" s="275">
        <f>'[1]EO&amp;BT'!F83</f>
        <v>0</v>
      </c>
      <c r="V282" s="275"/>
      <c r="W282" s="275">
        <f>U282-V282</f>
        <v>0</v>
      </c>
      <c r="X282" s="106"/>
      <c r="Y282" s="84">
        <f>I282+M282+T282</f>
        <v>0</v>
      </c>
      <c r="Z282" s="276">
        <f t="shared" ref="Z282:AB284" si="1098">Q282+U282</f>
        <v>27.5</v>
      </c>
      <c r="AA282" s="276">
        <f t="shared" si="1098"/>
        <v>0</v>
      </c>
      <c r="AB282" s="276">
        <f t="shared" si="1098"/>
        <v>27.5</v>
      </c>
      <c r="AC282" s="66" t="e">
        <f t="shared" si="961"/>
        <v>#DIV/0!</v>
      </c>
      <c r="AD282" s="66" t="e">
        <f t="shared" si="920"/>
        <v>#DIV/0!</v>
      </c>
      <c r="AE282" s="66" t="e">
        <f t="shared" si="1007"/>
        <v>#DIV/0!</v>
      </c>
      <c r="AF282" s="83"/>
      <c r="AG282" s="275">
        <f>'[1]EO&amp;BT'!G83</f>
        <v>0</v>
      </c>
      <c r="AH282" s="275"/>
      <c r="AI282" s="275">
        <f>AG282-AH282</f>
        <v>0</v>
      </c>
      <c r="AJ282" s="275">
        <f t="shared" ref="AJ282:AL284" si="1099">+Z282+AG282</f>
        <v>27.5</v>
      </c>
      <c r="AK282" s="275">
        <f t="shared" si="1099"/>
        <v>0</v>
      </c>
      <c r="AL282" s="275">
        <f t="shared" si="1099"/>
        <v>27.5</v>
      </c>
      <c r="AM282" s="66" t="e">
        <f>AJ282/B282</f>
        <v>#DIV/0!</v>
      </c>
      <c r="AN282" s="83"/>
      <c r="AO282" s="275">
        <f>'[1]EO&amp;BT'!H84</f>
        <v>0</v>
      </c>
      <c r="AP282" s="275"/>
      <c r="AQ282" s="275">
        <f>AO282-AP282</f>
        <v>0</v>
      </c>
      <c r="AR282" s="219">
        <f t="shared" ref="AR282:AT284" si="1100">AJ282+AO282</f>
        <v>27.5</v>
      </c>
      <c r="AS282" s="275">
        <f t="shared" si="1100"/>
        <v>0</v>
      </c>
      <c r="AT282" s="275">
        <f t="shared" si="1100"/>
        <v>27.5</v>
      </c>
      <c r="AU282" s="83"/>
      <c r="AV282" s="275">
        <f>'[1]EO&amp;BT'!I83</f>
        <v>0</v>
      </c>
      <c r="AW282" s="275"/>
      <c r="AX282" s="275">
        <f>AV282-AW282</f>
        <v>0</v>
      </c>
      <c r="AY282" s="106"/>
      <c r="AZ282" s="84">
        <f>AF282+AN282+AU282</f>
        <v>0</v>
      </c>
      <c r="BA282" s="275">
        <f t="shared" ref="BA282:BC284" si="1101">AV282+AO282+AG282</f>
        <v>0</v>
      </c>
      <c r="BB282" s="275">
        <f t="shared" si="1101"/>
        <v>0</v>
      </c>
      <c r="BC282" s="275">
        <f t="shared" si="1101"/>
        <v>0</v>
      </c>
      <c r="BD282" s="106">
        <f t="shared" ref="BD282:BH284" si="1102">AY282+X282</f>
        <v>0</v>
      </c>
      <c r="BE282" s="86">
        <f t="shared" si="1102"/>
        <v>0</v>
      </c>
      <c r="BF282" s="276">
        <f t="shared" si="1102"/>
        <v>27.5</v>
      </c>
      <c r="BG282" s="276">
        <f t="shared" si="1102"/>
        <v>0</v>
      </c>
      <c r="BH282" s="276">
        <f t="shared" si="1102"/>
        <v>27.5</v>
      </c>
      <c r="BI282" s="66"/>
      <c r="BJ282" s="66"/>
      <c r="BK282" s="66"/>
      <c r="BL282" s="83"/>
      <c r="BM282" s="275">
        <f>'[1]EO&amp;BT'!J84</f>
        <v>0</v>
      </c>
      <c r="BN282" s="275"/>
      <c r="BO282" s="275">
        <f>BM282-BN282</f>
        <v>0</v>
      </c>
      <c r="BP282" s="275">
        <f>BM282+BF282</f>
        <v>27.5</v>
      </c>
      <c r="BQ282" s="275">
        <f t="shared" ref="BQ282:BR284" si="1103">BG282+BN282</f>
        <v>0</v>
      </c>
      <c r="BR282" s="275">
        <f t="shared" si="1103"/>
        <v>27.5</v>
      </c>
      <c r="BS282" s="66" t="e">
        <f t="shared" si="965"/>
        <v>#DIV/0!</v>
      </c>
      <c r="BT282" s="83"/>
      <c r="BU282" s="275">
        <f>'[1]EO&amp;BT'!K84</f>
        <v>0</v>
      </c>
      <c r="BV282" s="275"/>
      <c r="BW282" s="275">
        <f>BU282-BV282</f>
        <v>0</v>
      </c>
      <c r="BX282" s="275">
        <f>BU282+BP282</f>
        <v>27.5</v>
      </c>
      <c r="BY282" s="275">
        <f t="shared" ref="BY282:BZ284" si="1104">BQ282+BV282</f>
        <v>0</v>
      </c>
      <c r="BZ282" s="275">
        <f t="shared" si="1104"/>
        <v>27.5</v>
      </c>
      <c r="CA282" s="66" t="e">
        <f>BX282/B282</f>
        <v>#DIV/0!</v>
      </c>
      <c r="CB282" s="83"/>
      <c r="CC282" s="275">
        <f>'[1]EO&amp;BT'!L84</f>
        <v>0</v>
      </c>
      <c r="CD282" s="275"/>
      <c r="CE282" s="275">
        <f>CC282-CD282</f>
        <v>0</v>
      </c>
      <c r="CF282" s="106"/>
      <c r="CG282" s="84">
        <f>CB282+BT282+BL282</f>
        <v>0</v>
      </c>
      <c r="CH282" s="81">
        <f t="shared" ref="CH282:CJ284" si="1105">BM282+BU282+CC282</f>
        <v>0</v>
      </c>
      <c r="CI282" s="275">
        <f t="shared" si="1105"/>
        <v>0</v>
      </c>
      <c r="CJ282" s="275">
        <f t="shared" si="1105"/>
        <v>0</v>
      </c>
      <c r="CK282" s="106">
        <f t="shared" ref="CK282:CL284" si="1106">CF282+BD282</f>
        <v>0</v>
      </c>
      <c r="CL282" s="86">
        <f t="shared" si="1106"/>
        <v>0</v>
      </c>
      <c r="CM282" s="275">
        <f>CC282+BX282</f>
        <v>27.5</v>
      </c>
      <c r="CN282" s="275">
        <f t="shared" ref="CN282:CO284" si="1107">BY282+CD282</f>
        <v>0</v>
      </c>
      <c r="CO282" s="275">
        <f t="shared" si="1107"/>
        <v>27.5</v>
      </c>
      <c r="CP282" s="67" t="e">
        <f t="shared" si="968"/>
        <v>#DIV/0!</v>
      </c>
      <c r="CQ282" s="67" t="e">
        <f t="shared" si="969"/>
        <v>#DIV/0!</v>
      </c>
      <c r="CR282" s="67" t="e">
        <f t="shared" si="1088"/>
        <v>#DIV/0!</v>
      </c>
      <c r="CS282" s="83"/>
      <c r="CT282" s="275">
        <f>'[1]EO&amp;BT'!M84</f>
        <v>0</v>
      </c>
      <c r="CU282" s="275"/>
      <c r="CV282" s="275">
        <f>CT282-CU282</f>
        <v>0</v>
      </c>
      <c r="CW282" s="275">
        <f>CT282+CM282</f>
        <v>27.5</v>
      </c>
      <c r="CX282" s="275">
        <f t="shared" ref="CX282:CY284" si="1108">CN282+CU282</f>
        <v>0</v>
      </c>
      <c r="CY282" s="275">
        <f t="shared" si="1108"/>
        <v>27.5</v>
      </c>
      <c r="CZ282" s="83"/>
      <c r="DA282" s="275">
        <f>'[1]EO&amp;BT'!N84</f>
        <v>0</v>
      </c>
      <c r="DB282" s="275"/>
      <c r="DC282" s="275">
        <f>DA282-DB282</f>
        <v>0</v>
      </c>
      <c r="DD282" s="275">
        <f>DA282+CW282</f>
        <v>27.5</v>
      </c>
      <c r="DE282" s="275">
        <f t="shared" ref="DE282:DF284" si="1109">CX282+DB282</f>
        <v>0</v>
      </c>
      <c r="DF282" s="275">
        <f t="shared" si="1109"/>
        <v>27.5</v>
      </c>
      <c r="DG282" s="83"/>
      <c r="DH282" s="275">
        <f>'[1]EO&amp;BT'!O84</f>
        <v>0</v>
      </c>
      <c r="DI282" s="275"/>
      <c r="DJ282" s="275">
        <f>DH282-DI282</f>
        <v>0</v>
      </c>
      <c r="DK282" s="106"/>
      <c r="DL282" s="84">
        <f t="shared" ref="DL282:DO284" si="1110">DG282+CZ282+CS282</f>
        <v>0</v>
      </c>
      <c r="DM282" s="275">
        <f t="shared" si="1110"/>
        <v>0</v>
      </c>
      <c r="DN282" s="275">
        <f t="shared" si="1110"/>
        <v>0</v>
      </c>
      <c r="DO282" s="275">
        <f t="shared" si="1110"/>
        <v>0</v>
      </c>
      <c r="DP282" s="106">
        <f t="shared" ref="DP282:DQ284" si="1111">DK282+CK282</f>
        <v>0</v>
      </c>
      <c r="DQ282" s="86">
        <f t="shared" si="1111"/>
        <v>0</v>
      </c>
      <c r="DR282" s="277">
        <f>+DH282+DD282</f>
        <v>27.5</v>
      </c>
      <c r="DS282" s="277">
        <f t="shared" ref="DS282:DT284" si="1112">DE282+DI282</f>
        <v>0</v>
      </c>
      <c r="DT282" s="277">
        <f t="shared" si="1112"/>
        <v>27.5</v>
      </c>
      <c r="DU282" s="67" t="e">
        <f>DR282/B282</f>
        <v>#DIV/0!</v>
      </c>
      <c r="DV282" s="67" t="e">
        <f>DR282/E282</f>
        <v>#DIV/0!</v>
      </c>
      <c r="DW282" s="67" t="e">
        <f>DT282/H282</f>
        <v>#DIV/0!</v>
      </c>
      <c r="DZ282" s="128"/>
      <c r="EF282" s="172"/>
    </row>
    <row r="283" spans="1:136" ht="15" x14ac:dyDescent="0.25">
      <c r="A283" s="274" t="s">
        <v>265</v>
      </c>
      <c r="B283" s="275">
        <f>-'[1]Debits automatiques'!B16</f>
        <v>-140.55099999999999</v>
      </c>
      <c r="C283" s="275"/>
      <c r="D283" s="275">
        <f>B283-C283</f>
        <v>-140.55099999999999</v>
      </c>
      <c r="E283" s="275">
        <f>-'[1]Debits automatiques'!C16</f>
        <v>-140.55099999999999</v>
      </c>
      <c r="F283" s="275"/>
      <c r="G283" s="275">
        <f>E283-F283</f>
        <v>-140.55099999999999</v>
      </c>
      <c r="H283" s="106">
        <f>D283</f>
        <v>-140.55099999999999</v>
      </c>
      <c r="I283" s="83"/>
      <c r="J283" s="275">
        <f>'[1]EO&amp;BT'!D27</f>
        <v>-27.5</v>
      </c>
      <c r="K283" s="275"/>
      <c r="L283" s="275">
        <f>J283-K283</f>
        <v>-27.5</v>
      </c>
      <c r="M283" s="83"/>
      <c r="N283" s="275">
        <f>'[1]EO&amp;BT'!E27</f>
        <v>0</v>
      </c>
      <c r="O283" s="275"/>
      <c r="P283" s="275">
        <f>N283-O283</f>
        <v>0</v>
      </c>
      <c r="Q283" s="275">
        <f t="shared" si="1097"/>
        <v>-27.5</v>
      </c>
      <c r="R283" s="275">
        <f t="shared" si="1097"/>
        <v>0</v>
      </c>
      <c r="S283" s="275">
        <f t="shared" si="1097"/>
        <v>-27.5</v>
      </c>
      <c r="T283" s="83"/>
      <c r="U283" s="275">
        <f>'[1]EO&amp;BT'!F27</f>
        <v>0</v>
      </c>
      <c r="V283" s="275"/>
      <c r="W283" s="275">
        <f>U283-V283</f>
        <v>0</v>
      </c>
      <c r="X283" s="106"/>
      <c r="Y283" s="84">
        <f>I283+M283+T283</f>
        <v>0</v>
      </c>
      <c r="Z283" s="276">
        <f t="shared" si="1098"/>
        <v>-27.5</v>
      </c>
      <c r="AA283" s="276">
        <f t="shared" si="1098"/>
        <v>0</v>
      </c>
      <c r="AB283" s="276">
        <f t="shared" si="1098"/>
        <v>-27.5</v>
      </c>
      <c r="AC283" s="66">
        <f t="shared" si="961"/>
        <v>0.1956585154143336</v>
      </c>
      <c r="AD283" s="66" t="e">
        <f t="shared" si="920"/>
        <v>#DIV/0!</v>
      </c>
      <c r="AE283" s="66">
        <f t="shared" si="1007"/>
        <v>0.1956585154143336</v>
      </c>
      <c r="AF283" s="83"/>
      <c r="AG283" s="275">
        <f>'[1]EO&amp;BT'!G27</f>
        <v>-17</v>
      </c>
      <c r="AH283" s="275"/>
      <c r="AI283" s="275">
        <f>AG283-AH283</f>
        <v>-17</v>
      </c>
      <c r="AJ283" s="275">
        <f t="shared" si="1099"/>
        <v>-44.5</v>
      </c>
      <c r="AK283" s="275">
        <f t="shared" si="1099"/>
        <v>0</v>
      </c>
      <c r="AL283" s="275">
        <f t="shared" si="1099"/>
        <v>-44.5</v>
      </c>
      <c r="AM283" s="66">
        <f>AJ283/B283</f>
        <v>0.31661105221592167</v>
      </c>
      <c r="AN283" s="83"/>
      <c r="AO283" s="275">
        <f>'[1]EO&amp;BT'!H27</f>
        <v>0</v>
      </c>
      <c r="AP283" s="275"/>
      <c r="AQ283" s="275">
        <f>AO283-AP283</f>
        <v>0</v>
      </c>
      <c r="AR283" s="219">
        <f t="shared" si="1100"/>
        <v>-44.5</v>
      </c>
      <c r="AS283" s="275">
        <f t="shared" si="1100"/>
        <v>0</v>
      </c>
      <c r="AT283" s="275">
        <f t="shared" si="1100"/>
        <v>-44.5</v>
      </c>
      <c r="AU283" s="83"/>
      <c r="AV283" s="275">
        <f>'[1]EO&amp;BT'!I27</f>
        <v>-17.818000000000001</v>
      </c>
      <c r="AW283" s="275"/>
      <c r="AX283" s="275">
        <f>AV283-AW283</f>
        <v>-17.818000000000001</v>
      </c>
      <c r="AY283" s="106"/>
      <c r="AZ283" s="84">
        <f>AF283+AN283+AU283</f>
        <v>0</v>
      </c>
      <c r="BA283" s="275">
        <f t="shared" si="1101"/>
        <v>-34.817999999999998</v>
      </c>
      <c r="BB283" s="275">
        <f t="shared" si="1101"/>
        <v>0</v>
      </c>
      <c r="BC283" s="275">
        <f t="shared" si="1101"/>
        <v>-34.817999999999998</v>
      </c>
      <c r="BD283" s="106">
        <f t="shared" si="1102"/>
        <v>0</v>
      </c>
      <c r="BE283" s="86">
        <f t="shared" si="1102"/>
        <v>0</v>
      </c>
      <c r="BF283" s="276">
        <f t="shared" si="1102"/>
        <v>-62.317999999999998</v>
      </c>
      <c r="BG283" s="276">
        <f t="shared" si="1102"/>
        <v>0</v>
      </c>
      <c r="BH283" s="276">
        <f t="shared" si="1102"/>
        <v>-62.317999999999998</v>
      </c>
      <c r="BI283" s="66">
        <f>BH283/D283</f>
        <v>0.44338354049419787</v>
      </c>
      <c r="BJ283" s="66">
        <f>BF283/E283</f>
        <v>0.44338354049419787</v>
      </c>
      <c r="BK283" s="66"/>
      <c r="BL283" s="83"/>
      <c r="BM283" s="275">
        <f>'[1]EO&amp;BT'!J27</f>
        <v>-27.5</v>
      </c>
      <c r="BN283" s="275"/>
      <c r="BO283" s="275">
        <f>BM283-BN283</f>
        <v>-27.5</v>
      </c>
      <c r="BP283" s="275">
        <f>BM283+BF283</f>
        <v>-89.817999999999998</v>
      </c>
      <c r="BQ283" s="275">
        <f t="shared" si="1103"/>
        <v>0</v>
      </c>
      <c r="BR283" s="275">
        <f t="shared" si="1103"/>
        <v>-89.817999999999998</v>
      </c>
      <c r="BS283" s="66">
        <f t="shared" si="965"/>
        <v>0.63904205590853147</v>
      </c>
      <c r="BT283" s="83"/>
      <c r="BU283" s="275">
        <f>'[1]EO&amp;BT'!K27</f>
        <v>0</v>
      </c>
      <c r="BV283" s="275"/>
      <c r="BW283" s="275">
        <f>BU283-BV283</f>
        <v>0</v>
      </c>
      <c r="BX283" s="275">
        <f>BU283+BP283</f>
        <v>-89.817999999999998</v>
      </c>
      <c r="BY283" s="275">
        <f t="shared" si="1104"/>
        <v>0</v>
      </c>
      <c r="BZ283" s="275">
        <f t="shared" si="1104"/>
        <v>-89.817999999999998</v>
      </c>
      <c r="CA283" s="66">
        <f>BX283/B283</f>
        <v>0.63904205590853147</v>
      </c>
      <c r="CB283" s="83"/>
      <c r="CC283" s="275">
        <f>'[1]EO&amp;BT'!L27</f>
        <v>0</v>
      </c>
      <c r="CD283" s="275"/>
      <c r="CE283" s="275">
        <f>CC283-CD283</f>
        <v>0</v>
      </c>
      <c r="CF283" s="106"/>
      <c r="CG283" s="84">
        <f>CB283+BT283+BL283</f>
        <v>0</v>
      </c>
      <c r="CH283" s="81">
        <f t="shared" si="1105"/>
        <v>-27.5</v>
      </c>
      <c r="CI283" s="275">
        <f t="shared" si="1105"/>
        <v>0</v>
      </c>
      <c r="CJ283" s="275">
        <f t="shared" si="1105"/>
        <v>-27.5</v>
      </c>
      <c r="CK283" s="106">
        <f t="shared" si="1106"/>
        <v>0</v>
      </c>
      <c r="CL283" s="86">
        <f t="shared" si="1106"/>
        <v>0</v>
      </c>
      <c r="CM283" s="275">
        <f>CC283+BX283</f>
        <v>-89.817999999999998</v>
      </c>
      <c r="CN283" s="275">
        <f t="shared" si="1107"/>
        <v>0</v>
      </c>
      <c r="CO283" s="275">
        <f t="shared" si="1107"/>
        <v>-89.817999999999998</v>
      </c>
      <c r="CP283" s="67">
        <f t="shared" si="968"/>
        <v>0.63904205590853147</v>
      </c>
      <c r="CQ283" s="67">
        <f t="shared" si="969"/>
        <v>0.63904205590853147</v>
      </c>
      <c r="CR283" s="67" t="e">
        <f t="shared" si="1088"/>
        <v>#DIV/0!</v>
      </c>
      <c r="CS283" s="83"/>
      <c r="CT283" s="275">
        <f>'[1]EO&amp;BT'!M27</f>
        <v>0</v>
      </c>
      <c r="CU283" s="275"/>
      <c r="CV283" s="275">
        <f>CT283-CU283</f>
        <v>0</v>
      </c>
      <c r="CW283" s="275">
        <f>CT283+CM283</f>
        <v>-89.817999999999998</v>
      </c>
      <c r="CX283" s="275">
        <f t="shared" si="1108"/>
        <v>0</v>
      </c>
      <c r="CY283" s="275">
        <f t="shared" si="1108"/>
        <v>-89.817999999999998</v>
      </c>
      <c r="CZ283" s="83"/>
      <c r="DA283" s="275">
        <f>'[1]EO&amp;BT'!N27</f>
        <v>0</v>
      </c>
      <c r="DB283" s="275"/>
      <c r="DC283" s="275">
        <f>DA283-DB283</f>
        <v>0</v>
      </c>
      <c r="DD283" s="275">
        <f>DA283+CW283</f>
        <v>-89.817999999999998</v>
      </c>
      <c r="DE283" s="275">
        <f t="shared" si="1109"/>
        <v>0</v>
      </c>
      <c r="DF283" s="275">
        <f t="shared" si="1109"/>
        <v>-89.817999999999998</v>
      </c>
      <c r="DG283" s="83"/>
      <c r="DH283" s="275">
        <f>'[1]EO&amp;BT'!O27</f>
        <v>0</v>
      </c>
      <c r="DI283" s="275"/>
      <c r="DJ283" s="275">
        <f>DH283-DI283</f>
        <v>0</v>
      </c>
      <c r="DK283" s="106"/>
      <c r="DL283" s="84">
        <f t="shared" si="1110"/>
        <v>0</v>
      </c>
      <c r="DM283" s="275">
        <f t="shared" si="1110"/>
        <v>0</v>
      </c>
      <c r="DN283" s="275">
        <f t="shared" si="1110"/>
        <v>0</v>
      </c>
      <c r="DO283" s="275">
        <f t="shared" si="1110"/>
        <v>0</v>
      </c>
      <c r="DP283" s="106">
        <f t="shared" si="1111"/>
        <v>0</v>
      </c>
      <c r="DQ283" s="86">
        <f t="shared" si="1111"/>
        <v>0</v>
      </c>
      <c r="DR283" s="277">
        <f>+DH283+DD283</f>
        <v>-89.817999999999998</v>
      </c>
      <c r="DS283" s="277">
        <f t="shared" si="1112"/>
        <v>0</v>
      </c>
      <c r="DT283" s="277">
        <f t="shared" si="1112"/>
        <v>-89.817999999999998</v>
      </c>
      <c r="DU283" s="67">
        <f>DR283/B283</f>
        <v>0.63904205590853147</v>
      </c>
      <c r="DV283" s="67">
        <f>DR283/E283</f>
        <v>0.63904205590853147</v>
      </c>
      <c r="DW283" s="67">
        <f>DT283/H283</f>
        <v>0.63904205590853147</v>
      </c>
      <c r="DY283" s="36"/>
      <c r="DZ283" s="128"/>
    </row>
    <row r="284" spans="1:136" ht="15" x14ac:dyDescent="0.25">
      <c r="A284" s="126" t="s">
        <v>277</v>
      </c>
      <c r="B284" s="278"/>
      <c r="C284" s="278"/>
      <c r="D284" s="278">
        <f>B284-C284</f>
        <v>0</v>
      </c>
      <c r="E284" s="278"/>
      <c r="F284" s="278"/>
      <c r="G284" s="278">
        <f t="shared" ref="G284:G291" si="1113">E284-F284</f>
        <v>0</v>
      </c>
      <c r="H284" s="106">
        <f>D284</f>
        <v>0</v>
      </c>
      <c r="I284" s="83"/>
      <c r="J284" s="278"/>
      <c r="K284" s="278"/>
      <c r="L284" s="278">
        <f t="shared" si="976"/>
        <v>0</v>
      </c>
      <c r="M284" s="83"/>
      <c r="N284" s="278"/>
      <c r="O284" s="278"/>
      <c r="P284" s="278">
        <f t="shared" si="1042"/>
        <v>0</v>
      </c>
      <c r="Q284" s="278">
        <f t="shared" si="1097"/>
        <v>0</v>
      </c>
      <c r="R284" s="278">
        <f t="shared" si="1097"/>
        <v>0</v>
      </c>
      <c r="S284" s="278">
        <f t="shared" si="1097"/>
        <v>0</v>
      </c>
      <c r="T284" s="83"/>
      <c r="U284" s="278"/>
      <c r="V284" s="278"/>
      <c r="W284" s="278">
        <f t="shared" si="1044"/>
        <v>0</v>
      </c>
      <c r="X284" s="106"/>
      <c r="Y284" s="84">
        <f>I284+M284+T284</f>
        <v>0</v>
      </c>
      <c r="Z284" s="279">
        <f t="shared" si="1098"/>
        <v>0</v>
      </c>
      <c r="AA284" s="279">
        <f t="shared" si="1098"/>
        <v>0</v>
      </c>
      <c r="AB284" s="279">
        <f t="shared" si="1098"/>
        <v>0</v>
      </c>
      <c r="AC284" s="66" t="e">
        <f t="shared" si="961"/>
        <v>#DIV/0!</v>
      </c>
      <c r="AD284" s="66" t="e">
        <f t="shared" si="920"/>
        <v>#DIV/0!</v>
      </c>
      <c r="AE284" s="66" t="e">
        <f t="shared" si="1007"/>
        <v>#DIV/0!</v>
      </c>
      <c r="AF284" s="83"/>
      <c r="AG284" s="278">
        <f>'[1]CI (Ex-DGI)'!W55</f>
        <v>0</v>
      </c>
      <c r="AH284" s="278"/>
      <c r="AI284" s="278">
        <f t="shared" si="1047"/>
        <v>0</v>
      </c>
      <c r="AJ284" s="278">
        <f t="shared" si="1099"/>
        <v>0</v>
      </c>
      <c r="AK284" s="278">
        <f t="shared" si="1099"/>
        <v>0</v>
      </c>
      <c r="AL284" s="278">
        <f t="shared" si="1099"/>
        <v>0</v>
      </c>
      <c r="AM284" s="66" t="e">
        <f>AJ284/B284</f>
        <v>#DIV/0!</v>
      </c>
      <c r="AN284" s="83"/>
      <c r="AO284" s="278"/>
      <c r="AP284" s="278"/>
      <c r="AQ284" s="278">
        <f t="shared" si="1049"/>
        <v>0</v>
      </c>
      <c r="AR284" s="278">
        <f t="shared" si="1100"/>
        <v>0</v>
      </c>
      <c r="AS284" s="278">
        <f t="shared" si="1100"/>
        <v>0</v>
      </c>
      <c r="AT284" s="278">
        <f t="shared" si="1100"/>
        <v>0</v>
      </c>
      <c r="AU284" s="83"/>
      <c r="AV284" s="278"/>
      <c r="AW284" s="278"/>
      <c r="AX284" s="278">
        <f t="shared" si="1051"/>
        <v>0</v>
      </c>
      <c r="AY284" s="106"/>
      <c r="AZ284" s="84">
        <f>AF284+AN284+AU284</f>
        <v>0</v>
      </c>
      <c r="BA284" s="278">
        <f t="shared" si="1101"/>
        <v>0</v>
      </c>
      <c r="BB284" s="278">
        <f t="shared" si="1101"/>
        <v>0</v>
      </c>
      <c r="BC284" s="278">
        <f t="shared" si="1101"/>
        <v>0</v>
      </c>
      <c r="BD284" s="106">
        <f t="shared" si="1102"/>
        <v>0</v>
      </c>
      <c r="BE284" s="86">
        <f t="shared" si="1102"/>
        <v>0</v>
      </c>
      <c r="BF284" s="279">
        <f t="shared" si="1102"/>
        <v>0</v>
      </c>
      <c r="BG284" s="279">
        <f t="shared" si="1102"/>
        <v>0</v>
      </c>
      <c r="BH284" s="279">
        <f t="shared" si="1102"/>
        <v>0</v>
      </c>
      <c r="BI284" s="66"/>
      <c r="BJ284" s="66"/>
      <c r="BK284" s="66"/>
      <c r="BL284" s="83"/>
      <c r="BM284" s="278"/>
      <c r="BN284" s="278"/>
      <c r="BO284" s="278">
        <f t="shared" si="1054"/>
        <v>0</v>
      </c>
      <c r="BP284" s="278">
        <f>BM284+BF284</f>
        <v>0</v>
      </c>
      <c r="BQ284" s="278">
        <f t="shared" si="1103"/>
        <v>0</v>
      </c>
      <c r="BR284" s="278">
        <f t="shared" si="1103"/>
        <v>0</v>
      </c>
      <c r="BS284" s="66" t="e">
        <f t="shared" si="965"/>
        <v>#DIV/0!</v>
      </c>
      <c r="BT284" s="83"/>
      <c r="BU284" s="278"/>
      <c r="BV284" s="278"/>
      <c r="BW284" s="278">
        <f t="shared" si="1057"/>
        <v>0</v>
      </c>
      <c r="BX284" s="278">
        <f>BU284+BP284</f>
        <v>0</v>
      </c>
      <c r="BY284" s="278">
        <f t="shared" si="1104"/>
        <v>0</v>
      </c>
      <c r="BZ284" s="278">
        <f t="shared" si="1104"/>
        <v>0</v>
      </c>
      <c r="CA284" s="66" t="e">
        <f>BX284/B284</f>
        <v>#DIV/0!</v>
      </c>
      <c r="CB284" s="83"/>
      <c r="CC284" s="278"/>
      <c r="CD284" s="278"/>
      <c r="CE284" s="278">
        <f t="shared" si="1060"/>
        <v>0</v>
      </c>
      <c r="CF284" s="106"/>
      <c r="CG284" s="84">
        <f>CB284+BT284+BL284</f>
        <v>0</v>
      </c>
      <c r="CH284" s="81">
        <f t="shared" si="1105"/>
        <v>0</v>
      </c>
      <c r="CI284" s="278">
        <f t="shared" si="1105"/>
        <v>0</v>
      </c>
      <c r="CJ284" s="278">
        <f t="shared" si="1105"/>
        <v>0</v>
      </c>
      <c r="CK284" s="106">
        <f t="shared" si="1106"/>
        <v>0</v>
      </c>
      <c r="CL284" s="86">
        <f t="shared" si="1106"/>
        <v>0</v>
      </c>
      <c r="CM284" s="278">
        <f>CC284+BX284</f>
        <v>0</v>
      </c>
      <c r="CN284" s="278">
        <f t="shared" si="1107"/>
        <v>0</v>
      </c>
      <c r="CO284" s="278">
        <f t="shared" si="1107"/>
        <v>0</v>
      </c>
      <c r="CP284" s="67" t="e">
        <f t="shared" si="968"/>
        <v>#DIV/0!</v>
      </c>
      <c r="CQ284" s="67" t="e">
        <f t="shared" si="969"/>
        <v>#DIV/0!</v>
      </c>
      <c r="CR284" s="67" t="e">
        <f t="shared" si="1088"/>
        <v>#DIV/0!</v>
      </c>
      <c r="CS284" s="83"/>
      <c r="CT284" s="278"/>
      <c r="CU284" s="278"/>
      <c r="CV284" s="278">
        <f t="shared" si="1066"/>
        <v>0</v>
      </c>
      <c r="CW284" s="278">
        <f>CT284+CM284</f>
        <v>0</v>
      </c>
      <c r="CX284" s="278">
        <f t="shared" si="1108"/>
        <v>0</v>
      </c>
      <c r="CY284" s="278">
        <f t="shared" si="1108"/>
        <v>0</v>
      </c>
      <c r="CZ284" s="83"/>
      <c r="DA284" s="278"/>
      <c r="DB284" s="278"/>
      <c r="DC284" s="278">
        <f t="shared" si="1069"/>
        <v>0</v>
      </c>
      <c r="DD284" s="278">
        <f>DA284+CW284</f>
        <v>0</v>
      </c>
      <c r="DE284" s="278">
        <f t="shared" si="1109"/>
        <v>0</v>
      </c>
      <c r="DF284" s="278">
        <f t="shared" si="1109"/>
        <v>0</v>
      </c>
      <c r="DG284" s="83"/>
      <c r="DH284" s="278"/>
      <c r="DI284" s="278"/>
      <c r="DJ284" s="278">
        <f t="shared" si="1072"/>
        <v>0</v>
      </c>
      <c r="DK284" s="106"/>
      <c r="DL284" s="84">
        <f t="shared" si="1110"/>
        <v>0</v>
      </c>
      <c r="DM284" s="278">
        <f t="shared" si="1110"/>
        <v>0</v>
      </c>
      <c r="DN284" s="278">
        <f t="shared" si="1110"/>
        <v>0</v>
      </c>
      <c r="DO284" s="278">
        <f t="shared" si="1110"/>
        <v>0</v>
      </c>
      <c r="DP284" s="106">
        <f t="shared" si="1111"/>
        <v>0</v>
      </c>
      <c r="DQ284" s="86">
        <f t="shared" si="1111"/>
        <v>0</v>
      </c>
      <c r="DR284" s="280">
        <f>+DH284+DD284</f>
        <v>0</v>
      </c>
      <c r="DS284" s="280">
        <f t="shared" si="1112"/>
        <v>0</v>
      </c>
      <c r="DT284" s="280">
        <f t="shared" si="1112"/>
        <v>0</v>
      </c>
      <c r="DU284" s="67" t="e">
        <f>DR284/B284</f>
        <v>#DIV/0!</v>
      </c>
      <c r="DV284" s="67"/>
      <c r="DW284" s="67"/>
      <c r="DZ284" s="128"/>
      <c r="EA284" s="36"/>
      <c r="EB284" s="36"/>
    </row>
    <row r="285" spans="1:136" s="288" customFormat="1" ht="15" x14ac:dyDescent="0.25">
      <c r="A285" s="281" t="s">
        <v>278</v>
      </c>
      <c r="B285" s="282">
        <f t="shared" ref="B285:AA285" si="1114">SUM(B286:B289)</f>
        <v>0</v>
      </c>
      <c r="C285" s="282">
        <f t="shared" si="1114"/>
        <v>0</v>
      </c>
      <c r="D285" s="282">
        <f t="shared" si="1114"/>
        <v>0</v>
      </c>
      <c r="E285" s="282">
        <f t="shared" si="1114"/>
        <v>0</v>
      </c>
      <c r="F285" s="282">
        <f t="shared" si="1114"/>
        <v>0</v>
      </c>
      <c r="G285" s="282">
        <f t="shared" si="1114"/>
        <v>0</v>
      </c>
      <c r="H285" s="146">
        <f t="shared" si="1114"/>
        <v>0</v>
      </c>
      <c r="I285" s="283">
        <f t="shared" si="1114"/>
        <v>0</v>
      </c>
      <c r="J285" s="282">
        <f t="shared" si="1114"/>
        <v>-1.37975</v>
      </c>
      <c r="K285" s="282">
        <f t="shared" si="1114"/>
        <v>0</v>
      </c>
      <c r="L285" s="282">
        <f t="shared" si="1114"/>
        <v>-1.37975</v>
      </c>
      <c r="M285" s="283">
        <f>SUM(M286:M289)</f>
        <v>0</v>
      </c>
      <c r="N285" s="282">
        <f t="shared" si="1114"/>
        <v>-9.0499999999999997E-2</v>
      </c>
      <c r="O285" s="282">
        <f t="shared" si="1114"/>
        <v>0</v>
      </c>
      <c r="P285" s="282">
        <f t="shared" si="1114"/>
        <v>-9.0499999999999997E-2</v>
      </c>
      <c r="Q285" s="282">
        <f t="shared" si="1114"/>
        <v>-1.4702500000000001</v>
      </c>
      <c r="R285" s="282">
        <f t="shared" si="1114"/>
        <v>0</v>
      </c>
      <c r="S285" s="282">
        <f t="shared" si="1114"/>
        <v>-1.4702500000000001</v>
      </c>
      <c r="T285" s="283">
        <f>SUM(T286:T289)</f>
        <v>0</v>
      </c>
      <c r="U285" s="282">
        <f t="shared" si="1114"/>
        <v>0</v>
      </c>
      <c r="V285" s="282">
        <f t="shared" si="1114"/>
        <v>0</v>
      </c>
      <c r="W285" s="282">
        <f t="shared" si="1114"/>
        <v>0</v>
      </c>
      <c r="X285" s="146">
        <f t="shared" si="1114"/>
        <v>0</v>
      </c>
      <c r="Y285" s="284">
        <f t="shared" si="1114"/>
        <v>0</v>
      </c>
      <c r="Z285" s="285">
        <f t="shared" si="1114"/>
        <v>-1.4702500000000001</v>
      </c>
      <c r="AA285" s="285">
        <f t="shared" si="1114"/>
        <v>0</v>
      </c>
      <c r="AB285" s="285">
        <f t="shared" ref="AB285:CM285" si="1115">SUM(AB286:AB289)</f>
        <v>-1.4702500000000001</v>
      </c>
      <c r="AC285" s="66" t="e">
        <f t="shared" si="961"/>
        <v>#DIV/0!</v>
      </c>
      <c r="AD285" s="286" t="e">
        <f t="shared" si="920"/>
        <v>#DIV/0!</v>
      </c>
      <c r="AE285" s="286" t="e">
        <f t="shared" si="1007"/>
        <v>#DIV/0!</v>
      </c>
      <c r="AF285" s="283">
        <f>SUM(AF286:AF289)</f>
        <v>0</v>
      </c>
      <c r="AG285" s="282">
        <f t="shared" si="1115"/>
        <v>-3.2629119900000001</v>
      </c>
      <c r="AH285" s="282">
        <f t="shared" si="1115"/>
        <v>0</v>
      </c>
      <c r="AI285" s="282">
        <f t="shared" si="1115"/>
        <v>-3.2629119900000001</v>
      </c>
      <c r="AJ285" s="282">
        <f t="shared" si="1115"/>
        <v>-4.7331619900000002</v>
      </c>
      <c r="AK285" s="282">
        <f t="shared" si="1115"/>
        <v>0</v>
      </c>
      <c r="AL285" s="282">
        <f t="shared" si="1115"/>
        <v>-4.7331619900000002</v>
      </c>
      <c r="AM285" s="282" t="e">
        <f t="shared" si="1115"/>
        <v>#DIV/0!</v>
      </c>
      <c r="AN285" s="283">
        <f>SUM(AN286:AN289)</f>
        <v>0</v>
      </c>
      <c r="AO285" s="282">
        <f t="shared" si="1115"/>
        <v>-0.11375</v>
      </c>
      <c r="AP285" s="282">
        <f t="shared" si="1115"/>
        <v>0</v>
      </c>
      <c r="AQ285" s="282">
        <f t="shared" si="1115"/>
        <v>-0.11375</v>
      </c>
      <c r="AR285" s="282">
        <f t="shared" si="1115"/>
        <v>-4.8469119899999997</v>
      </c>
      <c r="AS285" s="282">
        <f t="shared" si="1115"/>
        <v>0</v>
      </c>
      <c r="AT285" s="282">
        <f t="shared" si="1115"/>
        <v>-4.8469119899999997</v>
      </c>
      <c r="AU285" s="283">
        <f>SUM(AU286:AU289)</f>
        <v>0</v>
      </c>
      <c r="AV285" s="282">
        <f t="shared" si="1115"/>
        <v>0</v>
      </c>
      <c r="AW285" s="282">
        <f t="shared" si="1115"/>
        <v>0</v>
      </c>
      <c r="AX285" s="282">
        <f t="shared" si="1115"/>
        <v>0</v>
      </c>
      <c r="AY285" s="146">
        <f>SUM(AY286:AY289)</f>
        <v>0</v>
      </c>
      <c r="AZ285" s="284">
        <f t="shared" si="1115"/>
        <v>0</v>
      </c>
      <c r="BA285" s="282">
        <f t="shared" si="1115"/>
        <v>-3.3766619900000001</v>
      </c>
      <c r="BB285" s="282">
        <f t="shared" si="1115"/>
        <v>0</v>
      </c>
      <c r="BC285" s="282">
        <f t="shared" si="1115"/>
        <v>-3.3766619900000001</v>
      </c>
      <c r="BD285" s="146">
        <f t="shared" si="1115"/>
        <v>0</v>
      </c>
      <c r="BE285" s="282">
        <f t="shared" si="1115"/>
        <v>0</v>
      </c>
      <c r="BF285" s="285">
        <f t="shared" si="1115"/>
        <v>-4.8469119900000006</v>
      </c>
      <c r="BG285" s="285">
        <f t="shared" si="1115"/>
        <v>0</v>
      </c>
      <c r="BH285" s="285">
        <f t="shared" si="1115"/>
        <v>-4.8469119900000006</v>
      </c>
      <c r="BI285" s="66"/>
      <c r="BJ285" s="66"/>
      <c r="BK285" s="66"/>
      <c r="BL285" s="283">
        <f>SUM(BL286:BL289)</f>
        <v>0</v>
      </c>
      <c r="BM285" s="282">
        <f t="shared" si="1115"/>
        <v>-44.531068988000001</v>
      </c>
      <c r="BN285" s="282">
        <f t="shared" si="1115"/>
        <v>0</v>
      </c>
      <c r="BO285" s="282">
        <f t="shared" si="1115"/>
        <v>-44.531068988000001</v>
      </c>
      <c r="BP285" s="282">
        <f t="shared" si="1115"/>
        <v>-49.377980977999997</v>
      </c>
      <c r="BQ285" s="282">
        <f t="shared" si="1115"/>
        <v>0</v>
      </c>
      <c r="BR285" s="282">
        <f t="shared" si="1115"/>
        <v>-49.377980977999997</v>
      </c>
      <c r="BS285" s="286" t="e">
        <f t="shared" si="965"/>
        <v>#DIV/0!</v>
      </c>
      <c r="BT285" s="283">
        <f>SUM(BT286:BT289)</f>
        <v>0</v>
      </c>
      <c r="BU285" s="282">
        <f t="shared" si="1115"/>
        <v>0</v>
      </c>
      <c r="BV285" s="282">
        <f t="shared" si="1115"/>
        <v>0</v>
      </c>
      <c r="BW285" s="282">
        <f t="shared" si="1115"/>
        <v>0</v>
      </c>
      <c r="BX285" s="282">
        <f t="shared" si="1115"/>
        <v>-49.377980977999997</v>
      </c>
      <c r="BY285" s="282">
        <f t="shared" si="1115"/>
        <v>0</v>
      </c>
      <c r="BZ285" s="282">
        <f t="shared" si="1115"/>
        <v>-49.377980977999997</v>
      </c>
      <c r="CA285" s="282" t="e">
        <f t="shared" si="1115"/>
        <v>#DIV/0!</v>
      </c>
      <c r="CB285" s="283">
        <f>SUM(CB286:CB289)</f>
        <v>0</v>
      </c>
      <c r="CC285" s="282">
        <f t="shared" si="1115"/>
        <v>0</v>
      </c>
      <c r="CD285" s="282">
        <f t="shared" si="1115"/>
        <v>0</v>
      </c>
      <c r="CE285" s="282">
        <f t="shared" si="1115"/>
        <v>0</v>
      </c>
      <c r="CF285" s="146">
        <f>SUM(CF286:CF289)</f>
        <v>0</v>
      </c>
      <c r="CG285" s="284">
        <f t="shared" si="1115"/>
        <v>0</v>
      </c>
      <c r="CH285" s="282">
        <f t="shared" si="1115"/>
        <v>-44.531068988000001</v>
      </c>
      <c r="CI285" s="282">
        <f t="shared" si="1115"/>
        <v>0</v>
      </c>
      <c r="CJ285" s="282">
        <f t="shared" si="1115"/>
        <v>-44.531068988000001</v>
      </c>
      <c r="CK285" s="146">
        <f t="shared" si="1115"/>
        <v>0</v>
      </c>
      <c r="CL285" s="282">
        <f t="shared" si="1115"/>
        <v>0</v>
      </c>
      <c r="CM285" s="282">
        <f t="shared" si="1115"/>
        <v>-49.377980977999997</v>
      </c>
      <c r="CN285" s="282">
        <f t="shared" ref="CN285:DU285" si="1116">SUM(CN286:CN289)</f>
        <v>0</v>
      </c>
      <c r="CO285" s="282">
        <f t="shared" si="1116"/>
        <v>-49.377980977999997</v>
      </c>
      <c r="CP285" s="287" t="e">
        <f t="shared" si="968"/>
        <v>#DIV/0!</v>
      </c>
      <c r="CQ285" s="287" t="e">
        <f t="shared" si="969"/>
        <v>#DIV/0!</v>
      </c>
      <c r="CR285" s="287" t="e">
        <f t="shared" si="1088"/>
        <v>#DIV/0!</v>
      </c>
      <c r="CS285" s="283">
        <f>SUM(CS286:CS289)</f>
        <v>0</v>
      </c>
      <c r="CT285" s="282">
        <f t="shared" si="1116"/>
        <v>0</v>
      </c>
      <c r="CU285" s="282">
        <f t="shared" si="1116"/>
        <v>0</v>
      </c>
      <c r="CV285" s="282">
        <f t="shared" si="1116"/>
        <v>0</v>
      </c>
      <c r="CW285" s="282">
        <f t="shared" si="1116"/>
        <v>-49.377980977999997</v>
      </c>
      <c r="CX285" s="282">
        <f t="shared" si="1116"/>
        <v>0</v>
      </c>
      <c r="CY285" s="282">
        <f t="shared" si="1116"/>
        <v>-49.377980977999997</v>
      </c>
      <c r="CZ285" s="283">
        <f>SUM(CZ286:CZ289)</f>
        <v>0</v>
      </c>
      <c r="DA285" s="282">
        <f t="shared" si="1116"/>
        <v>0</v>
      </c>
      <c r="DB285" s="282">
        <f t="shared" si="1116"/>
        <v>0</v>
      </c>
      <c r="DC285" s="282">
        <f t="shared" si="1116"/>
        <v>0</v>
      </c>
      <c r="DD285" s="282">
        <f t="shared" si="1116"/>
        <v>-49.377980977999997</v>
      </c>
      <c r="DE285" s="282">
        <f t="shared" si="1116"/>
        <v>0</v>
      </c>
      <c r="DF285" s="282">
        <f t="shared" si="1116"/>
        <v>-49.377980977999997</v>
      </c>
      <c r="DG285" s="283">
        <f>SUM(DG286:DG289)</f>
        <v>0</v>
      </c>
      <c r="DH285" s="282">
        <f t="shared" si="1116"/>
        <v>0</v>
      </c>
      <c r="DI285" s="282">
        <f t="shared" si="1116"/>
        <v>0</v>
      </c>
      <c r="DJ285" s="282">
        <f t="shared" si="1116"/>
        <v>0</v>
      </c>
      <c r="DK285" s="146">
        <f>SUM(DK286:DK289)</f>
        <v>0</v>
      </c>
      <c r="DL285" s="284">
        <f t="shared" si="1116"/>
        <v>0</v>
      </c>
      <c r="DM285" s="282">
        <f t="shared" si="1116"/>
        <v>0</v>
      </c>
      <c r="DN285" s="282">
        <f t="shared" si="1116"/>
        <v>0</v>
      </c>
      <c r="DO285" s="282">
        <f t="shared" si="1116"/>
        <v>0</v>
      </c>
      <c r="DP285" s="146">
        <f t="shared" si="1116"/>
        <v>0</v>
      </c>
      <c r="DQ285" s="282">
        <f t="shared" si="1116"/>
        <v>0</v>
      </c>
      <c r="DR285" s="282">
        <f t="shared" si="1116"/>
        <v>-49.377980977999997</v>
      </c>
      <c r="DS285" s="282">
        <f t="shared" si="1116"/>
        <v>0</v>
      </c>
      <c r="DT285" s="282">
        <f t="shared" si="1116"/>
        <v>-49.377980977999997</v>
      </c>
      <c r="DU285" s="282" t="e">
        <f t="shared" si="1116"/>
        <v>#DIV/0!</v>
      </c>
      <c r="DV285" s="282"/>
      <c r="DW285" s="282"/>
      <c r="DY285" s="289"/>
      <c r="DZ285" s="290"/>
      <c r="EA285" s="289"/>
      <c r="EB285" s="289"/>
    </row>
    <row r="286" spans="1:136" ht="13.5" customHeight="1" x14ac:dyDescent="0.25">
      <c r="A286" s="274" t="s">
        <v>279</v>
      </c>
      <c r="B286" s="219">
        <f>-'[1]Debits automatiques'!B18</f>
        <v>0</v>
      </c>
      <c r="C286" s="219"/>
      <c r="D286" s="219">
        <f t="shared" ref="D286:D291" si="1117">B286-C286</f>
        <v>0</v>
      </c>
      <c r="E286" s="219">
        <f>-'[1]Debits automatiques'!C18</f>
        <v>0</v>
      </c>
      <c r="F286" s="219"/>
      <c r="G286" s="219">
        <f t="shared" si="1113"/>
        <v>0</v>
      </c>
      <c r="H286" s="106">
        <f>D286</f>
        <v>0</v>
      </c>
      <c r="I286" s="83"/>
      <c r="J286" s="219">
        <f>-'[1]Debits automatiques'!E18</f>
        <v>0</v>
      </c>
      <c r="K286" s="219"/>
      <c r="L286" s="219">
        <f t="shared" si="976"/>
        <v>0</v>
      </c>
      <c r="M286" s="83"/>
      <c r="N286" s="219">
        <f>-'[1]Debits automatiques'!F18</f>
        <v>0</v>
      </c>
      <c r="O286" s="219"/>
      <c r="P286" s="219">
        <f t="shared" si="1042"/>
        <v>0</v>
      </c>
      <c r="Q286" s="219">
        <f t="shared" ref="Q286:S289" si="1118">J286+N286</f>
        <v>0</v>
      </c>
      <c r="R286" s="219">
        <f t="shared" si="1118"/>
        <v>0</v>
      </c>
      <c r="S286" s="219">
        <f t="shared" si="1118"/>
        <v>0</v>
      </c>
      <c r="T286" s="83"/>
      <c r="U286" s="219">
        <f>-'[1]Debits automatiques'!G18</f>
        <v>0</v>
      </c>
      <c r="V286" s="219"/>
      <c r="W286" s="219">
        <f t="shared" si="1044"/>
        <v>0</v>
      </c>
      <c r="X286" s="106"/>
      <c r="Y286" s="84">
        <f>I286+M286+T286</f>
        <v>0</v>
      </c>
      <c r="Z286" s="206">
        <f t="shared" ref="Z286:AB289" si="1119">Q286+U286</f>
        <v>0</v>
      </c>
      <c r="AA286" s="206">
        <f t="shared" si="1119"/>
        <v>0</v>
      </c>
      <c r="AB286" s="206">
        <f t="shared" si="1119"/>
        <v>0</v>
      </c>
      <c r="AC286" s="66" t="e">
        <f t="shared" si="961"/>
        <v>#DIV/0!</v>
      </c>
      <c r="AD286" s="66" t="e">
        <f t="shared" si="920"/>
        <v>#DIV/0!</v>
      </c>
      <c r="AE286" s="66" t="e">
        <f t="shared" si="1007"/>
        <v>#DIV/0!</v>
      </c>
      <c r="AF286" s="83"/>
      <c r="AG286" s="219">
        <f>-'[1]Debits automatiques'!H18</f>
        <v>0</v>
      </c>
      <c r="AH286" s="219"/>
      <c r="AI286" s="219">
        <f t="shared" si="1047"/>
        <v>0</v>
      </c>
      <c r="AJ286" s="219">
        <f t="shared" ref="AJ286:AL289" si="1120">+Z286+AG286</f>
        <v>0</v>
      </c>
      <c r="AK286" s="219">
        <f t="shared" si="1120"/>
        <v>0</v>
      </c>
      <c r="AL286" s="219">
        <f t="shared" si="1120"/>
        <v>0</v>
      </c>
      <c r="AM286" s="66" t="e">
        <f>AJ286/B286</f>
        <v>#DIV/0!</v>
      </c>
      <c r="AN286" s="83"/>
      <c r="AO286" s="219">
        <f>-'[1]Debits automatiques'!I18</f>
        <v>0</v>
      </c>
      <c r="AP286" s="219"/>
      <c r="AQ286" s="219">
        <f t="shared" si="1049"/>
        <v>0</v>
      </c>
      <c r="AR286" s="219">
        <f t="shared" ref="AR286:AT289" si="1121">AJ286+AO286</f>
        <v>0</v>
      </c>
      <c r="AS286" s="219">
        <f t="shared" si="1121"/>
        <v>0</v>
      </c>
      <c r="AT286" s="219">
        <f t="shared" si="1121"/>
        <v>0</v>
      </c>
      <c r="AU286" s="83"/>
      <c r="AV286" s="219">
        <f>-'[1]Debits automatiques'!J18</f>
        <v>0</v>
      </c>
      <c r="AW286" s="219"/>
      <c r="AX286" s="219">
        <f t="shared" si="1051"/>
        <v>0</v>
      </c>
      <c r="AY286" s="106"/>
      <c r="AZ286" s="84">
        <f>AF286+AN286+AU286</f>
        <v>0</v>
      </c>
      <c r="BA286" s="219">
        <f t="shared" ref="BA286:BC289" si="1122">AV286+AO286+AG286</f>
        <v>0</v>
      </c>
      <c r="BB286" s="219">
        <f t="shared" si="1122"/>
        <v>0</v>
      </c>
      <c r="BC286" s="219">
        <f t="shared" si="1122"/>
        <v>0</v>
      </c>
      <c r="BD286" s="106">
        <f t="shared" ref="BD286:BH289" si="1123">AY286+X286</f>
        <v>0</v>
      </c>
      <c r="BE286" s="86">
        <f t="shared" si="1123"/>
        <v>0</v>
      </c>
      <c r="BF286" s="206">
        <f t="shared" si="1123"/>
        <v>0</v>
      </c>
      <c r="BG286" s="206">
        <f t="shared" si="1123"/>
        <v>0</v>
      </c>
      <c r="BH286" s="206">
        <f t="shared" si="1123"/>
        <v>0</v>
      </c>
      <c r="BI286" s="66"/>
      <c r="BJ286" s="66"/>
      <c r="BK286" s="66"/>
      <c r="BL286" s="83"/>
      <c r="BM286" s="219">
        <f>-'[1]Debits automatiques'!K18</f>
        <v>0</v>
      </c>
      <c r="BN286" s="219"/>
      <c r="BO286" s="219">
        <f t="shared" si="1054"/>
        <v>0</v>
      </c>
      <c r="BP286" s="219">
        <f>BM286+BF286</f>
        <v>0</v>
      </c>
      <c r="BQ286" s="219">
        <f t="shared" ref="BQ286:BR289" si="1124">BG286+BN286</f>
        <v>0</v>
      </c>
      <c r="BR286" s="219">
        <f t="shared" si="1124"/>
        <v>0</v>
      </c>
      <c r="BS286" s="66" t="e">
        <f t="shared" si="965"/>
        <v>#DIV/0!</v>
      </c>
      <c r="BT286" s="83"/>
      <c r="BU286" s="219">
        <f>-'[1]Debits automatiques'!L18</f>
        <v>0</v>
      </c>
      <c r="BV286" s="219"/>
      <c r="BW286" s="219">
        <f t="shared" si="1057"/>
        <v>0</v>
      </c>
      <c r="BX286" s="219">
        <f>BU286+BP286</f>
        <v>0</v>
      </c>
      <c r="BY286" s="219">
        <f t="shared" ref="BY286:BZ289" si="1125">BQ286+BV286</f>
        <v>0</v>
      </c>
      <c r="BZ286" s="219">
        <f t="shared" si="1125"/>
        <v>0</v>
      </c>
      <c r="CA286" s="66" t="e">
        <f>BX286/B286</f>
        <v>#DIV/0!</v>
      </c>
      <c r="CB286" s="83"/>
      <c r="CC286" s="219">
        <f>-'[1]Debits automatiques'!M18</f>
        <v>0</v>
      </c>
      <c r="CD286" s="219"/>
      <c r="CE286" s="219">
        <f t="shared" si="1060"/>
        <v>0</v>
      </c>
      <c r="CF286" s="106"/>
      <c r="CG286" s="84">
        <f>CB286+BT286+BL286</f>
        <v>0</v>
      </c>
      <c r="CH286" s="81">
        <f t="shared" ref="CH286:CJ289" si="1126">BM286+BU286+CC286</f>
        <v>0</v>
      </c>
      <c r="CI286" s="219">
        <f t="shared" si="1126"/>
        <v>0</v>
      </c>
      <c r="CJ286" s="219">
        <f t="shared" si="1126"/>
        <v>0</v>
      </c>
      <c r="CK286" s="106">
        <f t="shared" ref="CK286:CL289" si="1127">CF286+BD286</f>
        <v>0</v>
      </c>
      <c r="CL286" s="86">
        <f t="shared" si="1127"/>
        <v>0</v>
      </c>
      <c r="CM286" s="219">
        <f>CC286+BX286</f>
        <v>0</v>
      </c>
      <c r="CN286" s="219">
        <f t="shared" ref="CN286:CO289" si="1128">BY286+CD286</f>
        <v>0</v>
      </c>
      <c r="CO286" s="219">
        <f t="shared" si="1128"/>
        <v>0</v>
      </c>
      <c r="CP286" s="67" t="e">
        <f t="shared" si="968"/>
        <v>#DIV/0!</v>
      </c>
      <c r="CQ286" s="67" t="e">
        <f t="shared" si="969"/>
        <v>#DIV/0!</v>
      </c>
      <c r="CR286" s="67" t="e">
        <f t="shared" si="1088"/>
        <v>#DIV/0!</v>
      </c>
      <c r="CS286" s="83"/>
      <c r="CT286" s="219">
        <f>-'[1]Debits automatiques'!N18</f>
        <v>0</v>
      </c>
      <c r="CU286" s="219"/>
      <c r="CV286" s="219">
        <f t="shared" si="1066"/>
        <v>0</v>
      </c>
      <c r="CW286" s="219">
        <f>CT286+CM286</f>
        <v>0</v>
      </c>
      <c r="CX286" s="219">
        <f t="shared" ref="CX286:CY289" si="1129">CN286+CU286</f>
        <v>0</v>
      </c>
      <c r="CY286" s="219">
        <f t="shared" si="1129"/>
        <v>0</v>
      </c>
      <c r="CZ286" s="83"/>
      <c r="DA286" s="219">
        <f>-'[1]Debits automatiques'!O18</f>
        <v>0</v>
      </c>
      <c r="DB286" s="219"/>
      <c r="DC286" s="219">
        <f t="shared" si="1069"/>
        <v>0</v>
      </c>
      <c r="DD286" s="219">
        <f>DA286+CW286</f>
        <v>0</v>
      </c>
      <c r="DE286" s="219">
        <f t="shared" ref="DE286:DF289" si="1130">CX286+DB286</f>
        <v>0</v>
      </c>
      <c r="DF286" s="219">
        <f t="shared" si="1130"/>
        <v>0</v>
      </c>
      <c r="DG286" s="83"/>
      <c r="DH286" s="219">
        <f>-'[1]Debits automatiques'!P18</f>
        <v>0</v>
      </c>
      <c r="DI286" s="219"/>
      <c r="DJ286" s="219">
        <f t="shared" si="1072"/>
        <v>0</v>
      </c>
      <c r="DK286" s="106"/>
      <c r="DL286" s="84">
        <f t="shared" ref="DL286:DO289" si="1131">DG286+CZ286+CS286</f>
        <v>0</v>
      </c>
      <c r="DM286" s="219">
        <f t="shared" si="1131"/>
        <v>0</v>
      </c>
      <c r="DN286" s="219">
        <f t="shared" si="1131"/>
        <v>0</v>
      </c>
      <c r="DO286" s="219">
        <f t="shared" si="1131"/>
        <v>0</v>
      </c>
      <c r="DP286" s="106">
        <f t="shared" ref="DP286:DQ289" si="1132">DK286+CK286</f>
        <v>0</v>
      </c>
      <c r="DQ286" s="86">
        <f t="shared" si="1132"/>
        <v>0</v>
      </c>
      <c r="DR286" s="245">
        <f>+DH286+DD286</f>
        <v>0</v>
      </c>
      <c r="DS286" s="245">
        <f t="shared" ref="DS286:DT289" si="1133">DE286+DI286</f>
        <v>0</v>
      </c>
      <c r="DT286" s="245">
        <f t="shared" si="1133"/>
        <v>0</v>
      </c>
      <c r="DU286" s="67" t="e">
        <f>DR286/B286</f>
        <v>#DIV/0!</v>
      </c>
      <c r="DV286" s="67"/>
      <c r="DW286" s="67"/>
      <c r="DZ286" s="128"/>
    </row>
    <row r="287" spans="1:136" ht="13.5" customHeight="1" x14ac:dyDescent="0.25">
      <c r="A287" s="274" t="s">
        <v>175</v>
      </c>
      <c r="B287" s="219">
        <f>-'[1]Debits automatiques'!B20</f>
        <v>0</v>
      </c>
      <c r="C287" s="219"/>
      <c r="D287" s="219">
        <f t="shared" si="1117"/>
        <v>0</v>
      </c>
      <c r="E287" s="219">
        <f>-'[1]Debits automatiques'!C20</f>
        <v>0</v>
      </c>
      <c r="F287" s="219"/>
      <c r="G287" s="219">
        <f t="shared" si="1113"/>
        <v>0</v>
      </c>
      <c r="H287" s="106">
        <f>D287</f>
        <v>0</v>
      </c>
      <c r="I287" s="83"/>
      <c r="J287" s="219">
        <f>-'[1]Debits automatiques'!E20</f>
        <v>-1.37975</v>
      </c>
      <c r="K287" s="219"/>
      <c r="L287" s="219">
        <f t="shared" si="976"/>
        <v>-1.37975</v>
      </c>
      <c r="M287" s="83"/>
      <c r="N287" s="219">
        <f>-'[1]Debits automatiques'!F20</f>
        <v>-9.0499999999999997E-2</v>
      </c>
      <c r="O287" s="219"/>
      <c r="P287" s="219">
        <f t="shared" si="1042"/>
        <v>-9.0499999999999997E-2</v>
      </c>
      <c r="Q287" s="219">
        <f t="shared" si="1118"/>
        <v>-1.4702500000000001</v>
      </c>
      <c r="R287" s="219">
        <f t="shared" si="1118"/>
        <v>0</v>
      </c>
      <c r="S287" s="219">
        <f t="shared" si="1118"/>
        <v>-1.4702500000000001</v>
      </c>
      <c r="T287" s="83"/>
      <c r="U287" s="219">
        <f>-'[1]Debits automatiques'!G20</f>
        <v>0</v>
      </c>
      <c r="V287" s="219"/>
      <c r="W287" s="219">
        <f t="shared" si="1044"/>
        <v>0</v>
      </c>
      <c r="X287" s="106"/>
      <c r="Y287" s="84">
        <f>I287+M287+T287</f>
        <v>0</v>
      </c>
      <c r="Z287" s="206">
        <f t="shared" si="1119"/>
        <v>-1.4702500000000001</v>
      </c>
      <c r="AA287" s="206">
        <f t="shared" si="1119"/>
        <v>0</v>
      </c>
      <c r="AB287" s="206">
        <f t="shared" si="1119"/>
        <v>-1.4702500000000001</v>
      </c>
      <c r="AC287" s="66" t="e">
        <f t="shared" si="961"/>
        <v>#DIV/0!</v>
      </c>
      <c r="AD287" s="66" t="e">
        <f t="shared" si="920"/>
        <v>#DIV/0!</v>
      </c>
      <c r="AE287" s="66" t="e">
        <f t="shared" si="1007"/>
        <v>#DIV/0!</v>
      </c>
      <c r="AF287" s="83"/>
      <c r="AG287" s="219">
        <f>-'[1]Debits automatiques'!H20</f>
        <v>-3.2629119900000001</v>
      </c>
      <c r="AH287" s="219"/>
      <c r="AI287" s="219">
        <f t="shared" si="1047"/>
        <v>-3.2629119900000001</v>
      </c>
      <c r="AJ287" s="219">
        <f t="shared" si="1120"/>
        <v>-4.7331619900000002</v>
      </c>
      <c r="AK287" s="219">
        <f t="shared" si="1120"/>
        <v>0</v>
      </c>
      <c r="AL287" s="219">
        <f t="shared" si="1120"/>
        <v>-4.7331619900000002</v>
      </c>
      <c r="AM287" s="66" t="e">
        <f>AJ287/B287</f>
        <v>#DIV/0!</v>
      </c>
      <c r="AN287" s="83"/>
      <c r="AO287" s="219">
        <f>-'[1]Debits automatiques'!I20</f>
        <v>-0.11375</v>
      </c>
      <c r="AP287" s="219"/>
      <c r="AQ287" s="219">
        <f t="shared" si="1049"/>
        <v>-0.11375</v>
      </c>
      <c r="AR287" s="219">
        <f t="shared" si="1121"/>
        <v>-4.8469119899999997</v>
      </c>
      <c r="AS287" s="219">
        <f t="shared" si="1121"/>
        <v>0</v>
      </c>
      <c r="AT287" s="219">
        <f t="shared" si="1121"/>
        <v>-4.8469119899999997</v>
      </c>
      <c r="AU287" s="83"/>
      <c r="AV287" s="219">
        <f>-'[1]Debits automatiques'!J20</f>
        <v>0</v>
      </c>
      <c r="AW287" s="219"/>
      <c r="AX287" s="219">
        <f t="shared" si="1051"/>
        <v>0</v>
      </c>
      <c r="AY287" s="106"/>
      <c r="AZ287" s="84">
        <f>AF287+AN287+AU287</f>
        <v>0</v>
      </c>
      <c r="BA287" s="219">
        <f t="shared" si="1122"/>
        <v>-3.3766619900000001</v>
      </c>
      <c r="BB287" s="219">
        <f t="shared" si="1122"/>
        <v>0</v>
      </c>
      <c r="BC287" s="219">
        <f t="shared" si="1122"/>
        <v>-3.3766619900000001</v>
      </c>
      <c r="BD287" s="106">
        <f t="shared" si="1123"/>
        <v>0</v>
      </c>
      <c r="BE287" s="86">
        <f t="shared" si="1123"/>
        <v>0</v>
      </c>
      <c r="BF287" s="206">
        <f t="shared" si="1123"/>
        <v>-4.8469119900000006</v>
      </c>
      <c r="BG287" s="206">
        <f t="shared" si="1123"/>
        <v>0</v>
      </c>
      <c r="BH287" s="206">
        <f t="shared" si="1123"/>
        <v>-4.8469119900000006</v>
      </c>
      <c r="BI287" s="66"/>
      <c r="BJ287" s="66"/>
      <c r="BK287" s="66"/>
      <c r="BL287" s="83"/>
      <c r="BM287" s="219">
        <f>-'[1]Debits automatiques'!K20</f>
        <v>-1.37575</v>
      </c>
      <c r="BN287" s="219"/>
      <c r="BO287" s="219">
        <f t="shared" si="1054"/>
        <v>-1.37575</v>
      </c>
      <c r="BP287" s="219">
        <f>BM287+BF287</f>
        <v>-6.2226619900000006</v>
      </c>
      <c r="BQ287" s="219">
        <f t="shared" si="1124"/>
        <v>0</v>
      </c>
      <c r="BR287" s="219">
        <f t="shared" si="1124"/>
        <v>-6.2226619900000006</v>
      </c>
      <c r="BS287" s="66" t="e">
        <f t="shared" si="965"/>
        <v>#DIV/0!</v>
      </c>
      <c r="BT287" s="83"/>
      <c r="BU287" s="219">
        <f>-'[1]Debits automatiques'!L20</f>
        <v>0</v>
      </c>
      <c r="BV287" s="219"/>
      <c r="BW287" s="219">
        <f t="shared" si="1057"/>
        <v>0</v>
      </c>
      <c r="BX287" s="219">
        <f>BU287+BP287</f>
        <v>-6.2226619900000006</v>
      </c>
      <c r="BY287" s="219">
        <f t="shared" si="1125"/>
        <v>0</v>
      </c>
      <c r="BZ287" s="219">
        <f t="shared" si="1125"/>
        <v>-6.2226619900000006</v>
      </c>
      <c r="CA287" s="66" t="e">
        <f>BX287/B287</f>
        <v>#DIV/0!</v>
      </c>
      <c r="CB287" s="83"/>
      <c r="CC287" s="219">
        <f>-'[1]Debits automatiques'!M20</f>
        <v>0</v>
      </c>
      <c r="CD287" s="219"/>
      <c r="CE287" s="219">
        <f t="shared" si="1060"/>
        <v>0</v>
      </c>
      <c r="CF287" s="106"/>
      <c r="CG287" s="84">
        <f>CB287+BT287+BL287</f>
        <v>0</v>
      </c>
      <c r="CH287" s="81">
        <f t="shared" si="1126"/>
        <v>-1.37575</v>
      </c>
      <c r="CI287" s="219">
        <f t="shared" si="1126"/>
        <v>0</v>
      </c>
      <c r="CJ287" s="219">
        <f t="shared" si="1126"/>
        <v>-1.37575</v>
      </c>
      <c r="CK287" s="106">
        <f t="shared" si="1127"/>
        <v>0</v>
      </c>
      <c r="CL287" s="86">
        <f t="shared" si="1127"/>
        <v>0</v>
      </c>
      <c r="CM287" s="219">
        <f>CC287+BX287</f>
        <v>-6.2226619900000006</v>
      </c>
      <c r="CN287" s="219">
        <f t="shared" si="1128"/>
        <v>0</v>
      </c>
      <c r="CO287" s="219">
        <f t="shared" si="1128"/>
        <v>-6.2226619900000006</v>
      </c>
      <c r="CP287" s="67" t="e">
        <f t="shared" si="968"/>
        <v>#DIV/0!</v>
      </c>
      <c r="CQ287" s="67" t="e">
        <f t="shared" si="969"/>
        <v>#DIV/0!</v>
      </c>
      <c r="CR287" s="67" t="e">
        <f t="shared" si="1088"/>
        <v>#DIV/0!</v>
      </c>
      <c r="CS287" s="83"/>
      <c r="CT287" s="219">
        <f>-'[1]Debits automatiques'!N20</f>
        <v>0</v>
      </c>
      <c r="CU287" s="219"/>
      <c r="CV287" s="219">
        <f t="shared" si="1066"/>
        <v>0</v>
      </c>
      <c r="CW287" s="219">
        <f>CT287+CM287</f>
        <v>-6.2226619900000006</v>
      </c>
      <c r="CX287" s="219">
        <f t="shared" si="1129"/>
        <v>0</v>
      </c>
      <c r="CY287" s="219">
        <f t="shared" si="1129"/>
        <v>-6.2226619900000006</v>
      </c>
      <c r="CZ287" s="83"/>
      <c r="DA287" s="219">
        <f>-'[1]Debits automatiques'!O20</f>
        <v>0</v>
      </c>
      <c r="DB287" s="219"/>
      <c r="DC287" s="219">
        <f t="shared" si="1069"/>
        <v>0</v>
      </c>
      <c r="DD287" s="219">
        <f>DA287+CW287</f>
        <v>-6.2226619900000006</v>
      </c>
      <c r="DE287" s="219">
        <f t="shared" si="1130"/>
        <v>0</v>
      </c>
      <c r="DF287" s="219">
        <f t="shared" si="1130"/>
        <v>-6.2226619900000006</v>
      </c>
      <c r="DG287" s="83"/>
      <c r="DH287" s="219">
        <f>-'[1]Debits automatiques'!P20</f>
        <v>0</v>
      </c>
      <c r="DI287" s="219"/>
      <c r="DJ287" s="219">
        <f t="shared" si="1072"/>
        <v>0</v>
      </c>
      <c r="DK287" s="106"/>
      <c r="DL287" s="84">
        <f t="shared" si="1131"/>
        <v>0</v>
      </c>
      <c r="DM287" s="219">
        <f t="shared" si="1131"/>
        <v>0</v>
      </c>
      <c r="DN287" s="219">
        <f t="shared" si="1131"/>
        <v>0</v>
      </c>
      <c r="DO287" s="219">
        <f t="shared" si="1131"/>
        <v>0</v>
      </c>
      <c r="DP287" s="106">
        <f t="shared" si="1132"/>
        <v>0</v>
      </c>
      <c r="DQ287" s="86">
        <f t="shared" si="1132"/>
        <v>0</v>
      </c>
      <c r="DR287" s="245">
        <f>+DH287+DD287</f>
        <v>-6.2226619900000006</v>
      </c>
      <c r="DS287" s="245">
        <f t="shared" si="1133"/>
        <v>0</v>
      </c>
      <c r="DT287" s="245">
        <f t="shared" si="1133"/>
        <v>-6.2226619900000006</v>
      </c>
      <c r="DU287" s="67" t="e">
        <f>DR287/B287</f>
        <v>#DIV/0!</v>
      </c>
      <c r="DV287" s="67" t="e">
        <f>DR287/E287</f>
        <v>#DIV/0!</v>
      </c>
      <c r="DW287" s="67" t="e">
        <f>DT287/H287</f>
        <v>#DIV/0!</v>
      </c>
      <c r="DZ287" s="128"/>
    </row>
    <row r="288" spans="1:136" ht="15" x14ac:dyDescent="0.25">
      <c r="A288" s="291" t="s">
        <v>280</v>
      </c>
      <c r="B288" s="219">
        <f>-'[1]Debits automatiques'!B17</f>
        <v>0</v>
      </c>
      <c r="C288" s="219"/>
      <c r="D288" s="219">
        <f t="shared" si="1117"/>
        <v>0</v>
      </c>
      <c r="E288" s="219">
        <f>-'[1]Debits automatiques'!C17</f>
        <v>0</v>
      </c>
      <c r="F288" s="219"/>
      <c r="G288" s="219">
        <f>E288-F288</f>
        <v>0</v>
      </c>
      <c r="H288" s="106">
        <f>D288</f>
        <v>0</v>
      </c>
      <c r="I288" s="83"/>
      <c r="J288" s="219">
        <f>-'[1]Debits automatiques'!E17</f>
        <v>0</v>
      </c>
      <c r="K288" s="219"/>
      <c r="L288" s="219">
        <f>J288-K288</f>
        <v>0</v>
      </c>
      <c r="M288" s="83"/>
      <c r="N288" s="219">
        <f>-'[1]Debits automatiques'!F17</f>
        <v>0</v>
      </c>
      <c r="O288" s="219"/>
      <c r="P288" s="219">
        <f>N288-O288</f>
        <v>0</v>
      </c>
      <c r="Q288" s="219">
        <f t="shared" si="1118"/>
        <v>0</v>
      </c>
      <c r="R288" s="219">
        <f t="shared" si="1118"/>
        <v>0</v>
      </c>
      <c r="S288" s="219">
        <f t="shared" si="1118"/>
        <v>0</v>
      </c>
      <c r="T288" s="83"/>
      <c r="U288" s="219">
        <f>-'[1]Debits automatiques'!G17</f>
        <v>0</v>
      </c>
      <c r="V288" s="219"/>
      <c r="W288" s="219">
        <f>U288-V288</f>
        <v>0</v>
      </c>
      <c r="X288" s="106"/>
      <c r="Y288" s="84">
        <f>I288+M288+T288</f>
        <v>0</v>
      </c>
      <c r="Z288" s="206">
        <f t="shared" si="1119"/>
        <v>0</v>
      </c>
      <c r="AA288" s="206">
        <f t="shared" si="1119"/>
        <v>0</v>
      </c>
      <c r="AB288" s="206">
        <f t="shared" si="1119"/>
        <v>0</v>
      </c>
      <c r="AC288" s="66" t="e">
        <f t="shared" si="961"/>
        <v>#DIV/0!</v>
      </c>
      <c r="AD288" s="66" t="e">
        <f t="shared" si="920"/>
        <v>#DIV/0!</v>
      </c>
      <c r="AE288" s="66" t="e">
        <f t="shared" si="1007"/>
        <v>#DIV/0!</v>
      </c>
      <c r="AF288" s="83"/>
      <c r="AG288" s="219">
        <f>-'[1]Debits automatiques'!H17</f>
        <v>0</v>
      </c>
      <c r="AH288" s="219"/>
      <c r="AI288" s="219">
        <f>AG288-AH288</f>
        <v>0</v>
      </c>
      <c r="AJ288" s="219">
        <f t="shared" si="1120"/>
        <v>0</v>
      </c>
      <c r="AK288" s="219">
        <f t="shared" si="1120"/>
        <v>0</v>
      </c>
      <c r="AL288" s="219">
        <f t="shared" si="1120"/>
        <v>0</v>
      </c>
      <c r="AM288" s="66" t="e">
        <f>AJ288/B288</f>
        <v>#DIV/0!</v>
      </c>
      <c r="AN288" s="83"/>
      <c r="AO288" s="219">
        <f>-'[1]Debits automatiques'!I17</f>
        <v>0</v>
      </c>
      <c r="AP288" s="219"/>
      <c r="AQ288" s="219">
        <f>AO288-AP288</f>
        <v>0</v>
      </c>
      <c r="AR288" s="219">
        <f t="shared" si="1121"/>
        <v>0</v>
      </c>
      <c r="AS288" s="219">
        <f t="shared" si="1121"/>
        <v>0</v>
      </c>
      <c r="AT288" s="219">
        <f t="shared" si="1121"/>
        <v>0</v>
      </c>
      <c r="AU288" s="83"/>
      <c r="AV288" s="219">
        <f>-'[1]Debits automatiques'!J17</f>
        <v>0</v>
      </c>
      <c r="AW288" s="219"/>
      <c r="AX288" s="219">
        <f>AV288-AW288</f>
        <v>0</v>
      </c>
      <c r="AY288" s="106"/>
      <c r="AZ288" s="84">
        <f>AF288+AN288+AU288</f>
        <v>0</v>
      </c>
      <c r="BA288" s="219">
        <f t="shared" si="1122"/>
        <v>0</v>
      </c>
      <c r="BB288" s="219">
        <f t="shared" si="1122"/>
        <v>0</v>
      </c>
      <c r="BC288" s="219">
        <f t="shared" si="1122"/>
        <v>0</v>
      </c>
      <c r="BD288" s="106">
        <f t="shared" si="1123"/>
        <v>0</v>
      </c>
      <c r="BE288" s="86">
        <f t="shared" si="1123"/>
        <v>0</v>
      </c>
      <c r="BF288" s="206">
        <f t="shared" si="1123"/>
        <v>0</v>
      </c>
      <c r="BG288" s="206">
        <f t="shared" si="1123"/>
        <v>0</v>
      </c>
      <c r="BH288" s="206">
        <f t="shared" si="1123"/>
        <v>0</v>
      </c>
      <c r="BI288" s="66"/>
      <c r="BJ288" s="66"/>
      <c r="BK288" s="66"/>
      <c r="BL288" s="83"/>
      <c r="BM288" s="219">
        <f>-'[1]Debits automatiques'!K17</f>
        <v>0</v>
      </c>
      <c r="BN288" s="219"/>
      <c r="BO288" s="219">
        <f>BM288-BN288</f>
        <v>0</v>
      </c>
      <c r="BP288" s="219">
        <f>BM288+BF288</f>
        <v>0</v>
      </c>
      <c r="BQ288" s="219">
        <f t="shared" si="1124"/>
        <v>0</v>
      </c>
      <c r="BR288" s="219">
        <f t="shared" si="1124"/>
        <v>0</v>
      </c>
      <c r="BS288" s="66" t="e">
        <f t="shared" si="965"/>
        <v>#DIV/0!</v>
      </c>
      <c r="BT288" s="83"/>
      <c r="BU288" s="219">
        <f>-'[1]Debits automatiques'!L17</f>
        <v>0</v>
      </c>
      <c r="BV288" s="219"/>
      <c r="BW288" s="219">
        <f>BU288-BV288</f>
        <v>0</v>
      </c>
      <c r="BX288" s="219">
        <f>BU288+BP288</f>
        <v>0</v>
      </c>
      <c r="BY288" s="219">
        <f t="shared" si="1125"/>
        <v>0</v>
      </c>
      <c r="BZ288" s="219">
        <f t="shared" si="1125"/>
        <v>0</v>
      </c>
      <c r="CA288" s="66" t="e">
        <f>BX288/B288</f>
        <v>#DIV/0!</v>
      </c>
      <c r="CB288" s="83"/>
      <c r="CC288" s="219">
        <f>-'[1]Debits automatiques'!M17</f>
        <v>0</v>
      </c>
      <c r="CD288" s="219"/>
      <c r="CE288" s="219">
        <f>CC288-CD288</f>
        <v>0</v>
      </c>
      <c r="CF288" s="106"/>
      <c r="CG288" s="84">
        <f>CB288+BT288+BL288</f>
        <v>0</v>
      </c>
      <c r="CH288" s="81">
        <f t="shared" si="1126"/>
        <v>0</v>
      </c>
      <c r="CI288" s="219">
        <f t="shared" si="1126"/>
        <v>0</v>
      </c>
      <c r="CJ288" s="219">
        <f t="shared" si="1126"/>
        <v>0</v>
      </c>
      <c r="CK288" s="106">
        <f t="shared" si="1127"/>
        <v>0</v>
      </c>
      <c r="CL288" s="86">
        <f t="shared" si="1127"/>
        <v>0</v>
      </c>
      <c r="CM288" s="219">
        <f>CC288+BX288</f>
        <v>0</v>
      </c>
      <c r="CN288" s="219">
        <f t="shared" si="1128"/>
        <v>0</v>
      </c>
      <c r="CO288" s="219">
        <f t="shared" si="1128"/>
        <v>0</v>
      </c>
      <c r="CP288" s="67" t="e">
        <f t="shared" si="968"/>
        <v>#DIV/0!</v>
      </c>
      <c r="CQ288" s="67" t="e">
        <f t="shared" si="969"/>
        <v>#DIV/0!</v>
      </c>
      <c r="CR288" s="67" t="e">
        <f t="shared" si="1088"/>
        <v>#DIV/0!</v>
      </c>
      <c r="CS288" s="83"/>
      <c r="CT288" s="219">
        <f>-'[1]Debits automatiques'!N17</f>
        <v>0</v>
      </c>
      <c r="CU288" s="219"/>
      <c r="CV288" s="219">
        <f>CT288-CU288</f>
        <v>0</v>
      </c>
      <c r="CW288" s="219">
        <f>CT288+CM288</f>
        <v>0</v>
      </c>
      <c r="CX288" s="219">
        <f t="shared" si="1129"/>
        <v>0</v>
      </c>
      <c r="CY288" s="219">
        <f t="shared" si="1129"/>
        <v>0</v>
      </c>
      <c r="CZ288" s="83"/>
      <c r="DA288" s="219">
        <f>-'[1]Debits automatiques'!O17</f>
        <v>0</v>
      </c>
      <c r="DB288" s="219"/>
      <c r="DC288" s="219">
        <f>DA288-DB288</f>
        <v>0</v>
      </c>
      <c r="DD288" s="219">
        <f>DA288+CW288</f>
        <v>0</v>
      </c>
      <c r="DE288" s="219">
        <f t="shared" si="1130"/>
        <v>0</v>
      </c>
      <c r="DF288" s="219">
        <f t="shared" si="1130"/>
        <v>0</v>
      </c>
      <c r="DG288" s="83"/>
      <c r="DH288" s="219">
        <f>-'[1]Debits automatiques'!P17</f>
        <v>0</v>
      </c>
      <c r="DI288" s="219"/>
      <c r="DJ288" s="219">
        <f>DH288-DI288</f>
        <v>0</v>
      </c>
      <c r="DK288" s="106"/>
      <c r="DL288" s="84">
        <f t="shared" si="1131"/>
        <v>0</v>
      </c>
      <c r="DM288" s="219">
        <f t="shared" si="1131"/>
        <v>0</v>
      </c>
      <c r="DN288" s="219">
        <f t="shared" si="1131"/>
        <v>0</v>
      </c>
      <c r="DO288" s="219">
        <f t="shared" si="1131"/>
        <v>0</v>
      </c>
      <c r="DP288" s="106">
        <f t="shared" si="1132"/>
        <v>0</v>
      </c>
      <c r="DQ288" s="86">
        <f t="shared" si="1132"/>
        <v>0</v>
      </c>
      <c r="DR288" s="245">
        <f>+DH288+DD288</f>
        <v>0</v>
      </c>
      <c r="DS288" s="245">
        <f t="shared" si="1133"/>
        <v>0</v>
      </c>
      <c r="DT288" s="245">
        <f t="shared" si="1133"/>
        <v>0</v>
      </c>
      <c r="DU288" s="67" t="e">
        <f>DR288/B288</f>
        <v>#DIV/0!</v>
      </c>
      <c r="DV288" s="67"/>
      <c r="DW288" s="67"/>
      <c r="DZ288" s="128"/>
    </row>
    <row r="289" spans="1:132" ht="13.5" customHeight="1" x14ac:dyDescent="0.25">
      <c r="A289" s="274" t="s">
        <v>182</v>
      </c>
      <c r="B289" s="219">
        <f>-'[1]Debits automatiques'!B21</f>
        <v>0</v>
      </c>
      <c r="C289" s="219"/>
      <c r="D289" s="219">
        <f t="shared" si="1117"/>
        <v>0</v>
      </c>
      <c r="E289" s="219">
        <f>-'[1]Debits automatiques'!C21</f>
        <v>0</v>
      </c>
      <c r="F289" s="219"/>
      <c r="G289" s="219">
        <f t="shared" si="1113"/>
        <v>0</v>
      </c>
      <c r="H289" s="106">
        <f>D289</f>
        <v>0</v>
      </c>
      <c r="I289" s="83"/>
      <c r="J289" s="219">
        <f>-'[1]Debits automatiques'!E21</f>
        <v>0</v>
      </c>
      <c r="K289" s="219"/>
      <c r="L289" s="219">
        <f t="shared" si="976"/>
        <v>0</v>
      </c>
      <c r="M289" s="83"/>
      <c r="N289" s="219">
        <f>-'[1]Debits automatiques'!F21</f>
        <v>0</v>
      </c>
      <c r="O289" s="219"/>
      <c r="P289" s="219">
        <f t="shared" si="1042"/>
        <v>0</v>
      </c>
      <c r="Q289" s="219">
        <f t="shared" si="1118"/>
        <v>0</v>
      </c>
      <c r="R289" s="219">
        <f t="shared" si="1118"/>
        <v>0</v>
      </c>
      <c r="S289" s="219">
        <f t="shared" si="1118"/>
        <v>0</v>
      </c>
      <c r="T289" s="83"/>
      <c r="U289" s="219">
        <f>-'[1]Debits automatiques'!G21</f>
        <v>0</v>
      </c>
      <c r="V289" s="219"/>
      <c r="W289" s="219">
        <f t="shared" si="1044"/>
        <v>0</v>
      </c>
      <c r="X289" s="106"/>
      <c r="Y289" s="84">
        <f>I289+M289+T289</f>
        <v>0</v>
      </c>
      <c r="Z289" s="206">
        <f t="shared" si="1119"/>
        <v>0</v>
      </c>
      <c r="AA289" s="206">
        <f t="shared" si="1119"/>
        <v>0</v>
      </c>
      <c r="AB289" s="206">
        <f t="shared" si="1119"/>
        <v>0</v>
      </c>
      <c r="AC289" s="66" t="e">
        <f t="shared" si="961"/>
        <v>#DIV/0!</v>
      </c>
      <c r="AD289" s="66" t="e">
        <f t="shared" si="920"/>
        <v>#DIV/0!</v>
      </c>
      <c r="AE289" s="66" t="e">
        <f t="shared" si="1007"/>
        <v>#DIV/0!</v>
      </c>
      <c r="AF289" s="83"/>
      <c r="AG289" s="219">
        <f>-'[1]Debits automatiques'!H21</f>
        <v>0</v>
      </c>
      <c r="AH289" s="219"/>
      <c r="AI289" s="219">
        <f t="shared" si="1047"/>
        <v>0</v>
      </c>
      <c r="AJ289" s="219">
        <f t="shared" si="1120"/>
        <v>0</v>
      </c>
      <c r="AK289" s="219">
        <f t="shared" si="1120"/>
        <v>0</v>
      </c>
      <c r="AL289" s="219">
        <f t="shared" si="1120"/>
        <v>0</v>
      </c>
      <c r="AM289" s="66" t="e">
        <f>AJ289/B289</f>
        <v>#DIV/0!</v>
      </c>
      <c r="AN289" s="83"/>
      <c r="AO289" s="219">
        <f>-'[1]Debits automatiques'!I21</f>
        <v>0</v>
      </c>
      <c r="AP289" s="219"/>
      <c r="AQ289" s="219">
        <f t="shared" si="1049"/>
        <v>0</v>
      </c>
      <c r="AR289" s="219">
        <f t="shared" si="1121"/>
        <v>0</v>
      </c>
      <c r="AS289" s="219">
        <f t="shared" si="1121"/>
        <v>0</v>
      </c>
      <c r="AT289" s="219">
        <f t="shared" si="1121"/>
        <v>0</v>
      </c>
      <c r="AU289" s="83"/>
      <c r="AV289" s="219">
        <f>-'[1]Debits automatiques'!J21</f>
        <v>0</v>
      </c>
      <c r="AW289" s="219"/>
      <c r="AX289" s="219">
        <f t="shared" si="1051"/>
        <v>0</v>
      </c>
      <c r="AY289" s="106"/>
      <c r="AZ289" s="84">
        <f>AF289+AN289+AU289</f>
        <v>0</v>
      </c>
      <c r="BA289" s="219">
        <f t="shared" si="1122"/>
        <v>0</v>
      </c>
      <c r="BB289" s="219">
        <f t="shared" si="1122"/>
        <v>0</v>
      </c>
      <c r="BC289" s="219">
        <f t="shared" si="1122"/>
        <v>0</v>
      </c>
      <c r="BD289" s="106">
        <f t="shared" si="1123"/>
        <v>0</v>
      </c>
      <c r="BE289" s="86">
        <f t="shared" si="1123"/>
        <v>0</v>
      </c>
      <c r="BF289" s="206">
        <f t="shared" si="1123"/>
        <v>0</v>
      </c>
      <c r="BG289" s="206">
        <f t="shared" si="1123"/>
        <v>0</v>
      </c>
      <c r="BH289" s="206">
        <f t="shared" si="1123"/>
        <v>0</v>
      </c>
      <c r="BI289" s="66"/>
      <c r="BJ289" s="66"/>
      <c r="BK289" s="66"/>
      <c r="BL289" s="83"/>
      <c r="BM289" s="219">
        <f>-'[1]Debits automatiques'!K21</f>
        <v>-43.155318987999998</v>
      </c>
      <c r="BN289" s="219"/>
      <c r="BO289" s="219">
        <f t="shared" si="1054"/>
        <v>-43.155318987999998</v>
      </c>
      <c r="BP289" s="219">
        <f>BM289+BF289</f>
        <v>-43.155318987999998</v>
      </c>
      <c r="BQ289" s="219">
        <f t="shared" si="1124"/>
        <v>0</v>
      </c>
      <c r="BR289" s="219">
        <f t="shared" si="1124"/>
        <v>-43.155318987999998</v>
      </c>
      <c r="BS289" s="66" t="e">
        <f t="shared" si="965"/>
        <v>#DIV/0!</v>
      </c>
      <c r="BT289" s="83"/>
      <c r="BU289" s="219">
        <f>-'[1]Debits automatiques'!L21</f>
        <v>0</v>
      </c>
      <c r="BV289" s="219"/>
      <c r="BW289" s="219">
        <f t="shared" si="1057"/>
        <v>0</v>
      </c>
      <c r="BX289" s="219">
        <f>BU289+BP289</f>
        <v>-43.155318987999998</v>
      </c>
      <c r="BY289" s="219">
        <f t="shared" si="1125"/>
        <v>0</v>
      </c>
      <c r="BZ289" s="219">
        <f t="shared" si="1125"/>
        <v>-43.155318987999998</v>
      </c>
      <c r="CA289" s="66" t="e">
        <f>BX289/B289</f>
        <v>#DIV/0!</v>
      </c>
      <c r="CB289" s="83"/>
      <c r="CC289" s="219">
        <f>-'[1]Debits automatiques'!M21</f>
        <v>0</v>
      </c>
      <c r="CD289" s="219"/>
      <c r="CE289" s="219">
        <f t="shared" si="1060"/>
        <v>0</v>
      </c>
      <c r="CF289" s="106"/>
      <c r="CG289" s="84">
        <f>CB289+BT289+BL289</f>
        <v>0</v>
      </c>
      <c r="CH289" s="81">
        <f t="shared" si="1126"/>
        <v>-43.155318987999998</v>
      </c>
      <c r="CI289" s="219">
        <f t="shared" si="1126"/>
        <v>0</v>
      </c>
      <c r="CJ289" s="219">
        <f t="shared" si="1126"/>
        <v>-43.155318987999998</v>
      </c>
      <c r="CK289" s="106">
        <f t="shared" si="1127"/>
        <v>0</v>
      </c>
      <c r="CL289" s="86">
        <f t="shared" si="1127"/>
        <v>0</v>
      </c>
      <c r="CM289" s="219">
        <f>CC289+BX289</f>
        <v>-43.155318987999998</v>
      </c>
      <c r="CN289" s="219">
        <f t="shared" si="1128"/>
        <v>0</v>
      </c>
      <c r="CO289" s="219">
        <f t="shared" si="1128"/>
        <v>-43.155318987999998</v>
      </c>
      <c r="CP289" s="67" t="e">
        <f t="shared" si="968"/>
        <v>#DIV/0!</v>
      </c>
      <c r="CQ289" s="67" t="e">
        <f t="shared" si="969"/>
        <v>#DIV/0!</v>
      </c>
      <c r="CR289" s="67" t="e">
        <f t="shared" si="1088"/>
        <v>#DIV/0!</v>
      </c>
      <c r="CS289" s="83"/>
      <c r="CT289" s="219">
        <f>-'[1]Debits automatiques'!N21</f>
        <v>0</v>
      </c>
      <c r="CU289" s="219"/>
      <c r="CV289" s="219">
        <f t="shared" si="1066"/>
        <v>0</v>
      </c>
      <c r="CW289" s="219">
        <f>CT289+CM289</f>
        <v>-43.155318987999998</v>
      </c>
      <c r="CX289" s="219">
        <f t="shared" si="1129"/>
        <v>0</v>
      </c>
      <c r="CY289" s="219">
        <f t="shared" si="1129"/>
        <v>-43.155318987999998</v>
      </c>
      <c r="CZ289" s="83"/>
      <c r="DA289" s="219">
        <f>-'[1]Debits automatiques'!O21</f>
        <v>0</v>
      </c>
      <c r="DB289" s="219"/>
      <c r="DC289" s="219">
        <f t="shared" si="1069"/>
        <v>0</v>
      </c>
      <c r="DD289" s="219">
        <f>DA289+CW289</f>
        <v>-43.155318987999998</v>
      </c>
      <c r="DE289" s="219">
        <f t="shared" si="1130"/>
        <v>0</v>
      </c>
      <c r="DF289" s="219">
        <f t="shared" si="1130"/>
        <v>-43.155318987999998</v>
      </c>
      <c r="DG289" s="83"/>
      <c r="DH289" s="219">
        <f>-'[1]Debits automatiques'!P21</f>
        <v>0</v>
      </c>
      <c r="DI289" s="219"/>
      <c r="DJ289" s="219">
        <f t="shared" si="1072"/>
        <v>0</v>
      </c>
      <c r="DK289" s="106"/>
      <c r="DL289" s="84">
        <f t="shared" si="1131"/>
        <v>0</v>
      </c>
      <c r="DM289" s="219">
        <f t="shared" si="1131"/>
        <v>0</v>
      </c>
      <c r="DN289" s="219">
        <f t="shared" si="1131"/>
        <v>0</v>
      </c>
      <c r="DO289" s="219">
        <f t="shared" si="1131"/>
        <v>0</v>
      </c>
      <c r="DP289" s="106">
        <f t="shared" si="1132"/>
        <v>0</v>
      </c>
      <c r="DQ289" s="86">
        <f t="shared" si="1132"/>
        <v>0</v>
      </c>
      <c r="DR289" s="245">
        <f>+DH289+DD289</f>
        <v>-43.155318987999998</v>
      </c>
      <c r="DS289" s="245">
        <f t="shared" si="1133"/>
        <v>0</v>
      </c>
      <c r="DT289" s="245">
        <f t="shared" si="1133"/>
        <v>-43.155318987999998</v>
      </c>
      <c r="DU289" s="67" t="e">
        <f>DR289/B289</f>
        <v>#DIV/0!</v>
      </c>
      <c r="DV289" s="67"/>
      <c r="DW289" s="67"/>
      <c r="DZ289" s="128"/>
    </row>
    <row r="290" spans="1:132" s="301" customFormat="1" x14ac:dyDescent="0.2">
      <c r="A290" s="292" t="s">
        <v>281</v>
      </c>
      <c r="B290" s="293">
        <f>-B251-B257-B292-B291-B285-B284-B281-B278-B274-B273-B272-B275-B276-B277</f>
        <v>-4.7554334514643415E-7</v>
      </c>
      <c r="C290" s="293"/>
      <c r="D290" s="293">
        <f t="shared" si="1117"/>
        <v>-4.7554334514643415E-7</v>
      </c>
      <c r="E290" s="293">
        <v>0</v>
      </c>
      <c r="F290" s="293"/>
      <c r="G290" s="293">
        <f>E290-F290</f>
        <v>0</v>
      </c>
      <c r="H290" s="294">
        <f>[1]Togo_Fisc!AY66-H291-H285-H281-H278-H277-H274-H273-H272</f>
        <v>-250.61144610319963</v>
      </c>
      <c r="I290" s="295"/>
      <c r="J290" s="293">
        <f>-J251-J257-J292-J291-J285-J284-J281-J278-J274-J273-J272-J275-J276-J277</f>
        <v>-49.403375518111126</v>
      </c>
      <c r="K290" s="293">
        <f>-K251-K257-K292-K291-K285-K284-K281-K278-K274-K273-K272-K275-K276-K277</f>
        <v>0</v>
      </c>
      <c r="L290" s="293">
        <f>-L251-L257-L292-L291-L285-L284-L281-L278-L274-L273-L272-L275-L276-L277</f>
        <v>-49.403375518111126</v>
      </c>
      <c r="M290" s="295"/>
      <c r="N290" s="293">
        <f t="shared" ref="N290:S290" si="1134">-N251-N257-N292-N291-N285-N284-N281-N278-N274-N273-N272-N275-N276-N277</f>
        <v>25.10293646700007</v>
      </c>
      <c r="O290" s="293">
        <f t="shared" si="1134"/>
        <v>0</v>
      </c>
      <c r="P290" s="293">
        <f t="shared" si="1134"/>
        <v>25.10293646700007</v>
      </c>
      <c r="Q290" s="293">
        <f t="shared" si="1134"/>
        <v>-29.412369872111086</v>
      </c>
      <c r="R290" s="293">
        <f t="shared" si="1134"/>
        <v>0</v>
      </c>
      <c r="S290" s="293">
        <f t="shared" si="1134"/>
        <v>-29.412369872111086</v>
      </c>
      <c r="T290" s="295"/>
      <c r="U290" s="293">
        <f>-U251-U257-U292-U291-U285-U284-U281-U278-U274-U273-U272-U275-U276-U277</f>
        <v>34.671164656499883</v>
      </c>
      <c r="V290" s="293">
        <f>-V251-V257-V292-V291-V285-V284-V281-V278-V274-V273-V272-V275-V276-V277</f>
        <v>0</v>
      </c>
      <c r="W290" s="293">
        <f>-W251-W257-W292-W291-W285-W284-W281-W278-W274-W273-W272-W275-W276-W277</f>
        <v>34.671164656499862</v>
      </c>
      <c r="X290" s="294"/>
      <c r="Y290" s="296">
        <f>-Y251-Y257-Y292-Y291-Y285-Y284-Y281-Y278-Y274-Y273-Y272-Y275-Y276-Y277</f>
        <v>-118.86243647000001</v>
      </c>
      <c r="Z290" s="297">
        <f>-Z251-Z257-Z292-Z291-Z285-Z284-Z281-Z278-Z274-Z273-Z272-Z275-Z276-Z277</f>
        <v>10.370725605388841</v>
      </c>
      <c r="AA290" s="297">
        <f>-AA251-AA257-AA292-AA291-AA285-AA284-AA281-AA278-AA274-AA273-AA272-AA275-AA276-AA277</f>
        <v>0</v>
      </c>
      <c r="AB290" s="297">
        <f>-AB251-AB257-AB292-AB291-AB285-AB284-AB281-AB278-AB274-AB273-AB272-AB275-AB276-AB277</f>
        <v>10.370725605388813</v>
      </c>
      <c r="AC290" s="66"/>
      <c r="AD290" s="66"/>
      <c r="AE290" s="66"/>
      <c r="AF290" s="295"/>
      <c r="AG290" s="293">
        <f t="shared" ref="AG290:AM290" si="1135">-AG251-AG257-AG292-AG291-AG285-AG284-AG281-AG278-AG274-AG273-AG272-AG275-AG276-AG277</f>
        <v>-16.424654400000012</v>
      </c>
      <c r="AH290" s="293">
        <f t="shared" si="1135"/>
        <v>0</v>
      </c>
      <c r="AI290" s="293">
        <f t="shared" si="1135"/>
        <v>-16.424654399999998</v>
      </c>
      <c r="AJ290" s="293">
        <f t="shared" si="1135"/>
        <v>-6.0539287946111493</v>
      </c>
      <c r="AK290" s="293">
        <f t="shared" si="1135"/>
        <v>0</v>
      </c>
      <c r="AL290" s="293">
        <f t="shared" si="1135"/>
        <v>-6.0539287946112346</v>
      </c>
      <c r="AM290" s="230" t="e">
        <f t="shared" si="1135"/>
        <v>#DIV/0!</v>
      </c>
      <c r="AN290" s="295"/>
      <c r="AO290" s="293">
        <f t="shared" ref="AO290:AT290" si="1136">-AO251-AO257-AO292-AO291-AO285-AO284-AO281-AO278-AO274-AO273-AO272-AO275-AO276-AO277</f>
        <v>-22.879465692399869</v>
      </c>
      <c r="AP290" s="293">
        <f t="shared" si="1136"/>
        <v>0</v>
      </c>
      <c r="AQ290" s="293">
        <f t="shared" si="1136"/>
        <v>-22.87946569239984</v>
      </c>
      <c r="AR290" s="293">
        <f t="shared" si="1136"/>
        <v>-28.933394487011025</v>
      </c>
      <c r="AS290" s="293">
        <f t="shared" si="1136"/>
        <v>0</v>
      </c>
      <c r="AT290" s="293">
        <f t="shared" si="1136"/>
        <v>-28.933394487011025</v>
      </c>
      <c r="AU290" s="295"/>
      <c r="AV290" s="293">
        <f>-AV251-AV257-AV292-AV291-AV285-AV284-AV281-AV278-AV274-AV273-AV272-AV275-AV276-AV277</f>
        <v>-10.531642982599955</v>
      </c>
      <c r="AW290" s="293">
        <f>-AW251-AW257-AW292-AW291-AW285-AW284-AW281-AW278-AW274-AW273-AW272-AW275-AW276-AW277</f>
        <v>0</v>
      </c>
      <c r="AX290" s="293">
        <f>-AX251-AX257-AX292-AX291-AX285-AX284-AX281-AX278-AX274-AX273-AX272-AX275-AX276-AX277</f>
        <v>-10.531642982599955</v>
      </c>
      <c r="AY290" s="294"/>
      <c r="AZ290" s="296">
        <f t="shared" ref="AZ290:BH290" si="1137">-AZ251-AZ257-AZ292-AZ291-AZ285-AZ284-AZ281-AZ278-AZ274-AZ273-AZ272-AZ275-AZ276-AZ277</f>
        <v>-113.72409800000001</v>
      </c>
      <c r="BA290" s="293">
        <f t="shared" si="1137"/>
        <v>-49.835763074999804</v>
      </c>
      <c r="BB290" s="293">
        <f t="shared" si="1137"/>
        <v>0</v>
      </c>
      <c r="BC290" s="293">
        <f t="shared" si="1137"/>
        <v>-49.835763074999775</v>
      </c>
      <c r="BD290" s="294">
        <f t="shared" si="1137"/>
        <v>0</v>
      </c>
      <c r="BE290" s="298">
        <f t="shared" si="1137"/>
        <v>-232.58653446999998</v>
      </c>
      <c r="BF290" s="297">
        <f t="shared" si="1137"/>
        <v>-39.465037469610905</v>
      </c>
      <c r="BG290" s="297">
        <f t="shared" si="1137"/>
        <v>0</v>
      </c>
      <c r="BH290" s="297">
        <f t="shared" si="1137"/>
        <v>-39.465037469610849</v>
      </c>
      <c r="BI290" s="230"/>
      <c r="BJ290" s="230"/>
      <c r="BK290" s="230"/>
      <c r="BL290" s="295"/>
      <c r="BM290" s="293">
        <f t="shared" ref="BM290:BR290" si="1138">-BM251-BM257-BM292-BM291-BM285-BM284-BM281-BM278-BM274-BM273-BM272-BM275-BM276-BM277</f>
        <v>120.16283494899989</v>
      </c>
      <c r="BN290" s="293">
        <f t="shared" si="1138"/>
        <v>0</v>
      </c>
      <c r="BO290" s="293">
        <f t="shared" si="1138"/>
        <v>120.16283494899989</v>
      </c>
      <c r="BP290" s="293">
        <f t="shared" si="1138"/>
        <v>80.697797479388996</v>
      </c>
      <c r="BQ290" s="293">
        <f t="shared" si="1138"/>
        <v>0</v>
      </c>
      <c r="BR290" s="293">
        <f t="shared" si="1138"/>
        <v>80.697797479388939</v>
      </c>
      <c r="BS290" s="66">
        <f t="shared" si="965"/>
        <v>-169695987.34378177</v>
      </c>
      <c r="BT290" s="295"/>
      <c r="BU290" s="293">
        <f t="shared" ref="BU290:CA290" si="1139">-BU251-BU257-BU292-BU291-BU285-BU284-BU281-BU278-BU274-BU273-BU272-BU275-BU276-BU277</f>
        <v>-27.5</v>
      </c>
      <c r="BV290" s="293">
        <f t="shared" si="1139"/>
        <v>0</v>
      </c>
      <c r="BW290" s="293">
        <f t="shared" si="1139"/>
        <v>-27.5</v>
      </c>
      <c r="BX290" s="293">
        <f t="shared" si="1139"/>
        <v>53.197797479389024</v>
      </c>
      <c r="BY290" s="293">
        <f t="shared" si="1139"/>
        <v>0</v>
      </c>
      <c r="BZ290" s="293">
        <f t="shared" si="1139"/>
        <v>53.197797479388967</v>
      </c>
      <c r="CA290" s="230" t="e">
        <f t="shared" si="1139"/>
        <v>#DIV/0!</v>
      </c>
      <c r="CB290" s="295"/>
      <c r="CC290" s="293">
        <f>-CC251-CC257-CC292-CC291-CC285-CC284-CC281-CC278-CC274-CC273-CC272-CC275-CC276-CC277</f>
        <v>0</v>
      </c>
      <c r="CD290" s="293">
        <f>-CD251-CD257-CD292-CD291-CD285-CD284-CD281-CD278-CD274-CD273-CD272-CD275-CD276-CD277</f>
        <v>0</v>
      </c>
      <c r="CE290" s="293">
        <f>-CE251-CE257-CE292-CE291-CE285-CE284-CE281-CE278-CE274-CE273-CE272-CE275-CE276-CE277</f>
        <v>0</v>
      </c>
      <c r="CF290" s="294"/>
      <c r="CG290" s="296">
        <f>-CG251-CG257-CG292-CG291-CG285-CG284-CG281-CG278-CG274-CG273-CG272-CG275-CG276-CG277</f>
        <v>0</v>
      </c>
      <c r="CH290" s="299">
        <f>-CH251-CH257-CH292-CH291-CH285-CH284-CH281-CH278-CH274-CH273-CH272-CH275-CH276-CH277</f>
        <v>92.662834948999887</v>
      </c>
      <c r="CI290" s="293">
        <f>-CI251-CI257-CI292-CI291-CI285-CI284-CI281-CI278-CI274-CI273-CI272-CI275-CI276-CI277</f>
        <v>0</v>
      </c>
      <c r="CJ290" s="293">
        <f>-CJ251-CJ257-CJ292-CJ291-CJ285-CJ284-CJ281-CJ278-CJ274-CJ273-CJ272-CJ275-CJ276-CJ277</f>
        <v>92.662834948999887</v>
      </c>
      <c r="CK290" s="294">
        <f>CF290+BD290</f>
        <v>0</v>
      </c>
      <c r="CL290" s="298">
        <f>-CL251-CL257-CL292-CL291-CL285-CL284-CL281-CL278-CL274-CL273-CL272-CL275-CL276-CL277</f>
        <v>-232.58653446999998</v>
      </c>
      <c r="CM290" s="293">
        <f>-CM251-CM257-CM292-CM291-CM285-CM284-CM281-CM278-CM274-CM273-CM272-CM275-CM276-CM277</f>
        <v>53.197797479389024</v>
      </c>
      <c r="CN290" s="293">
        <f>-CN251-CN257-CN292-CN291-CN285-CN284-CN281-CN278-CN274-CN273-CN272-CN275-CN276-CN277</f>
        <v>0</v>
      </c>
      <c r="CO290" s="293">
        <f>-CO251-CO257-CO292-CO291-CO285-CO284-CO281-CO278-CO274-CO273-CO272-CO275-CO276-CO277</f>
        <v>53.197797479388967</v>
      </c>
      <c r="CP290" s="67">
        <f t="shared" si="968"/>
        <v>-111867399.72779508</v>
      </c>
      <c r="CQ290" s="67" t="e">
        <f t="shared" si="969"/>
        <v>#DIV/0!</v>
      </c>
      <c r="CR290" s="231" t="e">
        <f>-CR251-CR257-CR292-CR291-CR285-CR284-CR281-CR278-CR274-CR273-CR272-CR275-CR276-CR277</f>
        <v>#DIV/0!</v>
      </c>
      <c r="CS290" s="295"/>
      <c r="CT290" s="293">
        <f t="shared" ref="CT290:CY290" si="1140">-CT251-CT257-CT292-CT291-CT285-CT284-CT281-CT278-CT274-CT273-CT272-CT275-CT276-CT277</f>
        <v>0</v>
      </c>
      <c r="CU290" s="293">
        <f t="shared" si="1140"/>
        <v>0</v>
      </c>
      <c r="CV290" s="293">
        <f t="shared" si="1140"/>
        <v>0</v>
      </c>
      <c r="CW290" s="293">
        <f t="shared" si="1140"/>
        <v>53.197797479389024</v>
      </c>
      <c r="CX290" s="293">
        <f t="shared" si="1140"/>
        <v>0</v>
      </c>
      <c r="CY290" s="293">
        <f t="shared" si="1140"/>
        <v>53.197797479388967</v>
      </c>
      <c r="CZ290" s="295"/>
      <c r="DA290" s="293">
        <f t="shared" ref="DA290:DF290" si="1141">-DA251-DA257-DA292-DA291-DA285-DA284-DA281-DA278-DA274-DA273-DA272-DA275-DA276-DA277</f>
        <v>0</v>
      </c>
      <c r="DB290" s="293">
        <f t="shared" si="1141"/>
        <v>0</v>
      </c>
      <c r="DC290" s="293">
        <f t="shared" si="1141"/>
        <v>0</v>
      </c>
      <c r="DD290" s="293">
        <f t="shared" si="1141"/>
        <v>53.197797479389024</v>
      </c>
      <c r="DE290" s="293">
        <f t="shared" si="1141"/>
        <v>0</v>
      </c>
      <c r="DF290" s="293">
        <f t="shared" si="1141"/>
        <v>53.197797479388967</v>
      </c>
      <c r="DG290" s="295"/>
      <c r="DH290" s="293">
        <f>-DH251-DH257-DH292-DH291-DH285-DH284-DH281-DH278-DH274-DH273-DH272-DH275-DH276-DH277</f>
        <v>0</v>
      </c>
      <c r="DI290" s="293">
        <f>-DI251-DI257-DI292-DI291-DI285-DI284-DI281-DI278-DI274-DI273-DI272-DI275-DI276-DI277</f>
        <v>0</v>
      </c>
      <c r="DJ290" s="293">
        <f>-DJ251-DJ257-DJ292-DJ291-DJ285-DJ284-DJ281-DJ278-DJ274-DJ273-DJ272-DJ275-DJ276-DJ277</f>
        <v>0</v>
      </c>
      <c r="DK290" s="294"/>
      <c r="DL290" s="296">
        <f>-DL251-DL257-DL292-DL291-DL285-DL284-DL281-DL278-DL274-DL273-DL272-DL275-DL276-DL277</f>
        <v>-180.10849946599998</v>
      </c>
      <c r="DM290" s="293">
        <f>-DM251-DM257-DM292-DM291-DM285-DM284-DM281-DM278-DM274-DM273-DM272-DM275-DM276-DM277</f>
        <v>0</v>
      </c>
      <c r="DN290" s="293">
        <f>-DN251-DN257-DN292-DN291-DN285-DN284-DN281-DN278-DN274-DN273-DN272-DN275-DN276-DN277</f>
        <v>0</v>
      </c>
      <c r="DO290" s="293">
        <f>-DO251-DO257-DO292-DO291-DO285-DO284-DO281-DO278-DO274-DO273-DO272-DO275-DO276-DO277</f>
        <v>0</v>
      </c>
      <c r="DP290" s="294">
        <f>DK290+CK290</f>
        <v>0</v>
      </c>
      <c r="DQ290" s="298">
        <f>-DQ251-DQ257-DQ292-DQ291-DQ285-DQ284-DQ281-DQ278-DQ274-DQ273-DQ272-DQ275-DQ276-DQ277</f>
        <v>-412.69503393600002</v>
      </c>
      <c r="DR290" s="300">
        <f>-DR251-DR257-DR292-DR291-DR285-DR284-DR281-DR278-DR274-DR273-DR272-DR275-DR276-DR277</f>
        <v>53.197797479389024</v>
      </c>
      <c r="DS290" s="300">
        <f>-DS251-DS257-DS292-DS291-DS285-DS284-DS281-DS278-DS274-DS273-DS272-DS275-DS276-DS277</f>
        <v>0</v>
      </c>
      <c r="DT290" s="300">
        <f>-DT251-DT257-DT292-DT291-DT285-DT284-DT281-DT278-DT274-DT273-DT272-DT275-DT276-DT277</f>
        <v>53.197797479388967</v>
      </c>
      <c r="DU290" s="231"/>
      <c r="DV290" s="231"/>
      <c r="DW290" s="231">
        <f>DT290/H290</f>
        <v>-0.21227201832386608</v>
      </c>
      <c r="DY290" s="235"/>
      <c r="DZ290" s="232"/>
    </row>
    <row r="291" spans="1:132" ht="15" x14ac:dyDescent="0.25">
      <c r="A291" s="126" t="s">
        <v>282</v>
      </c>
      <c r="B291" s="219">
        <f>'[1]Recettes Non Fiscales'!B60</f>
        <v>0</v>
      </c>
      <c r="C291" s="219"/>
      <c r="D291" s="219">
        <f t="shared" si="1117"/>
        <v>0</v>
      </c>
      <c r="E291" s="219">
        <f>'[1]Recettes Non Fiscales'!C60</f>
        <v>0</v>
      </c>
      <c r="F291" s="219"/>
      <c r="G291" s="219">
        <f t="shared" si="1113"/>
        <v>0</v>
      </c>
      <c r="H291" s="106"/>
      <c r="I291" s="83"/>
      <c r="J291" s="219">
        <f>'[1]Recettes Non Fiscales'!F60</f>
        <v>0</v>
      </c>
      <c r="K291" s="219"/>
      <c r="L291" s="219">
        <f t="shared" si="976"/>
        <v>0</v>
      </c>
      <c r="M291" s="83"/>
      <c r="N291" s="219">
        <f>'[1]Recettes Non Fiscales'!H60</f>
        <v>0</v>
      </c>
      <c r="O291" s="219"/>
      <c r="P291" s="219">
        <f t="shared" si="1042"/>
        <v>0</v>
      </c>
      <c r="Q291" s="219">
        <f>J291+N291</f>
        <v>0</v>
      </c>
      <c r="R291" s="219">
        <f>K291+O291</f>
        <v>0</v>
      </c>
      <c r="S291" s="219">
        <f>L291+P291</f>
        <v>0</v>
      </c>
      <c r="T291" s="83"/>
      <c r="U291" s="219">
        <f>'[1]Recettes Non Fiscales'!L60</f>
        <v>0</v>
      </c>
      <c r="V291" s="219"/>
      <c r="W291" s="219">
        <f t="shared" si="1044"/>
        <v>0</v>
      </c>
      <c r="X291" s="106"/>
      <c r="Y291" s="84">
        <f>I291+M291+T291</f>
        <v>0</v>
      </c>
      <c r="Z291" s="206">
        <f>Q291+U291</f>
        <v>0</v>
      </c>
      <c r="AA291" s="206">
        <f>R291+V291</f>
        <v>0</v>
      </c>
      <c r="AB291" s="206">
        <f>S291+W291</f>
        <v>0</v>
      </c>
      <c r="AC291" s="66" t="e">
        <f t="shared" ref="AC291:AC301" si="1142">Z291/B291</f>
        <v>#DIV/0!</v>
      </c>
      <c r="AD291" s="66"/>
      <c r="AE291" s="66" t="e">
        <f t="shared" si="1007"/>
        <v>#DIV/0!</v>
      </c>
      <c r="AF291" s="83"/>
      <c r="AG291" s="219">
        <f>'[1]Recettes Non Fiscales'!P60</f>
        <v>0</v>
      </c>
      <c r="AH291" s="219"/>
      <c r="AI291" s="219">
        <f t="shared" si="1047"/>
        <v>0</v>
      </c>
      <c r="AJ291" s="219">
        <f>+Z291+AG291</f>
        <v>0</v>
      </c>
      <c r="AK291" s="219">
        <f>+AA291+AH291</f>
        <v>0</v>
      </c>
      <c r="AL291" s="219">
        <f>+AB291+AI291</f>
        <v>0</v>
      </c>
      <c r="AM291" s="66" t="e">
        <f>AJ291/B291</f>
        <v>#DIV/0!</v>
      </c>
      <c r="AN291" s="83"/>
      <c r="AO291" s="219">
        <f>'[1]Recettes Non Fiscales'!T60</f>
        <v>0</v>
      </c>
      <c r="AP291" s="219"/>
      <c r="AQ291" s="219">
        <f t="shared" si="1049"/>
        <v>0</v>
      </c>
      <c r="AR291" s="219">
        <f>AJ291+AO291</f>
        <v>0</v>
      </c>
      <c r="AS291" s="219">
        <f>AK291+AP291</f>
        <v>0</v>
      </c>
      <c r="AT291" s="219">
        <f>AL291+AQ291</f>
        <v>0</v>
      </c>
      <c r="AU291" s="83"/>
      <c r="AV291" s="219">
        <f>'[1]Recettes Non Fiscales'!X60</f>
        <v>0</v>
      </c>
      <c r="AW291" s="219"/>
      <c r="AX291" s="219">
        <f t="shared" si="1051"/>
        <v>0</v>
      </c>
      <c r="AY291" s="106"/>
      <c r="AZ291" s="84">
        <f>AF291+AN291+AU291</f>
        <v>0</v>
      </c>
      <c r="BA291" s="219">
        <f>AV291+AO291+AG291</f>
        <v>0</v>
      </c>
      <c r="BB291" s="219">
        <f>AW291+AP291+AH291</f>
        <v>0</v>
      </c>
      <c r="BC291" s="219">
        <f>AX291+AQ291+AI291</f>
        <v>0</v>
      </c>
      <c r="BD291" s="106">
        <f>AY291+X291</f>
        <v>0</v>
      </c>
      <c r="BE291" s="86">
        <f>AZ291+Y291</f>
        <v>0</v>
      </c>
      <c r="BF291" s="206">
        <f>BA291+Z291</f>
        <v>0</v>
      </c>
      <c r="BG291" s="206">
        <f>BB291+AA291</f>
        <v>0</v>
      </c>
      <c r="BH291" s="206">
        <f>BC291+AB291</f>
        <v>0</v>
      </c>
      <c r="BI291" s="66"/>
      <c r="BJ291" s="66"/>
      <c r="BK291" s="66"/>
      <c r="BL291" s="83"/>
      <c r="BM291" s="219">
        <f>'[1]Recettes Non Fiscales'!AD60</f>
        <v>0</v>
      </c>
      <c r="BN291" s="219"/>
      <c r="BO291" s="219">
        <f t="shared" si="1054"/>
        <v>0</v>
      </c>
      <c r="BP291" s="219">
        <f>BM291+BF291</f>
        <v>0</v>
      </c>
      <c r="BQ291" s="219">
        <f>BG291+BN291</f>
        <v>0</v>
      </c>
      <c r="BR291" s="219">
        <f>BH291+BO291</f>
        <v>0</v>
      </c>
      <c r="BS291" s="66" t="e">
        <f t="shared" si="965"/>
        <v>#DIV/0!</v>
      </c>
      <c r="BT291" s="83"/>
      <c r="BU291" s="219">
        <f>'[1]Recettes Non Fiscales'!AH60</f>
        <v>0</v>
      </c>
      <c r="BV291" s="219"/>
      <c r="BW291" s="219">
        <f t="shared" si="1057"/>
        <v>0</v>
      </c>
      <c r="BX291" s="219">
        <f>BU291+BP291</f>
        <v>0</v>
      </c>
      <c r="BY291" s="219">
        <f>BQ291+BV291</f>
        <v>0</v>
      </c>
      <c r="BZ291" s="219">
        <f>BR291+BW291</f>
        <v>0</v>
      </c>
      <c r="CA291" s="66" t="e">
        <f>BX291/B291</f>
        <v>#DIV/0!</v>
      </c>
      <c r="CB291" s="83"/>
      <c r="CC291" s="219">
        <f>'[1]Recettes Non Fiscales'!AL60</f>
        <v>0</v>
      </c>
      <c r="CD291" s="219"/>
      <c r="CE291" s="219">
        <f t="shared" si="1060"/>
        <v>0</v>
      </c>
      <c r="CF291" s="106"/>
      <c r="CG291" s="84">
        <f>CB291+BT291+BL291</f>
        <v>0</v>
      </c>
      <c r="CH291" s="81">
        <f>BM291+BU291+CC291</f>
        <v>0</v>
      </c>
      <c r="CI291" s="219">
        <f>BN291+BV291+CD291</f>
        <v>0</v>
      </c>
      <c r="CJ291" s="219">
        <f>BO291+BW291+CE291</f>
        <v>0</v>
      </c>
      <c r="CK291" s="106">
        <f>CF291+BD291</f>
        <v>0</v>
      </c>
      <c r="CL291" s="86">
        <f>CG291+BE291</f>
        <v>0</v>
      </c>
      <c r="CM291" s="219">
        <f>CC291+BX291</f>
        <v>0</v>
      </c>
      <c r="CN291" s="219">
        <f>BY291+CD291</f>
        <v>0</v>
      </c>
      <c r="CO291" s="219">
        <f>BZ291+CE291</f>
        <v>0</v>
      </c>
      <c r="CP291" s="67" t="e">
        <f t="shared" si="968"/>
        <v>#DIV/0!</v>
      </c>
      <c r="CQ291" s="67" t="e">
        <f t="shared" si="969"/>
        <v>#DIV/0!</v>
      </c>
      <c r="CR291" s="67" t="e">
        <f>CO291/CK291</f>
        <v>#DIV/0!</v>
      </c>
      <c r="CS291" s="83"/>
      <c r="CT291" s="219">
        <f>'[1]Recettes Non Fiscales'!AR60</f>
        <v>0</v>
      </c>
      <c r="CU291" s="219"/>
      <c r="CV291" s="219">
        <f t="shared" si="1066"/>
        <v>0</v>
      </c>
      <c r="CW291" s="219">
        <f>CT291+CM291</f>
        <v>0</v>
      </c>
      <c r="CX291" s="219">
        <f>CN291+CU291</f>
        <v>0</v>
      </c>
      <c r="CY291" s="219">
        <f>CO291+CV291</f>
        <v>0</v>
      </c>
      <c r="CZ291" s="83"/>
      <c r="DA291" s="219">
        <f>'[1]Recettes Non Fiscales'!AV60</f>
        <v>0</v>
      </c>
      <c r="DB291" s="219"/>
      <c r="DC291" s="219">
        <f t="shared" si="1069"/>
        <v>0</v>
      </c>
      <c r="DD291" s="219">
        <f>DA291+CW291</f>
        <v>0</v>
      </c>
      <c r="DE291" s="219">
        <f>CX291+DB291</f>
        <v>0</v>
      </c>
      <c r="DF291" s="219">
        <f>CY291+DC291</f>
        <v>0</v>
      </c>
      <c r="DG291" s="83"/>
      <c r="DH291" s="219">
        <f>'[1]Recettes Non Fiscales'!AZ60</f>
        <v>0</v>
      </c>
      <c r="DI291" s="219"/>
      <c r="DJ291" s="219">
        <f t="shared" si="1072"/>
        <v>0</v>
      </c>
      <c r="DK291" s="106"/>
      <c r="DL291" s="84">
        <f>DG291+CZ291+CS291</f>
        <v>0</v>
      </c>
      <c r="DM291" s="219">
        <f>DH291+DA291+CT291</f>
        <v>0</v>
      </c>
      <c r="DN291" s="219">
        <f>DI291+DB291+CU291</f>
        <v>0</v>
      </c>
      <c r="DO291" s="219">
        <f>DJ291+DC291+CV291</f>
        <v>0</v>
      </c>
      <c r="DP291" s="106">
        <f>DK291+CK291</f>
        <v>0</v>
      </c>
      <c r="DQ291" s="86">
        <f>DL291+CL291</f>
        <v>0</v>
      </c>
      <c r="DR291" s="245">
        <f>+DH291+DD291</f>
        <v>0</v>
      </c>
      <c r="DS291" s="245">
        <f>DE291+DI291</f>
        <v>0</v>
      </c>
      <c r="DT291" s="245">
        <f>DF291+DJ291</f>
        <v>0</v>
      </c>
      <c r="DU291" s="67" t="e">
        <f>DR291/B291</f>
        <v>#DIV/0!</v>
      </c>
      <c r="DV291" s="67"/>
      <c r="DW291" s="67"/>
      <c r="DY291" s="36"/>
      <c r="DZ291" s="128"/>
      <c r="EA291" s="36"/>
      <c r="EB291" s="36"/>
    </row>
    <row r="292" spans="1:132" s="36" customFormat="1" ht="15" x14ac:dyDescent="0.25">
      <c r="A292" s="302" t="s">
        <v>283</v>
      </c>
      <c r="B292" s="217">
        <f>B293+B297+B300+SUM(B306:B311)</f>
        <v>77.286197000000001</v>
      </c>
      <c r="C292" s="217">
        <f t="shared" ref="C292:BB292" si="1143">C293+C297+C300+SUM(C306:C311)</f>
        <v>0</v>
      </c>
      <c r="D292" s="217">
        <f t="shared" si="1143"/>
        <v>77.286197000000001</v>
      </c>
      <c r="E292" s="217">
        <f t="shared" si="1143"/>
        <v>77.286196793524809</v>
      </c>
      <c r="F292" s="217">
        <f t="shared" si="1143"/>
        <v>0</v>
      </c>
      <c r="G292" s="217">
        <f t="shared" si="1143"/>
        <v>77.286196793524809</v>
      </c>
      <c r="H292" s="217">
        <f t="shared" si="1143"/>
        <v>180.37165265646001</v>
      </c>
      <c r="I292" s="217">
        <f t="shared" si="1143"/>
        <v>0</v>
      </c>
      <c r="J292" s="217">
        <f t="shared" si="1143"/>
        <v>0.43203967099999996</v>
      </c>
      <c r="K292" s="217">
        <f t="shared" si="1143"/>
        <v>0</v>
      </c>
      <c r="L292" s="217">
        <f t="shared" si="1143"/>
        <v>0.43203967099999996</v>
      </c>
      <c r="M292" s="217">
        <f>M293+M297+M300+SUM(M306:M311)</f>
        <v>0</v>
      </c>
      <c r="N292" s="217">
        <f t="shared" si="1143"/>
        <v>1.5895100280000001</v>
      </c>
      <c r="O292" s="217">
        <f t="shared" si="1143"/>
        <v>0</v>
      </c>
      <c r="P292" s="217">
        <f t="shared" si="1143"/>
        <v>1.5895100280000001</v>
      </c>
      <c r="Q292" s="217">
        <f t="shared" si="1143"/>
        <v>2.0215496989999999</v>
      </c>
      <c r="R292" s="217">
        <f t="shared" si="1143"/>
        <v>0</v>
      </c>
      <c r="S292" s="217">
        <f t="shared" si="1143"/>
        <v>2.0215496989999999</v>
      </c>
      <c r="T292" s="217">
        <f>T293+T297+T300+SUM(T306:T311)</f>
        <v>0</v>
      </c>
      <c r="U292" s="217">
        <f t="shared" si="1143"/>
        <v>1.9928660310000001</v>
      </c>
      <c r="V292" s="217">
        <f t="shared" si="1143"/>
        <v>0</v>
      </c>
      <c r="W292" s="217">
        <f t="shared" si="1143"/>
        <v>1.9928660310000001</v>
      </c>
      <c r="X292" s="217">
        <f t="shared" si="1143"/>
        <v>0</v>
      </c>
      <c r="Y292" s="217">
        <f t="shared" si="1143"/>
        <v>0</v>
      </c>
      <c r="Z292" s="215">
        <f t="shared" si="1143"/>
        <v>4.0144157299999996</v>
      </c>
      <c r="AA292" s="215">
        <f t="shared" si="1143"/>
        <v>0</v>
      </c>
      <c r="AB292" s="215">
        <f t="shared" si="1143"/>
        <v>4.0144157299999996</v>
      </c>
      <c r="AC292" s="66">
        <f t="shared" si="1142"/>
        <v>5.1942208128056805E-2</v>
      </c>
      <c r="AD292" s="66"/>
      <c r="AE292" s="66">
        <f t="shared" si="1007"/>
        <v>2.2256356089645348E-2</v>
      </c>
      <c r="AF292" s="217">
        <f>AF293+AF297+AF300+SUM(AF306:AF311)</f>
        <v>0</v>
      </c>
      <c r="AG292" s="217">
        <f t="shared" si="1143"/>
        <v>6.4078809369999821</v>
      </c>
      <c r="AH292" s="217">
        <f t="shared" si="1143"/>
        <v>0</v>
      </c>
      <c r="AI292" s="217">
        <f t="shared" si="1143"/>
        <v>6.4078809369999821</v>
      </c>
      <c r="AJ292" s="217">
        <f t="shared" si="1143"/>
        <v>10.422296666999982</v>
      </c>
      <c r="AK292" s="217">
        <f t="shared" si="1143"/>
        <v>0</v>
      </c>
      <c r="AL292" s="217">
        <f t="shared" si="1143"/>
        <v>10.422296666999982</v>
      </c>
      <c r="AM292" s="241" t="e">
        <f t="shared" si="1143"/>
        <v>#DIV/0!</v>
      </c>
      <c r="AN292" s="217">
        <f>AN293+AN297+AN300+SUM(AN306:AN311)</f>
        <v>0</v>
      </c>
      <c r="AO292" s="217">
        <f t="shared" si="1143"/>
        <v>3.34589553</v>
      </c>
      <c r="AP292" s="217">
        <f t="shared" si="1143"/>
        <v>0</v>
      </c>
      <c r="AQ292" s="217">
        <f t="shared" si="1143"/>
        <v>3.34589553</v>
      </c>
      <c r="AR292" s="217">
        <f t="shared" si="1143"/>
        <v>13.768192196999983</v>
      </c>
      <c r="AS292" s="217">
        <f t="shared" si="1143"/>
        <v>0</v>
      </c>
      <c r="AT292" s="217">
        <f t="shared" si="1143"/>
        <v>13.768192196999983</v>
      </c>
      <c r="AU292" s="217">
        <f>AU293+AU297+AU300+SUM(AU306:AU311)</f>
        <v>0</v>
      </c>
      <c r="AV292" s="217">
        <f t="shared" si="1143"/>
        <v>1.7760035040000002</v>
      </c>
      <c r="AW292" s="217">
        <f t="shared" si="1143"/>
        <v>0</v>
      </c>
      <c r="AX292" s="217">
        <f t="shared" si="1143"/>
        <v>1.7760035040000002</v>
      </c>
      <c r="AY292" s="217">
        <f>AY293+AY297+AY300+SUM(AY306:AY311)</f>
        <v>0</v>
      </c>
      <c r="AZ292" s="217">
        <f t="shared" si="1143"/>
        <v>0</v>
      </c>
      <c r="BA292" s="217">
        <f t="shared" si="1143"/>
        <v>11.529779970999982</v>
      </c>
      <c r="BB292" s="217">
        <f t="shared" si="1143"/>
        <v>0</v>
      </c>
      <c r="BC292" s="217">
        <f t="shared" ref="BC292:DN292" si="1144">BC293+BC297+BC300+SUM(BC306:BC311)</f>
        <v>11.529779970999982</v>
      </c>
      <c r="BD292" s="217">
        <f t="shared" si="1144"/>
        <v>0</v>
      </c>
      <c r="BE292" s="217">
        <f t="shared" si="1144"/>
        <v>0</v>
      </c>
      <c r="BF292" s="215">
        <f t="shared" si="1144"/>
        <v>15.544195700999982</v>
      </c>
      <c r="BG292" s="215">
        <f t="shared" si="1144"/>
        <v>0</v>
      </c>
      <c r="BH292" s="215">
        <f t="shared" si="1144"/>
        <v>15.544195700999982</v>
      </c>
      <c r="BI292" s="66">
        <f>BH292/D292</f>
        <v>0.20112512071204619</v>
      </c>
      <c r="BJ292" s="66">
        <f>BF292/E292</f>
        <v>0.20112512124936527</v>
      </c>
      <c r="BK292" s="66"/>
      <c r="BL292" s="217">
        <f>BL293+BL297+BL300+SUM(BL306:BL311)</f>
        <v>0</v>
      </c>
      <c r="BM292" s="217">
        <f t="shared" si="1144"/>
        <v>-206.31751626899998</v>
      </c>
      <c r="BN292" s="217">
        <f t="shared" si="1144"/>
        <v>0</v>
      </c>
      <c r="BO292" s="217">
        <f t="shared" si="1144"/>
        <v>-206.31751626899998</v>
      </c>
      <c r="BP292" s="217">
        <f t="shared" si="1144"/>
        <v>-190.773320568</v>
      </c>
      <c r="BQ292" s="217">
        <f t="shared" si="1144"/>
        <v>0</v>
      </c>
      <c r="BR292" s="217">
        <f t="shared" si="1144"/>
        <v>-190.773320568</v>
      </c>
      <c r="BS292" s="66">
        <f t="shared" si="965"/>
        <v>-2.4684009302204375</v>
      </c>
      <c r="BT292" s="217">
        <f>BT293+BT297+BT300+SUM(BT306:BT311)</f>
        <v>0</v>
      </c>
      <c r="BU292" s="217">
        <f t="shared" si="1144"/>
        <v>0</v>
      </c>
      <c r="BV292" s="217">
        <f t="shared" si="1144"/>
        <v>0</v>
      </c>
      <c r="BW292" s="217">
        <f t="shared" si="1144"/>
        <v>0</v>
      </c>
      <c r="BX292" s="217">
        <f t="shared" si="1144"/>
        <v>-190.773320568</v>
      </c>
      <c r="BY292" s="217">
        <f t="shared" si="1144"/>
        <v>0</v>
      </c>
      <c r="BZ292" s="217">
        <f t="shared" si="1144"/>
        <v>-190.773320568</v>
      </c>
      <c r="CA292" s="241" t="e">
        <f t="shared" si="1144"/>
        <v>#DIV/0!</v>
      </c>
      <c r="CB292" s="217">
        <f>CB293+CB297+CB300+SUM(CB306:CB311)</f>
        <v>0</v>
      </c>
      <c r="CC292" s="217">
        <f t="shared" si="1144"/>
        <v>0</v>
      </c>
      <c r="CD292" s="217">
        <f t="shared" si="1144"/>
        <v>0</v>
      </c>
      <c r="CE292" s="217">
        <f t="shared" si="1144"/>
        <v>0</v>
      </c>
      <c r="CF292" s="217">
        <f>CF293+CF297+CF300+SUM(CF306:CF311)</f>
        <v>0</v>
      </c>
      <c r="CG292" s="217">
        <f t="shared" si="1144"/>
        <v>0</v>
      </c>
      <c r="CH292" s="217">
        <f t="shared" si="1144"/>
        <v>-206.31751626899998</v>
      </c>
      <c r="CI292" s="217">
        <f t="shared" si="1144"/>
        <v>0</v>
      </c>
      <c r="CJ292" s="217">
        <f t="shared" si="1144"/>
        <v>-206.31751626899998</v>
      </c>
      <c r="CK292" s="217">
        <f t="shared" si="1144"/>
        <v>0</v>
      </c>
      <c r="CL292" s="217">
        <f t="shared" si="1144"/>
        <v>0</v>
      </c>
      <c r="CM292" s="217">
        <f t="shared" si="1144"/>
        <v>-190.773320568</v>
      </c>
      <c r="CN292" s="217">
        <f t="shared" si="1144"/>
        <v>0</v>
      </c>
      <c r="CO292" s="217">
        <f t="shared" si="1144"/>
        <v>-190.773320568</v>
      </c>
      <c r="CP292" s="67">
        <f t="shared" si="968"/>
        <v>-2.4684009302204375</v>
      </c>
      <c r="CQ292" s="67">
        <f t="shared" si="969"/>
        <v>-2.468400936814934</v>
      </c>
      <c r="CR292" s="241" t="e">
        <f t="shared" si="1144"/>
        <v>#DIV/0!</v>
      </c>
      <c r="CS292" s="217">
        <f>CS293+CS297+CS300+SUM(CS306:CS311)</f>
        <v>0</v>
      </c>
      <c r="CT292" s="217">
        <f t="shared" si="1144"/>
        <v>0</v>
      </c>
      <c r="CU292" s="217">
        <f t="shared" si="1144"/>
        <v>0</v>
      </c>
      <c r="CV292" s="217">
        <f t="shared" si="1144"/>
        <v>0</v>
      </c>
      <c r="CW292" s="217">
        <f t="shared" si="1144"/>
        <v>-190.773320568</v>
      </c>
      <c r="CX292" s="217">
        <f t="shared" si="1144"/>
        <v>0</v>
      </c>
      <c r="CY292" s="217">
        <f t="shared" si="1144"/>
        <v>-190.773320568</v>
      </c>
      <c r="CZ292" s="217">
        <f>CZ293+CZ297+CZ300+SUM(CZ306:CZ311)</f>
        <v>0</v>
      </c>
      <c r="DA292" s="217">
        <f t="shared" si="1144"/>
        <v>0</v>
      </c>
      <c r="DB292" s="217">
        <f t="shared" si="1144"/>
        <v>0</v>
      </c>
      <c r="DC292" s="217">
        <f t="shared" si="1144"/>
        <v>0</v>
      </c>
      <c r="DD292" s="217">
        <f t="shared" si="1144"/>
        <v>-190.773320568</v>
      </c>
      <c r="DE292" s="217">
        <f t="shared" si="1144"/>
        <v>0</v>
      </c>
      <c r="DF292" s="217">
        <f t="shared" si="1144"/>
        <v>-190.773320568</v>
      </c>
      <c r="DG292" s="217">
        <f>DG293+DG297+DG300+SUM(DG306:DG311)</f>
        <v>0</v>
      </c>
      <c r="DH292" s="217">
        <f t="shared" si="1144"/>
        <v>0</v>
      </c>
      <c r="DI292" s="217">
        <f t="shared" si="1144"/>
        <v>0</v>
      </c>
      <c r="DJ292" s="217">
        <f t="shared" si="1144"/>
        <v>0</v>
      </c>
      <c r="DK292" s="217">
        <f>DK293+DK297+DK300+SUM(DK306:DK311)</f>
        <v>0</v>
      </c>
      <c r="DL292" s="217">
        <f t="shared" si="1144"/>
        <v>0</v>
      </c>
      <c r="DM292" s="217">
        <f t="shared" si="1144"/>
        <v>0</v>
      </c>
      <c r="DN292" s="217">
        <f t="shared" si="1144"/>
        <v>0</v>
      </c>
      <c r="DO292" s="217">
        <f t="shared" ref="DO292:EI292" si="1145">DO293+DO297+DO300+SUM(DO306:DO311)</f>
        <v>0</v>
      </c>
      <c r="DP292" s="217">
        <f t="shared" si="1145"/>
        <v>0</v>
      </c>
      <c r="DQ292" s="217">
        <f t="shared" si="1145"/>
        <v>0</v>
      </c>
      <c r="DR292" s="217">
        <f t="shared" si="1145"/>
        <v>-190.773320568</v>
      </c>
      <c r="DS292" s="217">
        <f t="shared" si="1145"/>
        <v>0</v>
      </c>
      <c r="DT292" s="217">
        <f t="shared" si="1145"/>
        <v>-190.773320568</v>
      </c>
      <c r="DU292" s="241" t="e">
        <f t="shared" si="1145"/>
        <v>#DIV/0!</v>
      </c>
      <c r="DV292" s="241">
        <f t="shared" si="1145"/>
        <v>-2.0138017195121871</v>
      </c>
      <c r="DW292" s="241">
        <f t="shared" si="1145"/>
        <v>25.246092410893212</v>
      </c>
      <c r="DZ292" s="128"/>
      <c r="EA292" s="23"/>
      <c r="EB292" s="23"/>
    </row>
    <row r="293" spans="1:132" s="36" customFormat="1" ht="12.75" x14ac:dyDescent="0.2">
      <c r="A293" s="218" t="s">
        <v>284</v>
      </c>
      <c r="B293" s="303">
        <f t="shared" ref="B293:AB293" si="1146">SUM(B294:B296)</f>
        <v>120.886867</v>
      </c>
      <c r="C293" s="303">
        <f t="shared" si="1146"/>
        <v>0</v>
      </c>
      <c r="D293" s="303">
        <f t="shared" si="1146"/>
        <v>120.886867</v>
      </c>
      <c r="E293" s="303">
        <f t="shared" si="1146"/>
        <v>41.581079713524801</v>
      </c>
      <c r="F293" s="303">
        <f t="shared" si="1146"/>
        <v>0</v>
      </c>
      <c r="G293" s="303">
        <f t="shared" si="1146"/>
        <v>41.581079713524801</v>
      </c>
      <c r="H293" s="146">
        <f t="shared" si="1146"/>
        <v>41.581079713524801</v>
      </c>
      <c r="I293" s="304">
        <f t="shared" si="1146"/>
        <v>0</v>
      </c>
      <c r="J293" s="303">
        <f t="shared" si="1146"/>
        <v>0.84562286799999997</v>
      </c>
      <c r="K293" s="303">
        <f t="shared" si="1146"/>
        <v>0</v>
      </c>
      <c r="L293" s="303">
        <f t="shared" si="1146"/>
        <v>0.84562286799999997</v>
      </c>
      <c r="M293" s="304">
        <f>SUM(M294:M296)</f>
        <v>0</v>
      </c>
      <c r="N293" s="303">
        <f t="shared" si="1146"/>
        <v>1.8842500280000001</v>
      </c>
      <c r="O293" s="303">
        <f t="shared" si="1146"/>
        <v>0</v>
      </c>
      <c r="P293" s="303">
        <f t="shared" si="1146"/>
        <v>1.8842500280000001</v>
      </c>
      <c r="Q293" s="303">
        <f t="shared" si="1146"/>
        <v>2.7298728959999998</v>
      </c>
      <c r="R293" s="303">
        <f t="shared" si="1146"/>
        <v>0</v>
      </c>
      <c r="S293" s="303">
        <f t="shared" si="1146"/>
        <v>2.7298728959999998</v>
      </c>
      <c r="T293" s="304">
        <f>SUM(T294:T296)</f>
        <v>0</v>
      </c>
      <c r="U293" s="303">
        <f t="shared" si="1146"/>
        <v>2.3971423600000001</v>
      </c>
      <c r="V293" s="303">
        <f t="shared" si="1146"/>
        <v>0</v>
      </c>
      <c r="W293" s="303">
        <f t="shared" si="1146"/>
        <v>2.3971423600000001</v>
      </c>
      <c r="X293" s="146">
        <f t="shared" si="1146"/>
        <v>0</v>
      </c>
      <c r="Y293" s="305">
        <f t="shared" si="1146"/>
        <v>0</v>
      </c>
      <c r="Z293" s="306">
        <f t="shared" si="1146"/>
        <v>5.127015256</v>
      </c>
      <c r="AA293" s="306">
        <f t="shared" si="1146"/>
        <v>0</v>
      </c>
      <c r="AB293" s="306">
        <f t="shared" si="1146"/>
        <v>5.127015256</v>
      </c>
      <c r="AC293" s="66">
        <f t="shared" si="1142"/>
        <v>4.2411681129927874E-2</v>
      </c>
      <c r="AD293" s="66"/>
      <c r="AE293" s="66">
        <f t="shared" si="1007"/>
        <v>0.12330163842119689</v>
      </c>
      <c r="AF293" s="304">
        <f>SUM(AF294:AF296)</f>
        <v>0</v>
      </c>
      <c r="AG293" s="303">
        <f t="shared" ref="AG293:AL293" si="1147">SUM(AG294:AG296)</f>
        <v>7.5040621329999997</v>
      </c>
      <c r="AH293" s="303">
        <f t="shared" si="1147"/>
        <v>0</v>
      </c>
      <c r="AI293" s="303">
        <f t="shared" si="1147"/>
        <v>7.5040621329999997</v>
      </c>
      <c r="AJ293" s="303">
        <f t="shared" si="1147"/>
        <v>12.631077389</v>
      </c>
      <c r="AK293" s="303">
        <f t="shared" si="1147"/>
        <v>0</v>
      </c>
      <c r="AL293" s="303">
        <f t="shared" si="1147"/>
        <v>12.631077389</v>
      </c>
      <c r="AM293" s="66">
        <f>AJ293/B293</f>
        <v>0.10448676272667402</v>
      </c>
      <c r="AN293" s="304">
        <f>SUM(AN294:AN296)</f>
        <v>0</v>
      </c>
      <c r="AO293" s="303">
        <f t="shared" ref="AO293:BH293" si="1148">SUM(AO294:AO296)</f>
        <v>3.490764602</v>
      </c>
      <c r="AP293" s="303">
        <f t="shared" si="1148"/>
        <v>0</v>
      </c>
      <c r="AQ293" s="303">
        <f t="shared" si="1148"/>
        <v>3.490764602</v>
      </c>
      <c r="AR293" s="303">
        <f t="shared" si="1148"/>
        <v>16.121841991</v>
      </c>
      <c r="AS293" s="303">
        <f t="shared" si="1148"/>
        <v>0</v>
      </c>
      <c r="AT293" s="303">
        <f t="shared" si="1148"/>
        <v>16.121841991</v>
      </c>
      <c r="AU293" s="304">
        <f>SUM(AU294:AU296)</f>
        <v>0</v>
      </c>
      <c r="AV293" s="303">
        <f t="shared" si="1148"/>
        <v>5.010454524</v>
      </c>
      <c r="AW293" s="303">
        <f t="shared" si="1148"/>
        <v>0</v>
      </c>
      <c r="AX293" s="303">
        <f t="shared" si="1148"/>
        <v>5.010454524</v>
      </c>
      <c r="AY293" s="146">
        <f>SUM(AY294:AY296)</f>
        <v>0</v>
      </c>
      <c r="AZ293" s="305">
        <f t="shared" si="1148"/>
        <v>0</v>
      </c>
      <c r="BA293" s="303">
        <f t="shared" si="1148"/>
        <v>16.005281259</v>
      </c>
      <c r="BB293" s="303">
        <f t="shared" si="1148"/>
        <v>0</v>
      </c>
      <c r="BC293" s="303">
        <f t="shared" si="1148"/>
        <v>16.005281259</v>
      </c>
      <c r="BD293" s="146">
        <f t="shared" si="1148"/>
        <v>0</v>
      </c>
      <c r="BE293" s="307">
        <f t="shared" si="1148"/>
        <v>0</v>
      </c>
      <c r="BF293" s="306">
        <f t="shared" si="1148"/>
        <v>21.132296515</v>
      </c>
      <c r="BG293" s="306">
        <f t="shared" si="1148"/>
        <v>0</v>
      </c>
      <c r="BH293" s="308">
        <f t="shared" si="1148"/>
        <v>21.132296515</v>
      </c>
      <c r="BI293" s="66">
        <f>BH293/D293</f>
        <v>0.17481052358648685</v>
      </c>
      <c r="BJ293" s="66">
        <f>BF293/E293</f>
        <v>0.5082190424248757</v>
      </c>
      <c r="BK293" s="66"/>
      <c r="BL293" s="304">
        <f>SUM(BL294:BL296)</f>
        <v>0</v>
      </c>
      <c r="BM293" s="303">
        <f t="shared" ref="BM293:BR293" si="1149">SUM(BM294:BM296)</f>
        <v>0</v>
      </c>
      <c r="BN293" s="303">
        <f t="shared" si="1149"/>
        <v>0</v>
      </c>
      <c r="BO293" s="303">
        <f t="shared" si="1149"/>
        <v>0</v>
      </c>
      <c r="BP293" s="303">
        <f t="shared" si="1149"/>
        <v>21.132296515</v>
      </c>
      <c r="BQ293" s="303">
        <f t="shared" si="1149"/>
        <v>0</v>
      </c>
      <c r="BR293" s="303">
        <f t="shared" si="1149"/>
        <v>21.132296515</v>
      </c>
      <c r="BS293" s="66">
        <f t="shared" si="965"/>
        <v>0.17481052358648685</v>
      </c>
      <c r="BT293" s="304">
        <f>SUM(BT294:BT296)</f>
        <v>0</v>
      </c>
      <c r="BU293" s="303">
        <f t="shared" ref="BU293:BZ293" si="1150">SUM(BU294:BU296)</f>
        <v>0</v>
      </c>
      <c r="BV293" s="303">
        <f t="shared" si="1150"/>
        <v>0</v>
      </c>
      <c r="BW293" s="303">
        <f t="shared" si="1150"/>
        <v>0</v>
      </c>
      <c r="BX293" s="303">
        <f t="shared" si="1150"/>
        <v>21.132296515</v>
      </c>
      <c r="BY293" s="303">
        <f t="shared" si="1150"/>
        <v>0</v>
      </c>
      <c r="BZ293" s="303">
        <f t="shared" si="1150"/>
        <v>21.132296515</v>
      </c>
      <c r="CA293" s="66">
        <f>BX293/B293</f>
        <v>0.17481052358648685</v>
      </c>
      <c r="CB293" s="304">
        <f>SUM(CB294:CB296)</f>
        <v>0</v>
      </c>
      <c r="CC293" s="303">
        <f t="shared" ref="CC293:CO293" si="1151">SUM(CC294:CC296)</f>
        <v>0</v>
      </c>
      <c r="CD293" s="303">
        <f t="shared" si="1151"/>
        <v>0</v>
      </c>
      <c r="CE293" s="303">
        <f t="shared" si="1151"/>
        <v>0</v>
      </c>
      <c r="CF293" s="146">
        <f>SUM(CF294:CF296)</f>
        <v>0</v>
      </c>
      <c r="CG293" s="305">
        <f t="shared" si="1151"/>
        <v>0</v>
      </c>
      <c r="CH293" s="303">
        <f t="shared" si="1151"/>
        <v>0</v>
      </c>
      <c r="CI293" s="303">
        <f t="shared" si="1151"/>
        <v>0</v>
      </c>
      <c r="CJ293" s="303">
        <f t="shared" si="1151"/>
        <v>0</v>
      </c>
      <c r="CK293" s="146">
        <f t="shared" si="1151"/>
        <v>0</v>
      </c>
      <c r="CL293" s="307">
        <f t="shared" si="1151"/>
        <v>0</v>
      </c>
      <c r="CM293" s="303">
        <f t="shared" si="1151"/>
        <v>21.132296515</v>
      </c>
      <c r="CN293" s="303">
        <f t="shared" si="1151"/>
        <v>0</v>
      </c>
      <c r="CO293" s="303">
        <f t="shared" si="1151"/>
        <v>21.132296515</v>
      </c>
      <c r="CP293" s="67">
        <f t="shared" si="968"/>
        <v>0.17481052358648685</v>
      </c>
      <c r="CQ293" s="67">
        <f t="shared" si="969"/>
        <v>0.5082190424248757</v>
      </c>
      <c r="CR293" s="67" t="e">
        <f>CO293/CK293</f>
        <v>#DIV/0!</v>
      </c>
      <c r="CS293" s="304">
        <f>SUM(CS294:CS296)</f>
        <v>0</v>
      </c>
      <c r="CT293" s="303">
        <f t="shared" ref="CT293:DT293" si="1152">SUM(CT294:CT296)</f>
        <v>0</v>
      </c>
      <c r="CU293" s="303">
        <f t="shared" si="1152"/>
        <v>0</v>
      </c>
      <c r="CV293" s="303">
        <f t="shared" si="1152"/>
        <v>0</v>
      </c>
      <c r="CW293" s="303">
        <f t="shared" si="1152"/>
        <v>21.132296515</v>
      </c>
      <c r="CX293" s="303">
        <f t="shared" si="1152"/>
        <v>0</v>
      </c>
      <c r="CY293" s="303">
        <f t="shared" si="1152"/>
        <v>21.132296515</v>
      </c>
      <c r="CZ293" s="304">
        <f>SUM(CZ294:CZ296)</f>
        <v>0</v>
      </c>
      <c r="DA293" s="303">
        <f t="shared" si="1152"/>
        <v>0</v>
      </c>
      <c r="DB293" s="303">
        <f t="shared" si="1152"/>
        <v>0</v>
      </c>
      <c r="DC293" s="303">
        <f t="shared" si="1152"/>
        <v>0</v>
      </c>
      <c r="DD293" s="303">
        <f t="shared" si="1152"/>
        <v>21.132296515</v>
      </c>
      <c r="DE293" s="303">
        <f t="shared" si="1152"/>
        <v>0</v>
      </c>
      <c r="DF293" s="303">
        <f t="shared" si="1152"/>
        <v>21.132296515</v>
      </c>
      <c r="DG293" s="304">
        <f>SUM(DG294:DG296)</f>
        <v>0</v>
      </c>
      <c r="DH293" s="303">
        <f t="shared" si="1152"/>
        <v>0</v>
      </c>
      <c r="DI293" s="303">
        <f t="shared" si="1152"/>
        <v>0</v>
      </c>
      <c r="DJ293" s="303">
        <f t="shared" si="1152"/>
        <v>0</v>
      </c>
      <c r="DK293" s="146">
        <f>SUM(DK294:DK296)</f>
        <v>0</v>
      </c>
      <c r="DL293" s="305">
        <f t="shared" si="1152"/>
        <v>0</v>
      </c>
      <c r="DM293" s="303">
        <f t="shared" si="1152"/>
        <v>0</v>
      </c>
      <c r="DN293" s="303">
        <f t="shared" si="1152"/>
        <v>0</v>
      </c>
      <c r="DO293" s="303">
        <f t="shared" si="1152"/>
        <v>0</v>
      </c>
      <c r="DP293" s="146">
        <f t="shared" si="1152"/>
        <v>0</v>
      </c>
      <c r="DQ293" s="307">
        <f t="shared" si="1152"/>
        <v>0</v>
      </c>
      <c r="DR293" s="303">
        <f t="shared" si="1152"/>
        <v>21.132296515</v>
      </c>
      <c r="DS293" s="303">
        <f t="shared" si="1152"/>
        <v>0</v>
      </c>
      <c r="DT293" s="303">
        <f t="shared" si="1152"/>
        <v>21.132296515</v>
      </c>
      <c r="DU293" s="67">
        <f>DR293/B293</f>
        <v>0.17481052358648685</v>
      </c>
      <c r="DV293" s="67">
        <f>DR293/E293</f>
        <v>0.5082190424248757</v>
      </c>
      <c r="DW293" s="67">
        <f>DT293/H293</f>
        <v>0.5082190424248757</v>
      </c>
      <c r="DY293" s="23"/>
      <c r="DZ293" s="128"/>
      <c r="EA293" s="23"/>
      <c r="EB293" s="23"/>
    </row>
    <row r="294" spans="1:132" ht="15" x14ac:dyDescent="0.25">
      <c r="A294" s="309" t="s">
        <v>217</v>
      </c>
      <c r="B294" s="219">
        <f>B207</f>
        <v>120.886867</v>
      </c>
      <c r="C294" s="219">
        <f>C207</f>
        <v>0</v>
      </c>
      <c r="D294" s="122">
        <f>B294-C294</f>
        <v>120.886867</v>
      </c>
      <c r="E294" s="219">
        <f>E207</f>
        <v>120.886867</v>
      </c>
      <c r="F294" s="219">
        <f>F207</f>
        <v>0</v>
      </c>
      <c r="G294" s="122">
        <f>E294-F294</f>
        <v>120.886867</v>
      </c>
      <c r="H294" s="106">
        <f t="shared" ref="H294:AB294" si="1153">H207</f>
        <v>120.886867</v>
      </c>
      <c r="I294" s="221">
        <f t="shared" si="1153"/>
        <v>0</v>
      </c>
      <c r="J294" s="219">
        <f t="shared" si="1153"/>
        <v>0.84562286799999997</v>
      </c>
      <c r="K294" s="219">
        <f t="shared" si="1153"/>
        <v>0</v>
      </c>
      <c r="L294" s="219">
        <f t="shared" si="1153"/>
        <v>0.84562286799999997</v>
      </c>
      <c r="M294" s="221">
        <f t="shared" si="1153"/>
        <v>0</v>
      </c>
      <c r="N294" s="219">
        <f t="shared" si="1153"/>
        <v>1.8842500280000001</v>
      </c>
      <c r="O294" s="219">
        <f t="shared" si="1153"/>
        <v>0</v>
      </c>
      <c r="P294" s="219">
        <f t="shared" si="1153"/>
        <v>1.8842500280000001</v>
      </c>
      <c r="Q294" s="219">
        <f t="shared" si="1153"/>
        <v>2.7298728959999998</v>
      </c>
      <c r="R294" s="219">
        <f t="shared" si="1153"/>
        <v>0</v>
      </c>
      <c r="S294" s="219">
        <f t="shared" si="1153"/>
        <v>2.7298728959999998</v>
      </c>
      <c r="T294" s="221">
        <f t="shared" si="1153"/>
        <v>0</v>
      </c>
      <c r="U294" s="219">
        <f t="shared" si="1153"/>
        <v>2.3971423600000001</v>
      </c>
      <c r="V294" s="219">
        <f t="shared" si="1153"/>
        <v>0</v>
      </c>
      <c r="W294" s="219">
        <f t="shared" si="1153"/>
        <v>2.3971423600000001</v>
      </c>
      <c r="X294" s="106">
        <f t="shared" si="1153"/>
        <v>0</v>
      </c>
      <c r="Y294" s="310">
        <f t="shared" si="1153"/>
        <v>0</v>
      </c>
      <c r="Z294" s="206">
        <f t="shared" si="1153"/>
        <v>5.127015256</v>
      </c>
      <c r="AA294" s="206">
        <f t="shared" si="1153"/>
        <v>0</v>
      </c>
      <c r="AB294" s="206">
        <f t="shared" si="1153"/>
        <v>5.127015256</v>
      </c>
      <c r="AC294" s="66">
        <f t="shared" si="1142"/>
        <v>4.2411681129927874E-2</v>
      </c>
      <c r="AD294" s="66"/>
      <c r="AE294" s="66">
        <f t="shared" si="1007"/>
        <v>4.2411681129927874E-2</v>
      </c>
      <c r="AF294" s="221">
        <f t="shared" ref="AF294:BH294" si="1154">AF207</f>
        <v>0</v>
      </c>
      <c r="AG294" s="219">
        <f t="shared" si="1154"/>
        <v>7.5040621329999997</v>
      </c>
      <c r="AH294" s="219">
        <f t="shared" si="1154"/>
        <v>0</v>
      </c>
      <c r="AI294" s="219">
        <f t="shared" si="1154"/>
        <v>7.5040621329999997</v>
      </c>
      <c r="AJ294" s="219">
        <f t="shared" si="1154"/>
        <v>12.631077389</v>
      </c>
      <c r="AK294" s="219">
        <f t="shared" si="1154"/>
        <v>0</v>
      </c>
      <c r="AL294" s="219">
        <f t="shared" si="1154"/>
        <v>12.631077389</v>
      </c>
      <c r="AM294" s="219">
        <f t="shared" si="1154"/>
        <v>0.10448676272667402</v>
      </c>
      <c r="AN294" s="221">
        <f t="shared" si="1154"/>
        <v>0</v>
      </c>
      <c r="AO294" s="219">
        <f t="shared" si="1154"/>
        <v>3.490764602</v>
      </c>
      <c r="AP294" s="219">
        <f t="shared" si="1154"/>
        <v>0</v>
      </c>
      <c r="AQ294" s="219">
        <f t="shared" si="1154"/>
        <v>3.490764602</v>
      </c>
      <c r="AR294" s="219">
        <f t="shared" si="1154"/>
        <v>16.121841991</v>
      </c>
      <c r="AS294" s="219">
        <f t="shared" si="1154"/>
        <v>0</v>
      </c>
      <c r="AT294" s="219">
        <f t="shared" si="1154"/>
        <v>16.121841991</v>
      </c>
      <c r="AU294" s="221">
        <f t="shared" si="1154"/>
        <v>0</v>
      </c>
      <c r="AV294" s="219">
        <f t="shared" si="1154"/>
        <v>5.010454524</v>
      </c>
      <c r="AW294" s="219">
        <f t="shared" si="1154"/>
        <v>0</v>
      </c>
      <c r="AX294" s="219">
        <f t="shared" si="1154"/>
        <v>5.010454524</v>
      </c>
      <c r="AY294" s="106">
        <f t="shared" si="1154"/>
        <v>0</v>
      </c>
      <c r="AZ294" s="310">
        <f t="shared" si="1154"/>
        <v>0</v>
      </c>
      <c r="BA294" s="219">
        <f t="shared" si="1154"/>
        <v>16.005281259</v>
      </c>
      <c r="BB294" s="219">
        <f t="shared" si="1154"/>
        <v>0</v>
      </c>
      <c r="BC294" s="219">
        <f t="shared" si="1154"/>
        <v>16.005281259</v>
      </c>
      <c r="BD294" s="106">
        <f t="shared" si="1154"/>
        <v>0</v>
      </c>
      <c r="BE294" s="222">
        <f t="shared" si="1154"/>
        <v>0</v>
      </c>
      <c r="BF294" s="206">
        <f t="shared" si="1154"/>
        <v>21.132296515</v>
      </c>
      <c r="BG294" s="206">
        <f t="shared" si="1154"/>
        <v>0</v>
      </c>
      <c r="BH294" s="206">
        <f t="shared" si="1154"/>
        <v>21.132296515</v>
      </c>
      <c r="BI294" s="66">
        <f>BH294/D294</f>
        <v>0.17481052358648685</v>
      </c>
      <c r="BJ294" s="66">
        <f t="shared" ref="BJ294:BR294" si="1155">BJ207</f>
        <v>0.17481052358648685</v>
      </c>
      <c r="BK294" s="66"/>
      <c r="BL294" s="221">
        <f t="shared" si="1155"/>
        <v>0</v>
      </c>
      <c r="BM294" s="219">
        <f t="shared" si="1155"/>
        <v>0</v>
      </c>
      <c r="BN294" s="219">
        <f t="shared" si="1155"/>
        <v>0</v>
      </c>
      <c r="BO294" s="219">
        <f t="shared" si="1155"/>
        <v>0</v>
      </c>
      <c r="BP294" s="219">
        <f t="shared" si="1155"/>
        <v>21.132296515</v>
      </c>
      <c r="BQ294" s="219">
        <f t="shared" si="1155"/>
        <v>0</v>
      </c>
      <c r="BR294" s="219">
        <f t="shared" si="1155"/>
        <v>21.132296515</v>
      </c>
      <c r="BS294" s="66">
        <f t="shared" si="965"/>
        <v>0.17481052358648685</v>
      </c>
      <c r="BT294" s="221">
        <f t="shared" ref="BT294:CO294" si="1156">BT207</f>
        <v>0</v>
      </c>
      <c r="BU294" s="219">
        <f t="shared" si="1156"/>
        <v>0</v>
      </c>
      <c r="BV294" s="219">
        <f t="shared" si="1156"/>
        <v>0</v>
      </c>
      <c r="BW294" s="219">
        <f t="shared" si="1156"/>
        <v>0</v>
      </c>
      <c r="BX294" s="219">
        <f t="shared" si="1156"/>
        <v>21.132296515</v>
      </c>
      <c r="BY294" s="219">
        <f t="shared" si="1156"/>
        <v>0</v>
      </c>
      <c r="BZ294" s="219">
        <f t="shared" si="1156"/>
        <v>21.132296515</v>
      </c>
      <c r="CA294" s="219">
        <f t="shared" si="1156"/>
        <v>0.17481052358648685</v>
      </c>
      <c r="CB294" s="221">
        <f t="shared" si="1156"/>
        <v>0</v>
      </c>
      <c r="CC294" s="219">
        <f t="shared" si="1156"/>
        <v>0</v>
      </c>
      <c r="CD294" s="219">
        <f t="shared" si="1156"/>
        <v>0</v>
      </c>
      <c r="CE294" s="219">
        <f t="shared" si="1156"/>
        <v>0</v>
      </c>
      <c r="CF294" s="106">
        <f t="shared" si="1156"/>
        <v>0</v>
      </c>
      <c r="CG294" s="310">
        <f t="shared" si="1156"/>
        <v>0</v>
      </c>
      <c r="CH294" s="219">
        <f t="shared" si="1156"/>
        <v>0</v>
      </c>
      <c r="CI294" s="219">
        <f t="shared" si="1156"/>
        <v>0</v>
      </c>
      <c r="CJ294" s="219">
        <f t="shared" si="1156"/>
        <v>0</v>
      </c>
      <c r="CK294" s="106">
        <f t="shared" si="1156"/>
        <v>0</v>
      </c>
      <c r="CL294" s="222">
        <f t="shared" si="1156"/>
        <v>0</v>
      </c>
      <c r="CM294" s="219">
        <f t="shared" si="1156"/>
        <v>21.132296515</v>
      </c>
      <c r="CN294" s="219">
        <f t="shared" si="1156"/>
        <v>0</v>
      </c>
      <c r="CO294" s="219">
        <f t="shared" si="1156"/>
        <v>21.132296515</v>
      </c>
      <c r="CP294" s="67">
        <f t="shared" si="968"/>
        <v>0.17481052358648685</v>
      </c>
      <c r="CQ294" s="67">
        <f t="shared" si="969"/>
        <v>0.17481052358648685</v>
      </c>
      <c r="CR294" s="219" t="e">
        <f t="shared" ref="CR294:DW294" si="1157">CR207</f>
        <v>#DIV/0!</v>
      </c>
      <c r="CS294" s="221">
        <f t="shared" si="1157"/>
        <v>0</v>
      </c>
      <c r="CT294" s="219">
        <f t="shared" si="1157"/>
        <v>0</v>
      </c>
      <c r="CU294" s="219">
        <f t="shared" si="1157"/>
        <v>0</v>
      </c>
      <c r="CV294" s="219">
        <f t="shared" si="1157"/>
        <v>0</v>
      </c>
      <c r="CW294" s="219">
        <f t="shared" si="1157"/>
        <v>21.132296515</v>
      </c>
      <c r="CX294" s="219">
        <f t="shared" si="1157"/>
        <v>0</v>
      </c>
      <c r="CY294" s="219">
        <f t="shared" si="1157"/>
        <v>21.132296515</v>
      </c>
      <c r="CZ294" s="221">
        <f t="shared" si="1157"/>
        <v>0</v>
      </c>
      <c r="DA294" s="219">
        <f t="shared" si="1157"/>
        <v>0</v>
      </c>
      <c r="DB294" s="219">
        <f t="shared" si="1157"/>
        <v>0</v>
      </c>
      <c r="DC294" s="219">
        <f t="shared" si="1157"/>
        <v>0</v>
      </c>
      <c r="DD294" s="219">
        <f t="shared" si="1157"/>
        <v>21.132296515</v>
      </c>
      <c r="DE294" s="219">
        <f t="shared" si="1157"/>
        <v>0</v>
      </c>
      <c r="DF294" s="219">
        <f t="shared" si="1157"/>
        <v>21.132296515</v>
      </c>
      <c r="DG294" s="221">
        <f t="shared" si="1157"/>
        <v>0</v>
      </c>
      <c r="DH294" s="219">
        <f t="shared" si="1157"/>
        <v>0</v>
      </c>
      <c r="DI294" s="219">
        <f t="shared" si="1157"/>
        <v>0</v>
      </c>
      <c r="DJ294" s="219">
        <f t="shared" si="1157"/>
        <v>0</v>
      </c>
      <c r="DK294" s="106">
        <f t="shared" si="1157"/>
        <v>0</v>
      </c>
      <c r="DL294" s="310">
        <f t="shared" si="1157"/>
        <v>0</v>
      </c>
      <c r="DM294" s="219">
        <f t="shared" si="1157"/>
        <v>0</v>
      </c>
      <c r="DN294" s="219">
        <f t="shared" si="1157"/>
        <v>0</v>
      </c>
      <c r="DO294" s="219">
        <f t="shared" si="1157"/>
        <v>0</v>
      </c>
      <c r="DP294" s="106">
        <f t="shared" si="1157"/>
        <v>0</v>
      </c>
      <c r="DQ294" s="222">
        <f t="shared" si="1157"/>
        <v>0</v>
      </c>
      <c r="DR294" s="219">
        <f t="shared" si="1157"/>
        <v>21.132296515</v>
      </c>
      <c r="DS294" s="219">
        <f t="shared" si="1157"/>
        <v>0</v>
      </c>
      <c r="DT294" s="219">
        <f t="shared" si="1157"/>
        <v>21.132296515</v>
      </c>
      <c r="DU294" s="219">
        <f t="shared" si="1157"/>
        <v>0.17481052358648685</v>
      </c>
      <c r="DV294" s="219">
        <f t="shared" si="1157"/>
        <v>0.17481052358648685</v>
      </c>
      <c r="DW294" s="219">
        <f t="shared" si="1157"/>
        <v>0.17481052358648685</v>
      </c>
      <c r="DZ294" s="128"/>
    </row>
    <row r="295" spans="1:132" ht="15" x14ac:dyDescent="0.25">
      <c r="A295" s="309" t="s">
        <v>285</v>
      </c>
      <c r="B295" s="122"/>
      <c r="C295" s="122"/>
      <c r="D295" s="122">
        <f>B295-C295</f>
        <v>0</v>
      </c>
      <c r="E295" s="122"/>
      <c r="F295" s="122"/>
      <c r="G295" s="122">
        <f>E295-F295</f>
        <v>0</v>
      </c>
      <c r="H295" s="106">
        <f>D295</f>
        <v>0</v>
      </c>
      <c r="I295" s="83"/>
      <c r="J295" s="122"/>
      <c r="K295" s="122"/>
      <c r="L295" s="122">
        <f>J295-K295</f>
        <v>0</v>
      </c>
      <c r="M295" s="83"/>
      <c r="N295" s="122"/>
      <c r="O295" s="122"/>
      <c r="P295" s="122">
        <f>N295-O295</f>
        <v>0</v>
      </c>
      <c r="Q295" s="122">
        <f t="shared" ref="Q295:S296" si="1158">J295+N295</f>
        <v>0</v>
      </c>
      <c r="R295" s="122">
        <f t="shared" si="1158"/>
        <v>0</v>
      </c>
      <c r="S295" s="122">
        <f t="shared" si="1158"/>
        <v>0</v>
      </c>
      <c r="T295" s="83"/>
      <c r="U295" s="122"/>
      <c r="V295" s="122"/>
      <c r="W295" s="122">
        <f>U295-V295</f>
        <v>0</v>
      </c>
      <c r="X295" s="106"/>
      <c r="Y295" s="84">
        <f>I295+M295+T295</f>
        <v>0</v>
      </c>
      <c r="Z295" s="127">
        <f t="shared" ref="Z295:AB296" si="1159">Q295+U295</f>
        <v>0</v>
      </c>
      <c r="AA295" s="127">
        <f t="shared" si="1159"/>
        <v>0</v>
      </c>
      <c r="AB295" s="127">
        <f t="shared" si="1159"/>
        <v>0</v>
      </c>
      <c r="AC295" s="66" t="e">
        <f t="shared" si="1142"/>
        <v>#DIV/0!</v>
      </c>
      <c r="AD295" s="66"/>
      <c r="AE295" s="66" t="e">
        <f t="shared" si="1007"/>
        <v>#DIV/0!</v>
      </c>
      <c r="AF295" s="83"/>
      <c r="AG295" s="122"/>
      <c r="AH295" s="122"/>
      <c r="AI295" s="122">
        <f>AG295-AH295</f>
        <v>0</v>
      </c>
      <c r="AJ295" s="122">
        <f t="shared" ref="AJ295:AL296" si="1160">+Z295+AG295</f>
        <v>0</v>
      </c>
      <c r="AK295" s="122">
        <f t="shared" si="1160"/>
        <v>0</v>
      </c>
      <c r="AL295" s="122">
        <f t="shared" si="1160"/>
        <v>0</v>
      </c>
      <c r="AM295" s="66" t="e">
        <f>AJ295/B295</f>
        <v>#DIV/0!</v>
      </c>
      <c r="AN295" s="83"/>
      <c r="AO295" s="122"/>
      <c r="AP295" s="122"/>
      <c r="AQ295" s="122">
        <f>AO295-AP295</f>
        <v>0</v>
      </c>
      <c r="AR295" s="122">
        <f t="shared" ref="AR295:AT296" si="1161">AJ295+AO295</f>
        <v>0</v>
      </c>
      <c r="AS295" s="122">
        <f t="shared" si="1161"/>
        <v>0</v>
      </c>
      <c r="AT295" s="122">
        <f t="shared" si="1161"/>
        <v>0</v>
      </c>
      <c r="AU295" s="83"/>
      <c r="AV295" s="122"/>
      <c r="AW295" s="122"/>
      <c r="AX295" s="122">
        <f>AV295-AW295</f>
        <v>0</v>
      </c>
      <c r="AY295" s="106"/>
      <c r="AZ295" s="84">
        <f>AF295+AN295+AU295</f>
        <v>0</v>
      </c>
      <c r="BA295" s="122">
        <f t="shared" ref="BA295:BC296" si="1162">AV295+AO295+AG295</f>
        <v>0</v>
      </c>
      <c r="BB295" s="122">
        <f t="shared" si="1162"/>
        <v>0</v>
      </c>
      <c r="BC295" s="122">
        <f t="shared" si="1162"/>
        <v>0</v>
      </c>
      <c r="BD295" s="106">
        <f t="shared" ref="BD295:BH296" si="1163">AY295+X295</f>
        <v>0</v>
      </c>
      <c r="BE295" s="86">
        <f t="shared" si="1163"/>
        <v>0</v>
      </c>
      <c r="BF295" s="127">
        <f t="shared" si="1163"/>
        <v>0</v>
      </c>
      <c r="BG295" s="127">
        <f t="shared" si="1163"/>
        <v>0</v>
      </c>
      <c r="BH295" s="127">
        <f t="shared" si="1163"/>
        <v>0</v>
      </c>
      <c r="BI295" s="66"/>
      <c r="BJ295" s="66"/>
      <c r="BK295" s="66"/>
      <c r="BL295" s="83"/>
      <c r="BM295" s="122"/>
      <c r="BN295" s="122"/>
      <c r="BO295" s="122">
        <f>BM295-BN295</f>
        <v>0</v>
      </c>
      <c r="BP295" s="122">
        <f t="shared" ref="BP295:BR296" si="1164">BF295+BM295</f>
        <v>0</v>
      </c>
      <c r="BQ295" s="122">
        <f t="shared" si="1164"/>
        <v>0</v>
      </c>
      <c r="BR295" s="122">
        <f t="shared" si="1164"/>
        <v>0</v>
      </c>
      <c r="BS295" s="66" t="e">
        <f t="shared" si="965"/>
        <v>#DIV/0!</v>
      </c>
      <c r="BT295" s="83"/>
      <c r="BU295" s="122"/>
      <c r="BV295" s="122"/>
      <c r="BW295" s="122">
        <f>BU295-BV295</f>
        <v>0</v>
      </c>
      <c r="BX295" s="122">
        <f t="shared" ref="BX295:BZ296" si="1165">BP295+BU295</f>
        <v>0</v>
      </c>
      <c r="BY295" s="122">
        <f t="shared" si="1165"/>
        <v>0</v>
      </c>
      <c r="BZ295" s="122">
        <f t="shared" si="1165"/>
        <v>0</v>
      </c>
      <c r="CA295" s="66" t="e">
        <f>BX295/B295</f>
        <v>#DIV/0!</v>
      </c>
      <c r="CB295" s="83"/>
      <c r="CC295" s="122"/>
      <c r="CD295" s="122"/>
      <c r="CE295" s="122">
        <f>CC295-CD295</f>
        <v>0</v>
      </c>
      <c r="CF295" s="106"/>
      <c r="CG295" s="84">
        <f>CB295+BT295+BL295</f>
        <v>0</v>
      </c>
      <c r="CH295" s="122">
        <f t="shared" ref="CH295:CJ296" si="1166">BM295+BU295+CC295</f>
        <v>0</v>
      </c>
      <c r="CI295" s="122">
        <f t="shared" si="1166"/>
        <v>0</v>
      </c>
      <c r="CJ295" s="122">
        <f t="shared" si="1166"/>
        <v>0</v>
      </c>
      <c r="CK295" s="106">
        <f>CF295+BD295</f>
        <v>0</v>
      </c>
      <c r="CL295" s="86">
        <f>CG295+BE295</f>
        <v>0</v>
      </c>
      <c r="CM295" s="122">
        <f t="shared" ref="CM295:CO296" si="1167">BX295+CC295</f>
        <v>0</v>
      </c>
      <c r="CN295" s="122">
        <f t="shared" si="1167"/>
        <v>0</v>
      </c>
      <c r="CO295" s="122">
        <f t="shared" si="1167"/>
        <v>0</v>
      </c>
      <c r="CP295" s="67" t="e">
        <f t="shared" si="968"/>
        <v>#DIV/0!</v>
      </c>
      <c r="CQ295" s="67" t="e">
        <f t="shared" si="969"/>
        <v>#DIV/0!</v>
      </c>
      <c r="CR295" s="67" t="e">
        <f>CO295/CK295</f>
        <v>#DIV/0!</v>
      </c>
      <c r="CS295" s="83"/>
      <c r="CT295" s="122"/>
      <c r="CU295" s="122"/>
      <c r="CV295" s="122">
        <f>CT295-CU295</f>
        <v>0</v>
      </c>
      <c r="CW295" s="122">
        <f t="shared" ref="CW295:CY296" si="1168">CM295+CT295</f>
        <v>0</v>
      </c>
      <c r="CX295" s="122">
        <f t="shared" si="1168"/>
        <v>0</v>
      </c>
      <c r="CY295" s="122">
        <f t="shared" si="1168"/>
        <v>0</v>
      </c>
      <c r="CZ295" s="83"/>
      <c r="DA295" s="122"/>
      <c r="DB295" s="122"/>
      <c r="DC295" s="122">
        <f>DA295-DB295</f>
        <v>0</v>
      </c>
      <c r="DD295" s="122">
        <f t="shared" ref="DD295:DF296" si="1169">CW295+DA295</f>
        <v>0</v>
      </c>
      <c r="DE295" s="122">
        <f t="shared" si="1169"/>
        <v>0</v>
      </c>
      <c r="DF295" s="122">
        <f t="shared" si="1169"/>
        <v>0</v>
      </c>
      <c r="DG295" s="83"/>
      <c r="DH295" s="122"/>
      <c r="DI295" s="122"/>
      <c r="DJ295" s="122">
        <f>DH295-DI295</f>
        <v>0</v>
      </c>
      <c r="DK295" s="106"/>
      <c r="DL295" s="84">
        <f t="shared" ref="DL295:DO296" si="1170">DG295+CZ295+CS295</f>
        <v>0</v>
      </c>
      <c r="DM295" s="122">
        <f t="shared" si="1170"/>
        <v>0</v>
      </c>
      <c r="DN295" s="122">
        <f t="shared" si="1170"/>
        <v>0</v>
      </c>
      <c r="DO295" s="122">
        <f t="shared" si="1170"/>
        <v>0</v>
      </c>
      <c r="DP295" s="106">
        <f>DK295+CK295</f>
        <v>0</v>
      </c>
      <c r="DQ295" s="86">
        <f>DL295+CL295</f>
        <v>0</v>
      </c>
      <c r="DR295" s="123">
        <f t="shared" ref="DR295:DT296" si="1171">DD295+DH295</f>
        <v>0</v>
      </c>
      <c r="DS295" s="123">
        <f t="shared" si="1171"/>
        <v>0</v>
      </c>
      <c r="DT295" s="123">
        <f t="shared" si="1171"/>
        <v>0</v>
      </c>
      <c r="DU295" s="67" t="e">
        <f t="shared" ref="DU295:DU312" si="1172">DR295/B295</f>
        <v>#DIV/0!</v>
      </c>
      <c r="DV295" s="67"/>
      <c r="DW295" s="67"/>
      <c r="DY295" s="36"/>
      <c r="DZ295" s="128"/>
    </row>
    <row r="296" spans="1:132" ht="15" x14ac:dyDescent="0.25">
      <c r="A296" s="309" t="s">
        <v>286</v>
      </c>
      <c r="B296" s="122">
        <f>('[1]RECAP DETAILLE'!C107-'[1]RECAP DETAILLE'!C540)/1000000-B298</f>
        <v>0</v>
      </c>
      <c r="C296" s="122"/>
      <c r="D296" s="122">
        <f>B296-C296</f>
        <v>0</v>
      </c>
      <c r="E296" s="122">
        <f>('[1]RECAP DETAILLE'!F105+'[1]RECAP DETAILLE'!F107)/1000000-E294-E298</f>
        <v>-79.305787286475194</v>
      </c>
      <c r="F296" s="122"/>
      <c r="G296" s="122">
        <f>E296-F296</f>
        <v>-79.305787286475194</v>
      </c>
      <c r="H296" s="106">
        <f>G296</f>
        <v>-79.305787286475194</v>
      </c>
      <c r="I296" s="83"/>
      <c r="J296" s="122"/>
      <c r="K296" s="122"/>
      <c r="L296" s="122">
        <f>J296-K296</f>
        <v>0</v>
      </c>
      <c r="M296" s="83"/>
      <c r="N296" s="122"/>
      <c r="O296" s="122"/>
      <c r="P296" s="122">
        <f>N296-O296</f>
        <v>0</v>
      </c>
      <c r="Q296" s="122">
        <f t="shared" si="1158"/>
        <v>0</v>
      </c>
      <c r="R296" s="122">
        <f t="shared" si="1158"/>
        <v>0</v>
      </c>
      <c r="S296" s="122">
        <f t="shared" si="1158"/>
        <v>0</v>
      </c>
      <c r="T296" s="83"/>
      <c r="U296" s="122"/>
      <c r="V296" s="122"/>
      <c r="W296" s="122">
        <f>U296-V296</f>
        <v>0</v>
      </c>
      <c r="X296" s="106"/>
      <c r="Y296" s="84">
        <f>I296+M296+T296</f>
        <v>0</v>
      </c>
      <c r="Z296" s="127">
        <f t="shared" si="1159"/>
        <v>0</v>
      </c>
      <c r="AA296" s="127">
        <f t="shared" si="1159"/>
        <v>0</v>
      </c>
      <c r="AB296" s="127">
        <f t="shared" si="1159"/>
        <v>0</v>
      </c>
      <c r="AC296" s="66" t="e">
        <f t="shared" si="1142"/>
        <v>#DIV/0!</v>
      </c>
      <c r="AD296" s="66"/>
      <c r="AE296" s="66">
        <f t="shared" si="1007"/>
        <v>0</v>
      </c>
      <c r="AF296" s="83"/>
      <c r="AG296" s="122"/>
      <c r="AH296" s="122"/>
      <c r="AI296" s="122">
        <f>AG296-AH296</f>
        <v>0</v>
      </c>
      <c r="AJ296" s="122">
        <f t="shared" si="1160"/>
        <v>0</v>
      </c>
      <c r="AK296" s="122">
        <f t="shared" si="1160"/>
        <v>0</v>
      </c>
      <c r="AL296" s="122">
        <f t="shared" si="1160"/>
        <v>0</v>
      </c>
      <c r="AM296" s="66" t="e">
        <f>AJ296/B296</f>
        <v>#DIV/0!</v>
      </c>
      <c r="AN296" s="83"/>
      <c r="AO296" s="122"/>
      <c r="AP296" s="122"/>
      <c r="AQ296" s="122">
        <f>AO296-AP296</f>
        <v>0</v>
      </c>
      <c r="AR296" s="122">
        <f t="shared" si="1161"/>
        <v>0</v>
      </c>
      <c r="AS296" s="122">
        <f t="shared" si="1161"/>
        <v>0</v>
      </c>
      <c r="AT296" s="122">
        <f t="shared" si="1161"/>
        <v>0</v>
      </c>
      <c r="AU296" s="83"/>
      <c r="AV296" s="122"/>
      <c r="AW296" s="122"/>
      <c r="AX296" s="122">
        <f>AV296-AW296</f>
        <v>0</v>
      </c>
      <c r="AY296" s="106"/>
      <c r="AZ296" s="84">
        <f>AF296+AN296+AU296</f>
        <v>0</v>
      </c>
      <c r="BA296" s="122">
        <f t="shared" si="1162"/>
        <v>0</v>
      </c>
      <c r="BB296" s="122">
        <f t="shared" si="1162"/>
        <v>0</v>
      </c>
      <c r="BC296" s="122">
        <f t="shared" si="1162"/>
        <v>0</v>
      </c>
      <c r="BD296" s="106">
        <f t="shared" si="1163"/>
        <v>0</v>
      </c>
      <c r="BE296" s="86">
        <f t="shared" si="1163"/>
        <v>0</v>
      </c>
      <c r="BF296" s="127">
        <f t="shared" si="1163"/>
        <v>0</v>
      </c>
      <c r="BG296" s="127">
        <f t="shared" si="1163"/>
        <v>0</v>
      </c>
      <c r="BH296" s="127">
        <f t="shared" si="1163"/>
        <v>0</v>
      </c>
      <c r="BI296" s="66"/>
      <c r="BJ296" s="66">
        <f>BF296/E296</f>
        <v>0</v>
      </c>
      <c r="BK296" s="66"/>
      <c r="BL296" s="83"/>
      <c r="BM296" s="122"/>
      <c r="BN296" s="122"/>
      <c r="BO296" s="122">
        <f>BM296-BN296</f>
        <v>0</v>
      </c>
      <c r="BP296" s="122">
        <f t="shared" si="1164"/>
        <v>0</v>
      </c>
      <c r="BQ296" s="122">
        <f t="shared" si="1164"/>
        <v>0</v>
      </c>
      <c r="BR296" s="122">
        <f t="shared" si="1164"/>
        <v>0</v>
      </c>
      <c r="BS296" s="66" t="e">
        <f t="shared" si="965"/>
        <v>#DIV/0!</v>
      </c>
      <c r="BT296" s="83"/>
      <c r="BU296" s="122"/>
      <c r="BV296" s="122"/>
      <c r="BW296" s="122">
        <f>BU296-BV296</f>
        <v>0</v>
      </c>
      <c r="BX296" s="122">
        <f t="shared" si="1165"/>
        <v>0</v>
      </c>
      <c r="BY296" s="122">
        <f t="shared" si="1165"/>
        <v>0</v>
      </c>
      <c r="BZ296" s="122">
        <f t="shared" si="1165"/>
        <v>0</v>
      </c>
      <c r="CA296" s="66" t="e">
        <f>BX296/B296</f>
        <v>#DIV/0!</v>
      </c>
      <c r="CB296" s="83"/>
      <c r="CC296" s="122"/>
      <c r="CD296" s="122"/>
      <c r="CE296" s="122">
        <f>CC296-CD296</f>
        <v>0</v>
      </c>
      <c r="CF296" s="106"/>
      <c r="CG296" s="84">
        <f>CB296+BT296+BL296</f>
        <v>0</v>
      </c>
      <c r="CH296" s="122">
        <f t="shared" si="1166"/>
        <v>0</v>
      </c>
      <c r="CI296" s="122">
        <f t="shared" si="1166"/>
        <v>0</v>
      </c>
      <c r="CJ296" s="122">
        <f t="shared" si="1166"/>
        <v>0</v>
      </c>
      <c r="CK296" s="106">
        <f>CF296+BD296</f>
        <v>0</v>
      </c>
      <c r="CL296" s="86">
        <f>CG296+BE296</f>
        <v>0</v>
      </c>
      <c r="CM296" s="122">
        <f t="shared" si="1167"/>
        <v>0</v>
      </c>
      <c r="CN296" s="122">
        <f t="shared" si="1167"/>
        <v>0</v>
      </c>
      <c r="CO296" s="122">
        <f t="shared" si="1167"/>
        <v>0</v>
      </c>
      <c r="CP296" s="67" t="e">
        <f t="shared" si="968"/>
        <v>#DIV/0!</v>
      </c>
      <c r="CQ296" s="67">
        <f t="shared" si="969"/>
        <v>0</v>
      </c>
      <c r="CR296" s="67" t="e">
        <f>CO296/CK296</f>
        <v>#DIV/0!</v>
      </c>
      <c r="CS296" s="83"/>
      <c r="CT296" s="122"/>
      <c r="CU296" s="122"/>
      <c r="CV296" s="122">
        <f>CT296-CU296</f>
        <v>0</v>
      </c>
      <c r="CW296" s="122">
        <f t="shared" si="1168"/>
        <v>0</v>
      </c>
      <c r="CX296" s="122">
        <f t="shared" si="1168"/>
        <v>0</v>
      </c>
      <c r="CY296" s="122">
        <f t="shared" si="1168"/>
        <v>0</v>
      </c>
      <c r="CZ296" s="83"/>
      <c r="DA296" s="122"/>
      <c r="DB296" s="122"/>
      <c r="DC296" s="122">
        <f>DA296-DB296</f>
        <v>0</v>
      </c>
      <c r="DD296" s="122">
        <f t="shared" si="1169"/>
        <v>0</v>
      </c>
      <c r="DE296" s="122">
        <f t="shared" si="1169"/>
        <v>0</v>
      </c>
      <c r="DF296" s="122">
        <f t="shared" si="1169"/>
        <v>0</v>
      </c>
      <c r="DG296" s="83"/>
      <c r="DH296" s="122"/>
      <c r="DI296" s="122"/>
      <c r="DJ296" s="122">
        <f>DH296-DI296</f>
        <v>0</v>
      </c>
      <c r="DK296" s="106"/>
      <c r="DL296" s="84">
        <f t="shared" si="1170"/>
        <v>0</v>
      </c>
      <c r="DM296" s="122">
        <f t="shared" si="1170"/>
        <v>0</v>
      </c>
      <c r="DN296" s="122">
        <f t="shared" si="1170"/>
        <v>0</v>
      </c>
      <c r="DO296" s="122">
        <f t="shared" si="1170"/>
        <v>0</v>
      </c>
      <c r="DP296" s="106">
        <f>DK296+CK296</f>
        <v>0</v>
      </c>
      <c r="DQ296" s="86">
        <f>DL296+CL296</f>
        <v>0</v>
      </c>
      <c r="DR296" s="123">
        <f t="shared" si="1171"/>
        <v>0</v>
      </c>
      <c r="DS296" s="123">
        <f t="shared" si="1171"/>
        <v>0</v>
      </c>
      <c r="DT296" s="123">
        <f t="shared" si="1171"/>
        <v>0</v>
      </c>
      <c r="DU296" s="67" t="e">
        <f t="shared" si="1172"/>
        <v>#DIV/0!</v>
      </c>
      <c r="DV296" s="67">
        <f>DR296/E296</f>
        <v>0</v>
      </c>
      <c r="DW296" s="67">
        <f>DT296/H296</f>
        <v>0</v>
      </c>
      <c r="DZ296" s="128"/>
      <c r="EA296" s="36"/>
      <c r="EB296" s="36"/>
    </row>
    <row r="297" spans="1:132" s="36" customFormat="1" ht="15" x14ac:dyDescent="0.25">
      <c r="A297" s="218" t="s">
        <v>287</v>
      </c>
      <c r="B297" s="212">
        <f>B298+B299</f>
        <v>-8.229514</v>
      </c>
      <c r="C297" s="212">
        <f t="shared" ref="C297:AX297" si="1173">C298+C299</f>
        <v>0</v>
      </c>
      <c r="D297" s="212">
        <f t="shared" si="1173"/>
        <v>-8.229514</v>
      </c>
      <c r="E297" s="212">
        <f t="shared" si="1173"/>
        <v>71.076273080000007</v>
      </c>
      <c r="F297" s="212">
        <f t="shared" si="1173"/>
        <v>0</v>
      </c>
      <c r="G297" s="212">
        <f t="shared" si="1173"/>
        <v>71.076273080000007</v>
      </c>
      <c r="H297" s="213">
        <f t="shared" si="1173"/>
        <v>-8.229514</v>
      </c>
      <c r="I297" s="214">
        <f t="shared" si="1173"/>
        <v>0</v>
      </c>
      <c r="J297" s="212">
        <f t="shared" si="1173"/>
        <v>0</v>
      </c>
      <c r="K297" s="212">
        <f t="shared" si="1173"/>
        <v>0</v>
      </c>
      <c r="L297" s="212">
        <f t="shared" si="1173"/>
        <v>0</v>
      </c>
      <c r="M297" s="214">
        <f>M298+M299</f>
        <v>0</v>
      </c>
      <c r="N297" s="212">
        <f t="shared" si="1173"/>
        <v>0</v>
      </c>
      <c r="O297" s="212">
        <f t="shared" si="1173"/>
        <v>0</v>
      </c>
      <c r="P297" s="212">
        <f t="shared" si="1173"/>
        <v>0</v>
      </c>
      <c r="Q297" s="212">
        <f t="shared" si="1173"/>
        <v>0</v>
      </c>
      <c r="R297" s="212">
        <f t="shared" si="1173"/>
        <v>0</v>
      </c>
      <c r="S297" s="212">
        <f t="shared" si="1173"/>
        <v>0</v>
      </c>
      <c r="T297" s="214">
        <f>T298+T299</f>
        <v>0</v>
      </c>
      <c r="U297" s="212">
        <f t="shared" si="1173"/>
        <v>0</v>
      </c>
      <c r="V297" s="212">
        <f t="shared" si="1173"/>
        <v>0</v>
      </c>
      <c r="W297" s="212">
        <f t="shared" si="1173"/>
        <v>0</v>
      </c>
      <c r="X297" s="213">
        <f t="shared" si="1173"/>
        <v>0</v>
      </c>
      <c r="Y297" s="243">
        <f t="shared" si="1173"/>
        <v>0</v>
      </c>
      <c r="Z297" s="215">
        <f t="shared" si="1173"/>
        <v>0</v>
      </c>
      <c r="AA297" s="215">
        <f t="shared" si="1173"/>
        <v>0</v>
      </c>
      <c r="AB297" s="215">
        <f t="shared" si="1173"/>
        <v>0</v>
      </c>
      <c r="AC297" s="66">
        <f t="shared" si="1142"/>
        <v>0</v>
      </c>
      <c r="AD297" s="66"/>
      <c r="AE297" s="66">
        <f t="shared" si="1007"/>
        <v>0</v>
      </c>
      <c r="AF297" s="214">
        <f>AF298+AF299</f>
        <v>0</v>
      </c>
      <c r="AG297" s="212">
        <f t="shared" si="1173"/>
        <v>-0.64201984000001744</v>
      </c>
      <c r="AH297" s="212">
        <f t="shared" si="1173"/>
        <v>0</v>
      </c>
      <c r="AI297" s="212">
        <f t="shared" si="1173"/>
        <v>-0.64201984000001744</v>
      </c>
      <c r="AJ297" s="212">
        <f t="shared" si="1173"/>
        <v>-0.64201984000001744</v>
      </c>
      <c r="AK297" s="212">
        <f t="shared" si="1173"/>
        <v>0</v>
      </c>
      <c r="AL297" s="212">
        <f t="shared" si="1173"/>
        <v>-0.64201984000001744</v>
      </c>
      <c r="AM297" s="212" t="e">
        <f t="shared" si="1173"/>
        <v>#DIV/0!</v>
      </c>
      <c r="AN297" s="214">
        <f>AN298+AN299</f>
        <v>0</v>
      </c>
      <c r="AO297" s="212">
        <f t="shared" si="1173"/>
        <v>0</v>
      </c>
      <c r="AP297" s="212">
        <f t="shared" si="1173"/>
        <v>0</v>
      </c>
      <c r="AQ297" s="212">
        <f t="shared" si="1173"/>
        <v>0</v>
      </c>
      <c r="AR297" s="212">
        <f t="shared" si="1173"/>
        <v>-0.64201984000001744</v>
      </c>
      <c r="AS297" s="212">
        <f t="shared" si="1173"/>
        <v>0</v>
      </c>
      <c r="AT297" s="212">
        <f t="shared" si="1173"/>
        <v>-0.64201984000001744</v>
      </c>
      <c r="AU297" s="214">
        <f>AU298+AU299</f>
        <v>0</v>
      </c>
      <c r="AV297" s="212">
        <f t="shared" si="1173"/>
        <v>0</v>
      </c>
      <c r="AW297" s="212">
        <f t="shared" si="1173"/>
        <v>0</v>
      </c>
      <c r="AX297" s="212">
        <f t="shared" si="1173"/>
        <v>0</v>
      </c>
      <c r="AY297" s="213">
        <f>AY298+AY299</f>
        <v>0</v>
      </c>
      <c r="AZ297" s="243">
        <f t="shared" ref="AZ297:DK297" si="1174">AZ298+AZ299</f>
        <v>0</v>
      </c>
      <c r="BA297" s="212">
        <f t="shared" si="1174"/>
        <v>-0.64201984000001744</v>
      </c>
      <c r="BB297" s="212">
        <f t="shared" si="1174"/>
        <v>0</v>
      </c>
      <c r="BC297" s="212">
        <f t="shared" si="1174"/>
        <v>-0.64201984000001744</v>
      </c>
      <c r="BD297" s="213">
        <f t="shared" si="1174"/>
        <v>0</v>
      </c>
      <c r="BE297" s="216">
        <f t="shared" si="1174"/>
        <v>0</v>
      </c>
      <c r="BF297" s="215">
        <f t="shared" si="1174"/>
        <v>-0.64201984000001744</v>
      </c>
      <c r="BG297" s="215">
        <f t="shared" si="1174"/>
        <v>0</v>
      </c>
      <c r="BH297" s="215">
        <f t="shared" si="1174"/>
        <v>-0.64201984000001744</v>
      </c>
      <c r="BI297" s="66"/>
      <c r="BJ297" s="66">
        <f>BF297/E297</f>
        <v>-9.0328292716950857E-3</v>
      </c>
      <c r="BK297" s="66"/>
      <c r="BL297" s="214">
        <f>BL298+BL299</f>
        <v>0</v>
      </c>
      <c r="BM297" s="212">
        <f t="shared" si="1174"/>
        <v>-200.41448142799999</v>
      </c>
      <c r="BN297" s="212">
        <f t="shared" si="1174"/>
        <v>0</v>
      </c>
      <c r="BO297" s="212">
        <f t="shared" si="1174"/>
        <v>-200.41448142799999</v>
      </c>
      <c r="BP297" s="212">
        <f t="shared" si="1174"/>
        <v>-201.05650126800001</v>
      </c>
      <c r="BQ297" s="212">
        <f t="shared" si="1174"/>
        <v>0</v>
      </c>
      <c r="BR297" s="212">
        <f t="shared" si="1174"/>
        <v>-201.05650126800001</v>
      </c>
      <c r="BS297" s="66">
        <f t="shared" si="965"/>
        <v>24.431151252431189</v>
      </c>
      <c r="BT297" s="214">
        <f>BT298+BT299</f>
        <v>0</v>
      </c>
      <c r="BU297" s="212">
        <f t="shared" si="1174"/>
        <v>0</v>
      </c>
      <c r="BV297" s="212">
        <f t="shared" si="1174"/>
        <v>0</v>
      </c>
      <c r="BW297" s="212">
        <f t="shared" si="1174"/>
        <v>0</v>
      </c>
      <c r="BX297" s="212">
        <f t="shared" si="1174"/>
        <v>-201.05650126800001</v>
      </c>
      <c r="BY297" s="212">
        <f t="shared" si="1174"/>
        <v>0</v>
      </c>
      <c r="BZ297" s="212">
        <f t="shared" si="1174"/>
        <v>-201.05650126800001</v>
      </c>
      <c r="CA297" s="212" t="e">
        <f t="shared" si="1174"/>
        <v>#DIV/0!</v>
      </c>
      <c r="CB297" s="214">
        <f t="shared" si="1174"/>
        <v>0</v>
      </c>
      <c r="CC297" s="212">
        <f t="shared" si="1174"/>
        <v>0</v>
      </c>
      <c r="CD297" s="212">
        <f t="shared" si="1174"/>
        <v>0</v>
      </c>
      <c r="CE297" s="212">
        <f t="shared" si="1174"/>
        <v>0</v>
      </c>
      <c r="CF297" s="213">
        <f t="shared" si="1174"/>
        <v>0</v>
      </c>
      <c r="CG297" s="243">
        <f t="shared" si="1174"/>
        <v>0</v>
      </c>
      <c r="CH297" s="212">
        <f t="shared" si="1174"/>
        <v>-200.41448142799999</v>
      </c>
      <c r="CI297" s="212">
        <f t="shared" si="1174"/>
        <v>0</v>
      </c>
      <c r="CJ297" s="212">
        <f t="shared" si="1174"/>
        <v>-200.41448142799999</v>
      </c>
      <c r="CK297" s="213">
        <f t="shared" si="1174"/>
        <v>0</v>
      </c>
      <c r="CL297" s="216">
        <f t="shared" si="1174"/>
        <v>0</v>
      </c>
      <c r="CM297" s="212">
        <f t="shared" si="1174"/>
        <v>-201.05650126800001</v>
      </c>
      <c r="CN297" s="212">
        <f t="shared" si="1174"/>
        <v>0</v>
      </c>
      <c r="CO297" s="212">
        <f t="shared" si="1174"/>
        <v>-201.05650126800001</v>
      </c>
      <c r="CP297" s="67">
        <f t="shared" si="968"/>
        <v>24.431151252431189</v>
      </c>
      <c r="CQ297" s="67">
        <f t="shared" si="969"/>
        <v>-2.828742877974209</v>
      </c>
      <c r="CR297" s="212" t="e">
        <f t="shared" si="1174"/>
        <v>#DIV/0!</v>
      </c>
      <c r="CS297" s="214">
        <f t="shared" si="1174"/>
        <v>0</v>
      </c>
      <c r="CT297" s="212">
        <f t="shared" si="1174"/>
        <v>0</v>
      </c>
      <c r="CU297" s="212">
        <f t="shared" si="1174"/>
        <v>0</v>
      </c>
      <c r="CV297" s="212">
        <f t="shared" si="1174"/>
        <v>0</v>
      </c>
      <c r="CW297" s="212">
        <f t="shared" si="1174"/>
        <v>-201.05650126800001</v>
      </c>
      <c r="CX297" s="212">
        <f t="shared" si="1174"/>
        <v>0</v>
      </c>
      <c r="CY297" s="212">
        <f t="shared" si="1174"/>
        <v>-201.05650126800001</v>
      </c>
      <c r="CZ297" s="214">
        <f t="shared" si="1174"/>
        <v>0</v>
      </c>
      <c r="DA297" s="212">
        <f t="shared" si="1174"/>
        <v>0</v>
      </c>
      <c r="DB297" s="212">
        <f t="shared" si="1174"/>
        <v>0</v>
      </c>
      <c r="DC297" s="212">
        <f t="shared" si="1174"/>
        <v>0</v>
      </c>
      <c r="DD297" s="212">
        <f t="shared" si="1174"/>
        <v>-201.05650126800001</v>
      </c>
      <c r="DE297" s="212">
        <f t="shared" si="1174"/>
        <v>0</v>
      </c>
      <c r="DF297" s="212">
        <f t="shared" si="1174"/>
        <v>-201.05650126800001</v>
      </c>
      <c r="DG297" s="214">
        <f t="shared" si="1174"/>
        <v>0</v>
      </c>
      <c r="DH297" s="212">
        <f t="shared" si="1174"/>
        <v>0</v>
      </c>
      <c r="DI297" s="212">
        <f t="shared" si="1174"/>
        <v>0</v>
      </c>
      <c r="DJ297" s="212">
        <f t="shared" si="1174"/>
        <v>0</v>
      </c>
      <c r="DK297" s="213">
        <f t="shared" si="1174"/>
        <v>0</v>
      </c>
      <c r="DL297" s="243">
        <f t="shared" ref="DL297:EE297" si="1175">DL298+DL299</f>
        <v>0</v>
      </c>
      <c r="DM297" s="212">
        <f t="shared" si="1175"/>
        <v>0</v>
      </c>
      <c r="DN297" s="212">
        <f t="shared" si="1175"/>
        <v>0</v>
      </c>
      <c r="DO297" s="212">
        <f t="shared" si="1175"/>
        <v>0</v>
      </c>
      <c r="DP297" s="213">
        <f t="shared" si="1175"/>
        <v>0</v>
      </c>
      <c r="DQ297" s="216">
        <f t="shared" si="1175"/>
        <v>0</v>
      </c>
      <c r="DR297" s="212">
        <f t="shared" si="1175"/>
        <v>-201.05650126800001</v>
      </c>
      <c r="DS297" s="212">
        <f t="shared" si="1175"/>
        <v>0</v>
      </c>
      <c r="DT297" s="212">
        <f t="shared" si="1175"/>
        <v>-201.05650126800001</v>
      </c>
      <c r="DU297" s="67">
        <f t="shared" si="1172"/>
        <v>24.431151252431189</v>
      </c>
      <c r="DV297" s="67">
        <f>DR297/E297</f>
        <v>-2.828742877974209</v>
      </c>
      <c r="DW297" s="67">
        <f>DT297/H297</f>
        <v>24.431151252431189</v>
      </c>
      <c r="DY297" s="23"/>
      <c r="DZ297" s="128"/>
      <c r="EA297" s="23"/>
      <c r="EB297" s="23"/>
    </row>
    <row r="298" spans="1:132" ht="15" x14ac:dyDescent="0.25">
      <c r="A298" s="274" t="s">
        <v>288</v>
      </c>
      <c r="B298" s="219"/>
      <c r="C298" s="219"/>
      <c r="D298" s="219">
        <f>B298-C298</f>
        <v>0</v>
      </c>
      <c r="E298" s="246">
        <v>79.305787080000002</v>
      </c>
      <c r="F298" s="219"/>
      <c r="G298" s="219">
        <f>E298-F298</f>
        <v>79.305787080000002</v>
      </c>
      <c r="H298" s="89">
        <f>[1]Togo_Fisc!AY70</f>
        <v>0</v>
      </c>
      <c r="I298" s="83"/>
      <c r="J298" s="219">
        <f>'[1]PNG-BCEAO'!C202</f>
        <v>0</v>
      </c>
      <c r="K298" s="219"/>
      <c r="L298" s="219">
        <f>J298-K298</f>
        <v>0</v>
      </c>
      <c r="M298" s="83"/>
      <c r="N298" s="219">
        <f>'[1]PNG-BCEAO'!D202</f>
        <v>0</v>
      </c>
      <c r="O298" s="219"/>
      <c r="P298" s="219">
        <f>N298-O298</f>
        <v>0</v>
      </c>
      <c r="Q298" s="219">
        <f t="shared" ref="Q298:S299" si="1176">J298+N298</f>
        <v>0</v>
      </c>
      <c r="R298" s="219">
        <f t="shared" si="1176"/>
        <v>0</v>
      </c>
      <c r="S298" s="219">
        <f t="shared" si="1176"/>
        <v>0</v>
      </c>
      <c r="T298" s="83"/>
      <c r="U298" s="219">
        <f>'[1]PNG-BCEAO'!E202</f>
        <v>0</v>
      </c>
      <c r="V298" s="219"/>
      <c r="W298" s="219">
        <f>U298-V298</f>
        <v>0</v>
      </c>
      <c r="X298" s="89"/>
      <c r="Y298" s="84">
        <f>I298+M298+T298</f>
        <v>0</v>
      </c>
      <c r="Z298" s="206">
        <f t="shared" ref="Z298:AB299" si="1177">Q298+U298</f>
        <v>0</v>
      </c>
      <c r="AA298" s="206">
        <f t="shared" si="1177"/>
        <v>0</v>
      </c>
      <c r="AB298" s="206">
        <f t="shared" si="1177"/>
        <v>0</v>
      </c>
      <c r="AC298" s="66" t="e">
        <f t="shared" si="1142"/>
        <v>#DIV/0!</v>
      </c>
      <c r="AD298" s="66"/>
      <c r="AE298" s="66" t="e">
        <f t="shared" si="1007"/>
        <v>#DIV/0!</v>
      </c>
      <c r="AF298" s="83"/>
      <c r="AG298" s="219">
        <f>'[1]PNG-BCEAO'!F202</f>
        <v>0</v>
      </c>
      <c r="AH298" s="219"/>
      <c r="AI298" s="219">
        <f>AG298-AH298</f>
        <v>0</v>
      </c>
      <c r="AJ298" s="219">
        <f t="shared" ref="AJ298:AL299" si="1178">+Z298+AG298</f>
        <v>0</v>
      </c>
      <c r="AK298" s="219">
        <f t="shared" si="1178"/>
        <v>0</v>
      </c>
      <c r="AL298" s="219">
        <f t="shared" si="1178"/>
        <v>0</v>
      </c>
      <c r="AM298" s="66" t="e">
        <f t="shared" ref="AM298:AM311" si="1179">AJ298/B298</f>
        <v>#DIV/0!</v>
      </c>
      <c r="AN298" s="83"/>
      <c r="AO298" s="219"/>
      <c r="AP298" s="219"/>
      <c r="AQ298" s="219">
        <f>AO298-AP298</f>
        <v>0</v>
      </c>
      <c r="AR298" s="219">
        <f t="shared" ref="AR298:AT299" si="1180">AJ298+AO298</f>
        <v>0</v>
      </c>
      <c r="AS298" s="219">
        <f t="shared" si="1180"/>
        <v>0</v>
      </c>
      <c r="AT298" s="219">
        <f t="shared" si="1180"/>
        <v>0</v>
      </c>
      <c r="AU298" s="83"/>
      <c r="AV298" s="122"/>
      <c r="AW298" s="219"/>
      <c r="AX298" s="219">
        <f>AV298-AW298</f>
        <v>0</v>
      </c>
      <c r="AY298" s="89"/>
      <c r="AZ298" s="84">
        <f>AF298+AN298+AU298</f>
        <v>0</v>
      </c>
      <c r="BA298" s="219">
        <f t="shared" ref="BA298:BC299" si="1181">AV298+AO298+AG298</f>
        <v>0</v>
      </c>
      <c r="BB298" s="219">
        <f t="shared" si="1181"/>
        <v>0</v>
      </c>
      <c r="BC298" s="219">
        <f t="shared" si="1181"/>
        <v>0</v>
      </c>
      <c r="BD298" s="89">
        <f t="shared" ref="BD298:BH299" si="1182">AY298+X298</f>
        <v>0</v>
      </c>
      <c r="BE298" s="86">
        <f t="shared" si="1182"/>
        <v>0</v>
      </c>
      <c r="BF298" s="206">
        <f t="shared" si="1182"/>
        <v>0</v>
      </c>
      <c r="BG298" s="206">
        <f t="shared" si="1182"/>
        <v>0</v>
      </c>
      <c r="BH298" s="206">
        <f t="shared" si="1182"/>
        <v>0</v>
      </c>
      <c r="BI298" s="66"/>
      <c r="BJ298" s="66">
        <f>BF298/E298</f>
        <v>0</v>
      </c>
      <c r="BK298" s="66"/>
      <c r="BL298" s="83"/>
      <c r="BM298" s="219">
        <f>'[1]PNG-BCEAO'!I202</f>
        <v>0</v>
      </c>
      <c r="BN298" s="219"/>
      <c r="BO298" s="219">
        <f>BM298-BN298</f>
        <v>0</v>
      </c>
      <c r="BP298" s="219">
        <f>BM298+BF298</f>
        <v>0</v>
      </c>
      <c r="BQ298" s="219">
        <f>BG298+BN298</f>
        <v>0</v>
      </c>
      <c r="BR298" s="219">
        <f>BH298+BO298</f>
        <v>0</v>
      </c>
      <c r="BS298" s="66" t="e">
        <f t="shared" si="965"/>
        <v>#DIV/0!</v>
      </c>
      <c r="BT298" s="83"/>
      <c r="BU298" s="219">
        <f>'[1]PNG-BCEAO'!J202</f>
        <v>0</v>
      </c>
      <c r="BV298" s="219"/>
      <c r="BW298" s="219">
        <f>BU298-BV298</f>
        <v>0</v>
      </c>
      <c r="BX298" s="219">
        <f>BU298+BP298</f>
        <v>0</v>
      </c>
      <c r="BY298" s="219">
        <f>BQ298+BV298</f>
        <v>0</v>
      </c>
      <c r="BZ298" s="219">
        <f>BR298+BW298</f>
        <v>0</v>
      </c>
      <c r="CA298" s="66" t="e">
        <f t="shared" ref="CA298:CA311" si="1183">BX298/B298</f>
        <v>#DIV/0!</v>
      </c>
      <c r="CB298" s="83"/>
      <c r="CC298" s="219">
        <f>'[1]PNG-BCEAO'!K202</f>
        <v>0</v>
      </c>
      <c r="CD298" s="219"/>
      <c r="CE298" s="219">
        <f>CC298-CD298</f>
        <v>0</v>
      </c>
      <c r="CF298" s="89"/>
      <c r="CG298" s="84">
        <f>CB298+BT298+BL298</f>
        <v>0</v>
      </c>
      <c r="CH298" s="81">
        <f t="shared" ref="CH298:CJ299" si="1184">BM298+BU298+CC298</f>
        <v>0</v>
      </c>
      <c r="CI298" s="219">
        <f t="shared" si="1184"/>
        <v>0</v>
      </c>
      <c r="CJ298" s="219">
        <f t="shared" si="1184"/>
        <v>0</v>
      </c>
      <c r="CK298" s="89">
        <f>CF298+BD298</f>
        <v>0</v>
      </c>
      <c r="CL298" s="86">
        <f>CG298+BE298</f>
        <v>0</v>
      </c>
      <c r="CM298" s="219">
        <f>CC298+BX298</f>
        <v>0</v>
      </c>
      <c r="CN298" s="219">
        <f>BY298+CD298</f>
        <v>0</v>
      </c>
      <c r="CO298" s="219">
        <f>BZ298+CE298</f>
        <v>0</v>
      </c>
      <c r="CP298" s="67" t="e">
        <f t="shared" si="968"/>
        <v>#DIV/0!</v>
      </c>
      <c r="CQ298" s="67">
        <f t="shared" si="969"/>
        <v>0</v>
      </c>
      <c r="CR298" s="67" t="e">
        <f t="shared" ref="CR298:CR311" si="1185">CO298/CK298</f>
        <v>#DIV/0!</v>
      </c>
      <c r="CS298" s="83"/>
      <c r="CT298" s="219">
        <f>'[1]PNG-BCEAO'!L202</f>
        <v>0</v>
      </c>
      <c r="CU298" s="219"/>
      <c r="CV298" s="219">
        <f>CT298-CU298</f>
        <v>0</v>
      </c>
      <c r="CW298" s="219">
        <f>CT298+CM298</f>
        <v>0</v>
      </c>
      <c r="CX298" s="219">
        <f>CN298+CU298</f>
        <v>0</v>
      </c>
      <c r="CY298" s="219">
        <f>CO298+CV298</f>
        <v>0</v>
      </c>
      <c r="CZ298" s="83"/>
      <c r="DA298" s="219">
        <f>'[1]PNG-BCEAO'!M202</f>
        <v>0</v>
      </c>
      <c r="DB298" s="219"/>
      <c r="DC298" s="219">
        <f>DA298-DB298</f>
        <v>0</v>
      </c>
      <c r="DD298" s="219">
        <f>DA298+CW298</f>
        <v>0</v>
      </c>
      <c r="DE298" s="219">
        <f>CX298+DB298</f>
        <v>0</v>
      </c>
      <c r="DF298" s="219">
        <f>CY298+DC298</f>
        <v>0</v>
      </c>
      <c r="DG298" s="83"/>
      <c r="DH298" s="219">
        <f>'[1]PNG-BCEAO'!N202</f>
        <v>0</v>
      </c>
      <c r="DI298" s="219"/>
      <c r="DJ298" s="219">
        <f>DH298-DI298</f>
        <v>0</v>
      </c>
      <c r="DK298" s="89"/>
      <c r="DL298" s="84">
        <f t="shared" ref="DL298:DO299" si="1186">DG298+CZ298+CS298</f>
        <v>0</v>
      </c>
      <c r="DM298" s="219">
        <f t="shared" si="1186"/>
        <v>0</v>
      </c>
      <c r="DN298" s="219">
        <f t="shared" si="1186"/>
        <v>0</v>
      </c>
      <c r="DO298" s="219">
        <f t="shared" si="1186"/>
        <v>0</v>
      </c>
      <c r="DP298" s="89">
        <f>DK298+CK298</f>
        <v>0</v>
      </c>
      <c r="DQ298" s="86">
        <f>DL298+CL298</f>
        <v>0</v>
      </c>
      <c r="DR298" s="245">
        <f>+DH298+DD298</f>
        <v>0</v>
      </c>
      <c r="DS298" s="245">
        <f>DE298+DI298</f>
        <v>0</v>
      </c>
      <c r="DT298" s="245">
        <f>DF298+DJ298</f>
        <v>0</v>
      </c>
      <c r="DU298" s="67" t="e">
        <f t="shared" si="1172"/>
        <v>#DIV/0!</v>
      </c>
      <c r="DV298" s="67">
        <f>DR298/E298</f>
        <v>0</v>
      </c>
      <c r="DW298" s="67" t="e">
        <f>DT298/H298</f>
        <v>#DIV/0!</v>
      </c>
      <c r="DY298" s="36"/>
      <c r="DZ298" s="128"/>
    </row>
    <row r="299" spans="1:132" ht="15" x14ac:dyDescent="0.25">
      <c r="A299" s="274" t="s">
        <v>289</v>
      </c>
      <c r="B299" s="219">
        <f>-'[1]Debits automatiques'!B19</f>
        <v>-8.229514</v>
      </c>
      <c r="C299" s="219"/>
      <c r="D299" s="219">
        <f>B299-C299</f>
        <v>-8.229514</v>
      </c>
      <c r="E299" s="219">
        <f>-'[1]Debits automatiques'!C19</f>
        <v>-8.229514</v>
      </c>
      <c r="F299" s="219"/>
      <c r="G299" s="219">
        <f>E299-F299</f>
        <v>-8.229514</v>
      </c>
      <c r="H299" s="82">
        <f>D299</f>
        <v>-8.229514</v>
      </c>
      <c r="I299" s="83"/>
      <c r="J299" s="219">
        <f>'[1]PNG-BCEAO'!C203</f>
        <v>0</v>
      </c>
      <c r="K299" s="219"/>
      <c r="L299" s="219">
        <f>J299-K299</f>
        <v>0</v>
      </c>
      <c r="M299" s="83"/>
      <c r="N299" s="219">
        <f>'[1]PNG-BCEAO'!D203</f>
        <v>0</v>
      </c>
      <c r="O299" s="219"/>
      <c r="P299" s="219">
        <f>N299-O299</f>
        <v>0</v>
      </c>
      <c r="Q299" s="219">
        <f t="shared" si="1176"/>
        <v>0</v>
      </c>
      <c r="R299" s="219">
        <f t="shared" si="1176"/>
        <v>0</v>
      </c>
      <c r="S299" s="219">
        <f t="shared" si="1176"/>
        <v>0</v>
      </c>
      <c r="T299" s="83"/>
      <c r="U299" s="219">
        <f>'[1]PNG-BCEAO'!E203</f>
        <v>0</v>
      </c>
      <c r="V299" s="219"/>
      <c r="W299" s="219">
        <f>U299-V299</f>
        <v>0</v>
      </c>
      <c r="X299" s="82"/>
      <c r="Y299" s="84">
        <f>I299+M299+T299</f>
        <v>0</v>
      </c>
      <c r="Z299" s="206">
        <f t="shared" si="1177"/>
        <v>0</v>
      </c>
      <c r="AA299" s="206">
        <f t="shared" si="1177"/>
        <v>0</v>
      </c>
      <c r="AB299" s="206">
        <f t="shared" si="1177"/>
        <v>0</v>
      </c>
      <c r="AC299" s="66">
        <f t="shared" si="1142"/>
        <v>0</v>
      </c>
      <c r="AD299" s="66"/>
      <c r="AE299" s="66">
        <f t="shared" si="1007"/>
        <v>0</v>
      </c>
      <c r="AF299" s="83"/>
      <c r="AG299" s="219">
        <f>'[1]PNG-BCEAO'!F203-AG298</f>
        <v>-0.64201984000001744</v>
      </c>
      <c r="AH299" s="219"/>
      <c r="AI299" s="219">
        <f>AG299-AH299</f>
        <v>-0.64201984000001744</v>
      </c>
      <c r="AJ299" s="219">
        <f t="shared" si="1178"/>
        <v>-0.64201984000001744</v>
      </c>
      <c r="AK299" s="219">
        <f t="shared" si="1178"/>
        <v>0</v>
      </c>
      <c r="AL299" s="219">
        <f t="shared" si="1178"/>
        <v>-0.64201984000001744</v>
      </c>
      <c r="AM299" s="66">
        <f t="shared" si="1179"/>
        <v>7.8014308013816785E-2</v>
      </c>
      <c r="AN299" s="83"/>
      <c r="AO299" s="246">
        <f>'[1]PNG-BCEAO'!G203-AO298</f>
        <v>0</v>
      </c>
      <c r="AP299" s="219"/>
      <c r="AQ299" s="219">
        <f>AO299-AP299</f>
        <v>0</v>
      </c>
      <c r="AR299" s="219">
        <f t="shared" si="1180"/>
        <v>-0.64201984000001744</v>
      </c>
      <c r="AS299" s="219">
        <f t="shared" si="1180"/>
        <v>0</v>
      </c>
      <c r="AT299" s="219">
        <f t="shared" si="1180"/>
        <v>-0.64201984000001744</v>
      </c>
      <c r="AU299" s="83"/>
      <c r="AV299" s="311">
        <f>'[1]PNG-BCEAO'!H203-AV298</f>
        <v>0</v>
      </c>
      <c r="AW299" s="219"/>
      <c r="AX299" s="219">
        <f>AV299-AW299</f>
        <v>0</v>
      </c>
      <c r="AY299" s="82"/>
      <c r="AZ299" s="84">
        <f>AF299+AN299+AU299</f>
        <v>0</v>
      </c>
      <c r="BA299" s="219">
        <f t="shared" si="1181"/>
        <v>-0.64201984000001744</v>
      </c>
      <c r="BB299" s="219">
        <f t="shared" si="1181"/>
        <v>0</v>
      </c>
      <c r="BC299" s="219">
        <f t="shared" si="1181"/>
        <v>-0.64201984000001744</v>
      </c>
      <c r="BD299" s="82">
        <f t="shared" si="1182"/>
        <v>0</v>
      </c>
      <c r="BE299" s="86">
        <f t="shared" si="1182"/>
        <v>0</v>
      </c>
      <c r="BF299" s="206">
        <f t="shared" si="1182"/>
        <v>-0.64201984000001744</v>
      </c>
      <c r="BG299" s="206">
        <f t="shared" si="1182"/>
        <v>0</v>
      </c>
      <c r="BH299" s="206">
        <f t="shared" si="1182"/>
        <v>-0.64201984000001744</v>
      </c>
      <c r="BI299" s="66"/>
      <c r="BJ299" s="66">
        <f>BF299/E299</f>
        <v>7.8014308013816785E-2</v>
      </c>
      <c r="BK299" s="66"/>
      <c r="BL299" s="83"/>
      <c r="BM299" s="219">
        <f>'[1]PNG-BCEAO'!I203-BM298</f>
        <v>-200.41448142799999</v>
      </c>
      <c r="BN299" s="219"/>
      <c r="BO299" s="219">
        <f>BM299-BN299</f>
        <v>-200.41448142799999</v>
      </c>
      <c r="BP299" s="219">
        <f>BM299+BF299</f>
        <v>-201.05650126800001</v>
      </c>
      <c r="BQ299" s="219">
        <f>BG299+BN299</f>
        <v>0</v>
      </c>
      <c r="BR299" s="219">
        <f>BH299+BO299</f>
        <v>-201.05650126800001</v>
      </c>
      <c r="BS299" s="66">
        <f t="shared" si="965"/>
        <v>24.431151252431189</v>
      </c>
      <c r="BT299" s="83"/>
      <c r="BU299" s="219">
        <f>'[1]PNG-BCEAO'!J203</f>
        <v>0</v>
      </c>
      <c r="BV299" s="219"/>
      <c r="BW299" s="219">
        <f>BU299-BV299</f>
        <v>0</v>
      </c>
      <c r="BX299" s="219">
        <f>BU299+BP299</f>
        <v>-201.05650126800001</v>
      </c>
      <c r="BY299" s="219">
        <f>BQ299+BV299</f>
        <v>0</v>
      </c>
      <c r="BZ299" s="219">
        <f>BR299+BW299</f>
        <v>-201.05650126800001</v>
      </c>
      <c r="CA299" s="66">
        <f t="shared" si="1183"/>
        <v>24.431151252431189</v>
      </c>
      <c r="CB299" s="83"/>
      <c r="CC299" s="219">
        <f>'[1]PNG-BCEAO'!K203</f>
        <v>0</v>
      </c>
      <c r="CD299" s="219"/>
      <c r="CE299" s="219">
        <f>CC299-CD299</f>
        <v>0</v>
      </c>
      <c r="CF299" s="82"/>
      <c r="CG299" s="84">
        <f>CB299+BT299+BL299</f>
        <v>0</v>
      </c>
      <c r="CH299" s="81">
        <f t="shared" si="1184"/>
        <v>-200.41448142799999</v>
      </c>
      <c r="CI299" s="219">
        <f t="shared" si="1184"/>
        <v>0</v>
      </c>
      <c r="CJ299" s="219">
        <f t="shared" si="1184"/>
        <v>-200.41448142799999</v>
      </c>
      <c r="CK299" s="82">
        <f>CF299+BD299</f>
        <v>0</v>
      </c>
      <c r="CL299" s="86">
        <f>CG299+BE299</f>
        <v>0</v>
      </c>
      <c r="CM299" s="219">
        <f>CC299+BX299</f>
        <v>-201.05650126800001</v>
      </c>
      <c r="CN299" s="219">
        <f>BY299+CD299</f>
        <v>0</v>
      </c>
      <c r="CO299" s="219">
        <f>BZ299+CE299</f>
        <v>-201.05650126800001</v>
      </c>
      <c r="CP299" s="67">
        <f t="shared" si="968"/>
        <v>24.431151252431189</v>
      </c>
      <c r="CQ299" s="67">
        <f t="shared" si="969"/>
        <v>24.431151252431189</v>
      </c>
      <c r="CR299" s="67" t="e">
        <f t="shared" si="1185"/>
        <v>#DIV/0!</v>
      </c>
      <c r="CS299" s="83"/>
      <c r="CT299" s="219">
        <f>'[1]PNG-BCEAO'!L203</f>
        <v>0</v>
      </c>
      <c r="CU299" s="219"/>
      <c r="CV299" s="219">
        <f>CT299-CU299</f>
        <v>0</v>
      </c>
      <c r="CW299" s="219">
        <f>CT299+CM299</f>
        <v>-201.05650126800001</v>
      </c>
      <c r="CX299" s="219">
        <f>CN299+CU299</f>
        <v>0</v>
      </c>
      <c r="CY299" s="219">
        <f>CO299+CV299</f>
        <v>-201.05650126800001</v>
      </c>
      <c r="CZ299" s="83"/>
      <c r="DA299" s="219">
        <f>'[1]PNG-BCEAO'!M203</f>
        <v>0</v>
      </c>
      <c r="DB299" s="219"/>
      <c r="DC299" s="219">
        <f>DA299-DB299</f>
        <v>0</v>
      </c>
      <c r="DD299" s="219">
        <f>DA299+CW299</f>
        <v>-201.05650126800001</v>
      </c>
      <c r="DE299" s="219">
        <f>CX299+DB299</f>
        <v>0</v>
      </c>
      <c r="DF299" s="219">
        <f>CY299+DC299</f>
        <v>-201.05650126800001</v>
      </c>
      <c r="DG299" s="83"/>
      <c r="DH299" s="219">
        <f>'[1]PNG-BCEAO'!N203-DH298</f>
        <v>0</v>
      </c>
      <c r="DI299" s="219"/>
      <c r="DJ299" s="219">
        <f>DH299-DI299</f>
        <v>0</v>
      </c>
      <c r="DK299" s="82"/>
      <c r="DL299" s="84">
        <f t="shared" si="1186"/>
        <v>0</v>
      </c>
      <c r="DM299" s="219">
        <f t="shared" si="1186"/>
        <v>0</v>
      </c>
      <c r="DN299" s="219">
        <f t="shared" si="1186"/>
        <v>0</v>
      </c>
      <c r="DO299" s="219">
        <f t="shared" si="1186"/>
        <v>0</v>
      </c>
      <c r="DP299" s="82">
        <f>DK299+CK299</f>
        <v>0</v>
      </c>
      <c r="DQ299" s="86">
        <f>DL299+CL299</f>
        <v>0</v>
      </c>
      <c r="DR299" s="245">
        <f>+DH299+DD299</f>
        <v>-201.05650126800001</v>
      </c>
      <c r="DS299" s="245">
        <f>DE299+DI299</f>
        <v>0</v>
      </c>
      <c r="DT299" s="245">
        <f>DF299+DJ299</f>
        <v>-201.05650126800001</v>
      </c>
      <c r="DU299" s="67">
        <f t="shared" si="1172"/>
        <v>24.431151252431189</v>
      </c>
      <c r="DV299" s="67">
        <f>DR299/E299</f>
        <v>24.431151252431189</v>
      </c>
      <c r="DW299" s="67">
        <f>DT299/H299</f>
        <v>24.431151252431189</v>
      </c>
      <c r="DY299" s="36"/>
      <c r="DZ299" s="128"/>
      <c r="EA299" s="36"/>
      <c r="EB299" s="36"/>
    </row>
    <row r="300" spans="1:132" s="36" customFormat="1" ht="12.75" x14ac:dyDescent="0.2">
      <c r="A300" s="218" t="s">
        <v>290</v>
      </c>
      <c r="B300" s="303">
        <f>SUM(B301:B305)</f>
        <v>-35.371155999999999</v>
      </c>
      <c r="C300" s="303">
        <f t="shared" ref="C300:BN300" si="1187">SUM(C301:C305)</f>
        <v>0</v>
      </c>
      <c r="D300" s="303">
        <f t="shared" si="1187"/>
        <v>-35.371155999999999</v>
      </c>
      <c r="E300" s="303">
        <f t="shared" si="1187"/>
        <v>-35.371155999999999</v>
      </c>
      <c r="F300" s="303">
        <f t="shared" si="1187"/>
        <v>0</v>
      </c>
      <c r="G300" s="303">
        <f t="shared" si="1187"/>
        <v>-35.371155999999999</v>
      </c>
      <c r="H300" s="106">
        <f t="shared" si="1187"/>
        <v>-35.371155999999999</v>
      </c>
      <c r="I300" s="304">
        <f t="shared" si="1187"/>
        <v>0</v>
      </c>
      <c r="J300" s="303">
        <f t="shared" si="1187"/>
        <v>-0.41358319700000001</v>
      </c>
      <c r="K300" s="303">
        <f t="shared" si="1187"/>
        <v>0</v>
      </c>
      <c r="L300" s="303">
        <f t="shared" si="1187"/>
        <v>-0.41358319700000001</v>
      </c>
      <c r="M300" s="304">
        <f>SUM(M301:M305)</f>
        <v>0</v>
      </c>
      <c r="N300" s="303">
        <f t="shared" si="1187"/>
        <v>-0.29474</v>
      </c>
      <c r="O300" s="303">
        <f t="shared" si="1187"/>
        <v>0</v>
      </c>
      <c r="P300" s="303">
        <f t="shared" si="1187"/>
        <v>-0.29474</v>
      </c>
      <c r="Q300" s="303">
        <f t="shared" si="1187"/>
        <v>-0.70832319700000002</v>
      </c>
      <c r="R300" s="303">
        <f t="shared" si="1187"/>
        <v>0</v>
      </c>
      <c r="S300" s="303">
        <f t="shared" si="1187"/>
        <v>-0.70832319700000002</v>
      </c>
      <c r="T300" s="304">
        <f>SUM(T301:T305)</f>
        <v>0</v>
      </c>
      <c r="U300" s="303">
        <f t="shared" si="1187"/>
        <v>-0.40427632899999999</v>
      </c>
      <c r="V300" s="303">
        <f t="shared" si="1187"/>
        <v>0</v>
      </c>
      <c r="W300" s="303">
        <f t="shared" si="1187"/>
        <v>-0.40427632899999999</v>
      </c>
      <c r="X300" s="106">
        <f t="shared" si="1187"/>
        <v>0</v>
      </c>
      <c r="Y300" s="305">
        <f t="shared" si="1187"/>
        <v>0</v>
      </c>
      <c r="Z300" s="306">
        <f t="shared" si="1187"/>
        <v>-1.1125995259999999</v>
      </c>
      <c r="AA300" s="306">
        <f t="shared" si="1187"/>
        <v>0</v>
      </c>
      <c r="AB300" s="306">
        <f t="shared" si="1187"/>
        <v>-1.1125995259999999</v>
      </c>
      <c r="AC300" s="66">
        <f t="shared" si="1142"/>
        <v>3.1454994742043489E-2</v>
      </c>
      <c r="AD300" s="66"/>
      <c r="AE300" s="66">
        <f t="shared" si="1007"/>
        <v>3.1454994742043489E-2</v>
      </c>
      <c r="AF300" s="304">
        <f>SUM(AF301:AF305)</f>
        <v>0</v>
      </c>
      <c r="AG300" s="303">
        <f t="shared" si="1187"/>
        <v>-0.45416135600000002</v>
      </c>
      <c r="AH300" s="303">
        <f t="shared" si="1187"/>
        <v>0</v>
      </c>
      <c r="AI300" s="303">
        <f t="shared" si="1187"/>
        <v>-0.45416135600000002</v>
      </c>
      <c r="AJ300" s="303">
        <f t="shared" si="1187"/>
        <v>-1.5667608819999999</v>
      </c>
      <c r="AK300" s="303">
        <f t="shared" si="1187"/>
        <v>0</v>
      </c>
      <c r="AL300" s="303">
        <f t="shared" si="1187"/>
        <v>-1.5667608819999999</v>
      </c>
      <c r="AM300" s="66">
        <f t="shared" si="1179"/>
        <v>4.4294873540463305E-2</v>
      </c>
      <c r="AN300" s="304">
        <f>SUM(AN301:AN305)</f>
        <v>0</v>
      </c>
      <c r="AO300" s="303">
        <f t="shared" si="1187"/>
        <v>-0.14486907199999999</v>
      </c>
      <c r="AP300" s="303">
        <f t="shared" si="1187"/>
        <v>0</v>
      </c>
      <c r="AQ300" s="303">
        <f t="shared" si="1187"/>
        <v>-0.14486907199999999</v>
      </c>
      <c r="AR300" s="303">
        <f t="shared" si="1187"/>
        <v>-1.7116299539999997</v>
      </c>
      <c r="AS300" s="303">
        <f t="shared" si="1187"/>
        <v>0</v>
      </c>
      <c r="AT300" s="303">
        <f t="shared" si="1187"/>
        <v>-1.7116299539999997</v>
      </c>
      <c r="AU300" s="304">
        <f>SUM(AU301:AU305)</f>
        <v>0</v>
      </c>
      <c r="AV300" s="303">
        <f t="shared" si="1187"/>
        <v>-3.2344510199999998</v>
      </c>
      <c r="AW300" s="303">
        <f t="shared" si="1187"/>
        <v>0</v>
      </c>
      <c r="AX300" s="303">
        <f t="shared" si="1187"/>
        <v>-3.2344510199999998</v>
      </c>
      <c r="AY300" s="106">
        <f>SUM(AY301:AY305)</f>
        <v>0</v>
      </c>
      <c r="AZ300" s="305">
        <f t="shared" si="1187"/>
        <v>0</v>
      </c>
      <c r="BA300" s="303">
        <f t="shared" si="1187"/>
        <v>-3.8334814480000001</v>
      </c>
      <c r="BB300" s="303">
        <f t="shared" si="1187"/>
        <v>0</v>
      </c>
      <c r="BC300" s="303">
        <f t="shared" si="1187"/>
        <v>-3.8334814480000001</v>
      </c>
      <c r="BD300" s="106">
        <f t="shared" si="1187"/>
        <v>0</v>
      </c>
      <c r="BE300" s="307">
        <f t="shared" si="1187"/>
        <v>0</v>
      </c>
      <c r="BF300" s="306">
        <f t="shared" si="1187"/>
        <v>-4.946080974</v>
      </c>
      <c r="BG300" s="306">
        <f t="shared" si="1187"/>
        <v>0</v>
      </c>
      <c r="BH300" s="306">
        <f t="shared" si="1187"/>
        <v>-4.946080974</v>
      </c>
      <c r="BI300" s="66">
        <f>BH300/D300</f>
        <v>0.13983373837145724</v>
      </c>
      <c r="BJ300" s="66">
        <f>BF300/E300</f>
        <v>0.13983373837145724</v>
      </c>
      <c r="BK300" s="66"/>
      <c r="BL300" s="304">
        <f>SUM(BL301:BL305)</f>
        <v>0</v>
      </c>
      <c r="BM300" s="303">
        <f t="shared" si="1187"/>
        <v>-5.9030348410000002</v>
      </c>
      <c r="BN300" s="303">
        <f t="shared" si="1187"/>
        <v>0</v>
      </c>
      <c r="BO300" s="303">
        <f t="shared" ref="BO300:DS300" si="1188">SUM(BO301:BO305)</f>
        <v>-5.9030348410000002</v>
      </c>
      <c r="BP300" s="303">
        <f t="shared" si="1188"/>
        <v>-10.849115815000001</v>
      </c>
      <c r="BQ300" s="303">
        <f t="shared" si="1188"/>
        <v>0</v>
      </c>
      <c r="BR300" s="303">
        <f t="shared" si="1188"/>
        <v>-10.849115815000001</v>
      </c>
      <c r="BS300" s="66">
        <f t="shared" si="965"/>
        <v>0.30672211603714622</v>
      </c>
      <c r="BT300" s="304">
        <f>SUM(BT301:BT305)</f>
        <v>0</v>
      </c>
      <c r="BU300" s="303">
        <f t="shared" si="1188"/>
        <v>0</v>
      </c>
      <c r="BV300" s="303">
        <f t="shared" si="1188"/>
        <v>0</v>
      </c>
      <c r="BW300" s="303">
        <f t="shared" si="1188"/>
        <v>0</v>
      </c>
      <c r="BX300" s="303">
        <f t="shared" si="1188"/>
        <v>-10.849115815000001</v>
      </c>
      <c r="BY300" s="303">
        <f t="shared" si="1188"/>
        <v>0</v>
      </c>
      <c r="BZ300" s="303">
        <f t="shared" si="1188"/>
        <v>-10.849115815000001</v>
      </c>
      <c r="CA300" s="66">
        <f t="shared" si="1183"/>
        <v>0.30672211603714622</v>
      </c>
      <c r="CB300" s="304">
        <f>SUM(CB301:CB305)</f>
        <v>0</v>
      </c>
      <c r="CC300" s="303">
        <f t="shared" si="1188"/>
        <v>0</v>
      </c>
      <c r="CD300" s="303">
        <f t="shared" si="1188"/>
        <v>0</v>
      </c>
      <c r="CE300" s="303">
        <f t="shared" si="1188"/>
        <v>0</v>
      </c>
      <c r="CF300" s="106">
        <f t="shared" si="1188"/>
        <v>0</v>
      </c>
      <c r="CG300" s="305">
        <f t="shared" si="1188"/>
        <v>0</v>
      </c>
      <c r="CH300" s="303">
        <f t="shared" si="1188"/>
        <v>-5.9030348410000002</v>
      </c>
      <c r="CI300" s="303">
        <f t="shared" si="1188"/>
        <v>0</v>
      </c>
      <c r="CJ300" s="303">
        <f t="shared" si="1188"/>
        <v>-5.9030348410000002</v>
      </c>
      <c r="CK300" s="106">
        <f t="shared" si="1188"/>
        <v>0</v>
      </c>
      <c r="CL300" s="307">
        <f t="shared" si="1188"/>
        <v>0</v>
      </c>
      <c r="CM300" s="303">
        <f t="shared" si="1188"/>
        <v>-10.849115815000001</v>
      </c>
      <c r="CN300" s="303">
        <f t="shared" si="1188"/>
        <v>0</v>
      </c>
      <c r="CO300" s="303">
        <f t="shared" si="1188"/>
        <v>-10.849115815000001</v>
      </c>
      <c r="CP300" s="67">
        <f t="shared" si="968"/>
        <v>0.30672211603714622</v>
      </c>
      <c r="CQ300" s="67">
        <f t="shared" si="969"/>
        <v>0.30672211603714622</v>
      </c>
      <c r="CR300" s="67" t="e">
        <f t="shared" si="1185"/>
        <v>#DIV/0!</v>
      </c>
      <c r="CS300" s="304">
        <f>SUM(CS301:CS305)</f>
        <v>0</v>
      </c>
      <c r="CT300" s="303">
        <f t="shared" si="1188"/>
        <v>0</v>
      </c>
      <c r="CU300" s="303">
        <f t="shared" si="1188"/>
        <v>0</v>
      </c>
      <c r="CV300" s="303">
        <f t="shared" si="1188"/>
        <v>0</v>
      </c>
      <c r="CW300" s="303">
        <f t="shared" si="1188"/>
        <v>-10.849115815000001</v>
      </c>
      <c r="CX300" s="303">
        <f t="shared" si="1188"/>
        <v>0</v>
      </c>
      <c r="CY300" s="303">
        <f t="shared" si="1188"/>
        <v>-10.849115815000001</v>
      </c>
      <c r="CZ300" s="304">
        <f t="shared" si="1188"/>
        <v>0</v>
      </c>
      <c r="DA300" s="303">
        <f t="shared" si="1188"/>
        <v>0</v>
      </c>
      <c r="DB300" s="303">
        <f t="shared" si="1188"/>
        <v>0</v>
      </c>
      <c r="DC300" s="303">
        <f t="shared" si="1188"/>
        <v>0</v>
      </c>
      <c r="DD300" s="303">
        <f t="shared" si="1188"/>
        <v>-10.849115815000001</v>
      </c>
      <c r="DE300" s="303">
        <f t="shared" si="1188"/>
        <v>0</v>
      </c>
      <c r="DF300" s="303">
        <f t="shared" si="1188"/>
        <v>-10.849115815000001</v>
      </c>
      <c r="DG300" s="304">
        <f t="shared" si="1188"/>
        <v>0</v>
      </c>
      <c r="DH300" s="303">
        <f t="shared" si="1188"/>
        <v>0</v>
      </c>
      <c r="DI300" s="303">
        <f t="shared" si="1188"/>
        <v>0</v>
      </c>
      <c r="DJ300" s="303">
        <f t="shared" si="1188"/>
        <v>0</v>
      </c>
      <c r="DK300" s="106">
        <f>SUM(DK301:DK305)</f>
        <v>0</v>
      </c>
      <c r="DL300" s="305">
        <f t="shared" ref="DL300:DT300" si="1189">SUM(DL301:DL305)</f>
        <v>0</v>
      </c>
      <c r="DM300" s="303">
        <f t="shared" si="1189"/>
        <v>0</v>
      </c>
      <c r="DN300" s="303">
        <f t="shared" si="1189"/>
        <v>0</v>
      </c>
      <c r="DO300" s="303">
        <f t="shared" si="1189"/>
        <v>0</v>
      </c>
      <c r="DP300" s="106">
        <f t="shared" si="1189"/>
        <v>0</v>
      </c>
      <c r="DQ300" s="307">
        <f t="shared" si="1189"/>
        <v>0</v>
      </c>
      <c r="DR300" s="303">
        <f t="shared" si="1189"/>
        <v>-10.849115815000001</v>
      </c>
      <c r="DS300" s="303">
        <f t="shared" si="1189"/>
        <v>0</v>
      </c>
      <c r="DT300" s="303">
        <f t="shared" si="1189"/>
        <v>-10.849115815000001</v>
      </c>
      <c r="DU300" s="67">
        <f t="shared" si="1172"/>
        <v>0.30672211603714622</v>
      </c>
      <c r="DV300" s="67">
        <f>DR300/E300</f>
        <v>0.30672211603714622</v>
      </c>
      <c r="DW300" s="67">
        <f>DT300/H300</f>
        <v>0.30672211603714622</v>
      </c>
      <c r="DY300" s="23"/>
      <c r="DZ300" s="128"/>
      <c r="EA300" s="23"/>
      <c r="EB300" s="23"/>
    </row>
    <row r="301" spans="1:132" ht="15" x14ac:dyDescent="0.25">
      <c r="A301" s="312" t="s">
        <v>178</v>
      </c>
      <c r="B301" s="275">
        <f>-'[1]DDP Svce mens'!B9</f>
        <v>0</v>
      </c>
      <c r="C301" s="275"/>
      <c r="D301" s="275">
        <f>B301-C301</f>
        <v>0</v>
      </c>
      <c r="E301" s="275">
        <f>B301</f>
        <v>0</v>
      </c>
      <c r="F301" s="275"/>
      <c r="G301" s="275">
        <f>E301-F301</f>
        <v>0</v>
      </c>
      <c r="H301" s="106">
        <f t="shared" ref="H301:H307" si="1190">D301</f>
        <v>0</v>
      </c>
      <c r="I301" s="83"/>
      <c r="J301" s="122">
        <f>-'[1]DDP Svce mens'!B63</f>
        <v>0</v>
      </c>
      <c r="K301" s="81"/>
      <c r="L301" s="81">
        <f t="shared" si="976"/>
        <v>0</v>
      </c>
      <c r="M301" s="83"/>
      <c r="N301" s="122">
        <f>-'[1]DDP Svce mens'!B117</f>
        <v>0</v>
      </c>
      <c r="O301" s="81"/>
      <c r="P301" s="81">
        <f>N301-O301</f>
        <v>0</v>
      </c>
      <c r="Q301" s="81">
        <f t="shared" ref="Q301:S311" si="1191">J301+N301</f>
        <v>0</v>
      </c>
      <c r="R301" s="81">
        <f t="shared" si="1191"/>
        <v>0</v>
      </c>
      <c r="S301" s="81">
        <f t="shared" si="1191"/>
        <v>0</v>
      </c>
      <c r="T301" s="83"/>
      <c r="U301" s="122">
        <f>-'[1]DDP Svce mens'!B171</f>
        <v>0</v>
      </c>
      <c r="V301" s="81"/>
      <c r="W301" s="81">
        <f>U301-V301</f>
        <v>0</v>
      </c>
      <c r="X301" s="106"/>
      <c r="Y301" s="84">
        <f t="shared" ref="Y301:Y311" si="1192">I301+M301+T301</f>
        <v>0</v>
      </c>
      <c r="Z301" s="85">
        <f t="shared" ref="Z301:AB311" si="1193">Q301+U301</f>
        <v>0</v>
      </c>
      <c r="AA301" s="85">
        <f t="shared" si="1193"/>
        <v>0</v>
      </c>
      <c r="AB301" s="85">
        <f t="shared" si="1193"/>
        <v>0</v>
      </c>
      <c r="AC301" s="66" t="e">
        <f t="shared" si="1142"/>
        <v>#DIV/0!</v>
      </c>
      <c r="AD301" s="66"/>
      <c r="AE301" s="66" t="e">
        <f t="shared" si="1007"/>
        <v>#DIV/0!</v>
      </c>
      <c r="AF301" s="83"/>
      <c r="AG301" s="122">
        <f>-'[1]DDP Svce mens'!B225</f>
        <v>0</v>
      </c>
      <c r="AH301" s="81"/>
      <c r="AI301" s="81">
        <f>AG301-AH301</f>
        <v>0</v>
      </c>
      <c r="AJ301" s="81">
        <f t="shared" ref="AJ301:AL311" si="1194">+Z301+AG301</f>
        <v>0</v>
      </c>
      <c r="AK301" s="81">
        <f t="shared" si="1194"/>
        <v>0</v>
      </c>
      <c r="AL301" s="81">
        <f t="shared" si="1194"/>
        <v>0</v>
      </c>
      <c r="AM301" s="66" t="e">
        <f t="shared" si="1179"/>
        <v>#DIV/0!</v>
      </c>
      <c r="AN301" s="83"/>
      <c r="AO301" s="122">
        <f>-'[1]DDP Svce mens'!B279</f>
        <v>0</v>
      </c>
      <c r="AP301" s="81"/>
      <c r="AQ301" s="81">
        <f>AO301-AP301</f>
        <v>0</v>
      </c>
      <c r="AR301" s="81">
        <f t="shared" ref="AR301:AT311" si="1195">AJ301+AO301</f>
        <v>0</v>
      </c>
      <c r="AS301" s="81">
        <f t="shared" si="1195"/>
        <v>0</v>
      </c>
      <c r="AT301" s="81">
        <f t="shared" si="1195"/>
        <v>0</v>
      </c>
      <c r="AU301" s="83"/>
      <c r="AV301" s="122">
        <f>-'[1]DDP Svce mens'!B333</f>
        <v>0</v>
      </c>
      <c r="AW301" s="81"/>
      <c r="AX301" s="81">
        <f>AV301-AW301</f>
        <v>0</v>
      </c>
      <c r="AY301" s="106"/>
      <c r="AZ301" s="84">
        <f t="shared" ref="AZ301:AZ311" si="1196">AF301+AN301+AU301</f>
        <v>0</v>
      </c>
      <c r="BA301" s="81">
        <f t="shared" ref="BA301:BC311" si="1197">AV301+AO301+AG301</f>
        <v>0</v>
      </c>
      <c r="BB301" s="81">
        <f t="shared" si="1197"/>
        <v>0</v>
      </c>
      <c r="BC301" s="81">
        <f t="shared" si="1197"/>
        <v>0</v>
      </c>
      <c r="BD301" s="106">
        <f t="shared" ref="BD301:BH311" si="1198">AY301+X301</f>
        <v>0</v>
      </c>
      <c r="BE301" s="86">
        <f t="shared" si="1198"/>
        <v>0</v>
      </c>
      <c r="BF301" s="85">
        <f t="shared" si="1198"/>
        <v>0</v>
      </c>
      <c r="BG301" s="85">
        <f t="shared" si="1198"/>
        <v>0</v>
      </c>
      <c r="BH301" s="85">
        <f t="shared" si="1198"/>
        <v>0</v>
      </c>
      <c r="BI301" s="66"/>
      <c r="BJ301" s="66"/>
      <c r="BK301" s="66"/>
      <c r="BL301" s="83"/>
      <c r="BM301" s="122">
        <f>-'[1]DDP Svce mens'!B387</f>
        <v>0</v>
      </c>
      <c r="BN301" s="81"/>
      <c r="BO301" s="81">
        <f>BM301-BN301</f>
        <v>0</v>
      </c>
      <c r="BP301" s="81">
        <f t="shared" ref="BP301:BR311" si="1199">BF301+BM301</f>
        <v>0</v>
      </c>
      <c r="BQ301" s="81">
        <f t="shared" si="1199"/>
        <v>0</v>
      </c>
      <c r="BR301" s="81">
        <f t="shared" si="1199"/>
        <v>0</v>
      </c>
      <c r="BS301" s="66" t="e">
        <f t="shared" si="965"/>
        <v>#DIV/0!</v>
      </c>
      <c r="BT301" s="83"/>
      <c r="BU301" s="122">
        <f>-'[1]DDP Svce mens'!B441</f>
        <v>0</v>
      </c>
      <c r="BV301" s="81"/>
      <c r="BW301" s="81">
        <f>BU301-BV301</f>
        <v>0</v>
      </c>
      <c r="BX301" s="81">
        <f t="shared" ref="BX301:BZ311" si="1200">BP301+BU301</f>
        <v>0</v>
      </c>
      <c r="BY301" s="81">
        <f t="shared" si="1200"/>
        <v>0</v>
      </c>
      <c r="BZ301" s="81">
        <f t="shared" si="1200"/>
        <v>0</v>
      </c>
      <c r="CA301" s="66" t="e">
        <f t="shared" si="1183"/>
        <v>#DIV/0!</v>
      </c>
      <c r="CB301" s="83"/>
      <c r="CC301" s="122">
        <f>-'[1]DDP Svce mens'!B495</f>
        <v>0</v>
      </c>
      <c r="CD301" s="81"/>
      <c r="CE301" s="81">
        <f>CC301-CD301</f>
        <v>0</v>
      </c>
      <c r="CF301" s="106"/>
      <c r="CG301" s="84">
        <f t="shared" ref="CG301:CG311" si="1201">CB301+BT301+BL301</f>
        <v>0</v>
      </c>
      <c r="CH301" s="81">
        <f t="shared" ref="CH301:CJ311" si="1202">BM301+BU301+CC301</f>
        <v>0</v>
      </c>
      <c r="CI301" s="81">
        <f t="shared" si="1202"/>
        <v>0</v>
      </c>
      <c r="CJ301" s="81">
        <f t="shared" si="1202"/>
        <v>0</v>
      </c>
      <c r="CK301" s="106">
        <f t="shared" ref="CK301:CL311" si="1203">CF301+BD301</f>
        <v>0</v>
      </c>
      <c r="CL301" s="86">
        <f t="shared" si="1203"/>
        <v>0</v>
      </c>
      <c r="CM301" s="81">
        <f t="shared" ref="CM301:CO311" si="1204">BX301+CC301</f>
        <v>0</v>
      </c>
      <c r="CN301" s="81">
        <f t="shared" si="1204"/>
        <v>0</v>
      </c>
      <c r="CO301" s="81">
        <f t="shared" si="1204"/>
        <v>0</v>
      </c>
      <c r="CP301" s="67" t="e">
        <f t="shared" si="968"/>
        <v>#DIV/0!</v>
      </c>
      <c r="CQ301" s="67" t="e">
        <f t="shared" si="969"/>
        <v>#DIV/0!</v>
      </c>
      <c r="CR301" s="67" t="e">
        <f t="shared" si="1185"/>
        <v>#DIV/0!</v>
      </c>
      <c r="CS301" s="83"/>
      <c r="CT301" s="122">
        <f>-'[1]DDP Svce mens'!B549</f>
        <v>0</v>
      </c>
      <c r="CU301" s="81"/>
      <c r="CV301" s="81">
        <f>CT301-CU301</f>
        <v>0</v>
      </c>
      <c r="CW301" s="81">
        <f t="shared" ref="CW301:CY311" si="1205">CM301+CT301</f>
        <v>0</v>
      </c>
      <c r="CX301" s="81">
        <f t="shared" si="1205"/>
        <v>0</v>
      </c>
      <c r="CY301" s="81">
        <f t="shared" si="1205"/>
        <v>0</v>
      </c>
      <c r="CZ301" s="83"/>
      <c r="DA301" s="122">
        <f>-'[1]DDP Svce mens'!B603</f>
        <v>0</v>
      </c>
      <c r="DB301" s="81"/>
      <c r="DC301" s="81">
        <f>DA301-DB301</f>
        <v>0</v>
      </c>
      <c r="DD301" s="81">
        <f t="shared" ref="DD301:DF311" si="1206">CW301+DA301</f>
        <v>0</v>
      </c>
      <c r="DE301" s="81">
        <f t="shared" si="1206"/>
        <v>0</v>
      </c>
      <c r="DF301" s="81">
        <f t="shared" si="1206"/>
        <v>0</v>
      </c>
      <c r="DG301" s="83"/>
      <c r="DH301" s="122">
        <f>-'[1]DDP Svce mens'!B657</f>
        <v>0</v>
      </c>
      <c r="DI301" s="275"/>
      <c r="DJ301" s="275">
        <f>DH301-DI301</f>
        <v>0</v>
      </c>
      <c r="DK301" s="106"/>
      <c r="DL301" s="84">
        <f t="shared" ref="DL301:DO311" si="1207">DG301+CZ301+CS301</f>
        <v>0</v>
      </c>
      <c r="DM301" s="275">
        <f t="shared" si="1207"/>
        <v>0</v>
      </c>
      <c r="DN301" s="275">
        <f t="shared" si="1207"/>
        <v>0</v>
      </c>
      <c r="DO301" s="275">
        <f t="shared" si="1207"/>
        <v>0</v>
      </c>
      <c r="DP301" s="106">
        <f t="shared" ref="DP301:DQ311" si="1208">DK301+CK301</f>
        <v>0</v>
      </c>
      <c r="DQ301" s="86">
        <f t="shared" si="1208"/>
        <v>0</v>
      </c>
      <c r="DR301" s="277">
        <f t="shared" ref="DR301:DR311" si="1209">+DH301+DD301</f>
        <v>0</v>
      </c>
      <c r="DS301" s="277">
        <f t="shared" ref="DS301:DT311" si="1210">DE301+DI301</f>
        <v>0</v>
      </c>
      <c r="DT301" s="277">
        <f t="shared" si="1210"/>
        <v>0</v>
      </c>
      <c r="DU301" s="67" t="e">
        <f t="shared" si="1172"/>
        <v>#DIV/0!</v>
      </c>
      <c r="DV301" s="67"/>
      <c r="DW301" s="67"/>
      <c r="DZ301" s="128"/>
    </row>
    <row r="302" spans="1:132" ht="15" x14ac:dyDescent="0.25">
      <c r="A302" s="312" t="s">
        <v>179</v>
      </c>
      <c r="B302" s="275">
        <f>-'[1]DDP Svce mens'!B16</f>
        <v>-3.4986740000000003</v>
      </c>
      <c r="C302" s="275"/>
      <c r="D302" s="275">
        <f>B302-C302</f>
        <v>-3.4986740000000003</v>
      </c>
      <c r="E302" s="275">
        <f>B302</f>
        <v>-3.4986740000000003</v>
      </c>
      <c r="F302" s="275"/>
      <c r="G302" s="275">
        <f>E302-F302</f>
        <v>-3.4986740000000003</v>
      </c>
      <c r="H302" s="106">
        <f t="shared" si="1190"/>
        <v>-3.4986740000000003</v>
      </c>
      <c r="I302" s="83"/>
      <c r="J302" s="122">
        <f>-'[1]DDP Svce mens'!B70</f>
        <v>0</v>
      </c>
      <c r="K302" s="81"/>
      <c r="L302" s="81">
        <f t="shared" si="976"/>
        <v>0</v>
      </c>
      <c r="M302" s="83"/>
      <c r="N302" s="122">
        <f>-'[1]DDP Svce mens'!B124</f>
        <v>0</v>
      </c>
      <c r="O302" s="81"/>
      <c r="P302" s="81">
        <f>N302-O302</f>
        <v>0</v>
      </c>
      <c r="Q302" s="81">
        <f t="shared" si="1191"/>
        <v>0</v>
      </c>
      <c r="R302" s="81">
        <f t="shared" si="1191"/>
        <v>0</v>
      </c>
      <c r="S302" s="81">
        <f t="shared" si="1191"/>
        <v>0</v>
      </c>
      <c r="T302" s="83"/>
      <c r="U302" s="122">
        <f>-'[1]DDP Svce mens'!B178</f>
        <v>0</v>
      </c>
      <c r="V302" s="81"/>
      <c r="W302" s="81">
        <f>U302-V302</f>
        <v>0</v>
      </c>
      <c r="X302" s="106"/>
      <c r="Y302" s="84">
        <f t="shared" si="1192"/>
        <v>0</v>
      </c>
      <c r="Z302" s="85">
        <f t="shared" si="1193"/>
        <v>0</v>
      </c>
      <c r="AA302" s="85">
        <f t="shared" si="1193"/>
        <v>0</v>
      </c>
      <c r="AB302" s="85">
        <f t="shared" si="1193"/>
        <v>0</v>
      </c>
      <c r="AC302" s="66">
        <f>Z302/B302</f>
        <v>0</v>
      </c>
      <c r="AD302" s="66"/>
      <c r="AE302" s="66">
        <f t="shared" si="1007"/>
        <v>0</v>
      </c>
      <c r="AF302" s="83"/>
      <c r="AG302" s="122">
        <f>-'[1]DDP Svce mens'!B232</f>
        <v>0</v>
      </c>
      <c r="AH302" s="81"/>
      <c r="AI302" s="81">
        <f>AG302-AH302</f>
        <v>0</v>
      </c>
      <c r="AJ302" s="81">
        <f t="shared" si="1194"/>
        <v>0</v>
      </c>
      <c r="AK302" s="81">
        <f t="shared" si="1194"/>
        <v>0</v>
      </c>
      <c r="AL302" s="81">
        <f t="shared" si="1194"/>
        <v>0</v>
      </c>
      <c r="AM302" s="66">
        <f t="shared" si="1179"/>
        <v>0</v>
      </c>
      <c r="AN302" s="83"/>
      <c r="AO302" s="122">
        <f>-'[1]DDP Svce mens'!B286</f>
        <v>0</v>
      </c>
      <c r="AP302" s="81"/>
      <c r="AQ302" s="81">
        <f>AO302-AP302</f>
        <v>0</v>
      </c>
      <c r="AR302" s="81">
        <f t="shared" si="1195"/>
        <v>0</v>
      </c>
      <c r="AS302" s="81">
        <f t="shared" si="1195"/>
        <v>0</v>
      </c>
      <c r="AT302" s="81">
        <f t="shared" si="1195"/>
        <v>0</v>
      </c>
      <c r="AU302" s="83"/>
      <c r="AV302" s="122">
        <f>-'[1]DDP Svce mens'!B340</f>
        <v>-1.0165774700000001</v>
      </c>
      <c r="AW302" s="81"/>
      <c r="AX302" s="81">
        <f>AV302-AW302</f>
        <v>-1.0165774700000001</v>
      </c>
      <c r="AY302" s="106"/>
      <c r="AZ302" s="84">
        <f t="shared" si="1196"/>
        <v>0</v>
      </c>
      <c r="BA302" s="81">
        <f t="shared" si="1197"/>
        <v>-1.0165774700000001</v>
      </c>
      <c r="BB302" s="81">
        <f t="shared" si="1197"/>
        <v>0</v>
      </c>
      <c r="BC302" s="81">
        <f t="shared" si="1197"/>
        <v>-1.0165774700000001</v>
      </c>
      <c r="BD302" s="106">
        <f t="shared" si="1198"/>
        <v>0</v>
      </c>
      <c r="BE302" s="86">
        <f t="shared" si="1198"/>
        <v>0</v>
      </c>
      <c r="BF302" s="85">
        <f t="shared" si="1198"/>
        <v>-1.0165774700000001</v>
      </c>
      <c r="BG302" s="85">
        <f t="shared" si="1198"/>
        <v>0</v>
      </c>
      <c r="BH302" s="85">
        <f t="shared" si="1198"/>
        <v>-1.0165774700000001</v>
      </c>
      <c r="BI302" s="66">
        <f>BH302/D302</f>
        <v>0.29056078674377778</v>
      </c>
      <c r="BJ302" s="66">
        <f>BF302/E302</f>
        <v>0.29056078674377778</v>
      </c>
      <c r="BK302" s="66"/>
      <c r="BL302" s="83"/>
      <c r="BM302" s="122">
        <f>-'[1]DDP Svce mens'!B394</f>
        <v>0</v>
      </c>
      <c r="BN302" s="81"/>
      <c r="BO302" s="81">
        <f>BM302-BN302</f>
        <v>0</v>
      </c>
      <c r="BP302" s="81">
        <f t="shared" si="1199"/>
        <v>-1.0165774700000001</v>
      </c>
      <c r="BQ302" s="81">
        <f t="shared" si="1199"/>
        <v>0</v>
      </c>
      <c r="BR302" s="81">
        <f t="shared" si="1199"/>
        <v>-1.0165774700000001</v>
      </c>
      <c r="BS302" s="66">
        <f t="shared" si="965"/>
        <v>0.29056078674377778</v>
      </c>
      <c r="BT302" s="83"/>
      <c r="BU302" s="122">
        <f>-'[1]DDP Svce mens'!B448</f>
        <v>0</v>
      </c>
      <c r="BV302" s="81"/>
      <c r="BW302" s="81">
        <f>BU302-BV302</f>
        <v>0</v>
      </c>
      <c r="BX302" s="81">
        <f t="shared" si="1200"/>
        <v>-1.0165774700000001</v>
      </c>
      <c r="BY302" s="81">
        <f t="shared" si="1200"/>
        <v>0</v>
      </c>
      <c r="BZ302" s="81">
        <f t="shared" si="1200"/>
        <v>-1.0165774700000001</v>
      </c>
      <c r="CA302" s="66">
        <f t="shared" si="1183"/>
        <v>0.29056078674377778</v>
      </c>
      <c r="CB302" s="83"/>
      <c r="CC302" s="122">
        <f>-'[1]DDP Svce mens'!B502</f>
        <v>0</v>
      </c>
      <c r="CD302" s="81"/>
      <c r="CE302" s="81">
        <f>CC302-CD302</f>
        <v>0</v>
      </c>
      <c r="CF302" s="106"/>
      <c r="CG302" s="84">
        <f t="shared" si="1201"/>
        <v>0</v>
      </c>
      <c r="CH302" s="81">
        <f t="shared" si="1202"/>
        <v>0</v>
      </c>
      <c r="CI302" s="81">
        <f t="shared" si="1202"/>
        <v>0</v>
      </c>
      <c r="CJ302" s="81">
        <f t="shared" si="1202"/>
        <v>0</v>
      </c>
      <c r="CK302" s="106">
        <f t="shared" si="1203"/>
        <v>0</v>
      </c>
      <c r="CL302" s="86">
        <f t="shared" si="1203"/>
        <v>0</v>
      </c>
      <c r="CM302" s="81">
        <f t="shared" si="1204"/>
        <v>-1.0165774700000001</v>
      </c>
      <c r="CN302" s="81">
        <f t="shared" si="1204"/>
        <v>0</v>
      </c>
      <c r="CO302" s="81">
        <f t="shared" si="1204"/>
        <v>-1.0165774700000001</v>
      </c>
      <c r="CP302" s="67">
        <f t="shared" si="968"/>
        <v>0.29056078674377778</v>
      </c>
      <c r="CQ302" s="67">
        <f t="shared" si="969"/>
        <v>0.29056078674377778</v>
      </c>
      <c r="CR302" s="67" t="e">
        <f t="shared" si="1185"/>
        <v>#DIV/0!</v>
      </c>
      <c r="CS302" s="83"/>
      <c r="CT302" s="122">
        <f>-'[1]DDP Svce mens'!B556</f>
        <v>0</v>
      </c>
      <c r="CU302" s="81"/>
      <c r="CV302" s="81">
        <f>CT302-CU302</f>
        <v>0</v>
      </c>
      <c r="CW302" s="81">
        <f t="shared" si="1205"/>
        <v>-1.0165774700000001</v>
      </c>
      <c r="CX302" s="81">
        <f t="shared" si="1205"/>
        <v>0</v>
      </c>
      <c r="CY302" s="81">
        <f t="shared" si="1205"/>
        <v>-1.0165774700000001</v>
      </c>
      <c r="CZ302" s="83"/>
      <c r="DA302" s="122">
        <f>-'[1]DDP Svce mens'!B610</f>
        <v>0</v>
      </c>
      <c r="DB302" s="81"/>
      <c r="DC302" s="81">
        <f>DA302-DB302</f>
        <v>0</v>
      </c>
      <c r="DD302" s="81">
        <f t="shared" si="1206"/>
        <v>-1.0165774700000001</v>
      </c>
      <c r="DE302" s="81">
        <f t="shared" si="1206"/>
        <v>0</v>
      </c>
      <c r="DF302" s="81">
        <f t="shared" si="1206"/>
        <v>-1.0165774700000001</v>
      </c>
      <c r="DG302" s="83"/>
      <c r="DH302" s="122">
        <f>-'[1]DDP Svce mens'!B664</f>
        <v>0</v>
      </c>
      <c r="DI302" s="275"/>
      <c r="DJ302" s="275">
        <f>DH302-DI302</f>
        <v>0</v>
      </c>
      <c r="DK302" s="106"/>
      <c r="DL302" s="84">
        <f t="shared" si="1207"/>
        <v>0</v>
      </c>
      <c r="DM302" s="275">
        <f t="shared" si="1207"/>
        <v>0</v>
      </c>
      <c r="DN302" s="275">
        <f t="shared" si="1207"/>
        <v>0</v>
      </c>
      <c r="DO302" s="275">
        <f t="shared" si="1207"/>
        <v>0</v>
      </c>
      <c r="DP302" s="106">
        <f t="shared" si="1208"/>
        <v>0</v>
      </c>
      <c r="DQ302" s="86">
        <f t="shared" si="1208"/>
        <v>0</v>
      </c>
      <c r="DR302" s="277">
        <f t="shared" si="1209"/>
        <v>-1.0165774700000001</v>
      </c>
      <c r="DS302" s="277">
        <f t="shared" si="1210"/>
        <v>0</v>
      </c>
      <c r="DT302" s="277">
        <f t="shared" si="1210"/>
        <v>-1.0165774700000001</v>
      </c>
      <c r="DU302" s="67">
        <f t="shared" si="1172"/>
        <v>0.29056078674377778</v>
      </c>
      <c r="DV302" s="67">
        <f>DR302/E302</f>
        <v>0.29056078674377778</v>
      </c>
      <c r="DW302" s="67">
        <f>DT302/H302</f>
        <v>0.29056078674377778</v>
      </c>
      <c r="DZ302" s="128"/>
    </row>
    <row r="303" spans="1:132" ht="15" x14ac:dyDescent="0.25">
      <c r="A303" s="312" t="s">
        <v>180</v>
      </c>
      <c r="B303" s="275">
        <f>-'[1]DDP Svce mens'!B25</f>
        <v>-17.345777999999999</v>
      </c>
      <c r="C303" s="275"/>
      <c r="D303" s="275">
        <f>B303-C303</f>
        <v>-17.345777999999999</v>
      </c>
      <c r="E303" s="275">
        <f>B303</f>
        <v>-17.345777999999999</v>
      </c>
      <c r="F303" s="275"/>
      <c r="G303" s="275">
        <f>E303-F303</f>
        <v>-17.345777999999999</v>
      </c>
      <c r="H303" s="106">
        <f t="shared" si="1190"/>
        <v>-17.345777999999999</v>
      </c>
      <c r="I303" s="83"/>
      <c r="J303" s="122">
        <f>-'[1]DDP Svce mens'!B79</f>
        <v>0</v>
      </c>
      <c r="K303" s="81"/>
      <c r="L303" s="81">
        <f t="shared" si="976"/>
        <v>0</v>
      </c>
      <c r="M303" s="83"/>
      <c r="N303" s="122">
        <f>-'[1]DDP Svce mens'!B133</f>
        <v>0</v>
      </c>
      <c r="O303" s="81"/>
      <c r="P303" s="81">
        <f>N303-O303</f>
        <v>0</v>
      </c>
      <c r="Q303" s="81">
        <f t="shared" si="1191"/>
        <v>0</v>
      </c>
      <c r="R303" s="81">
        <f t="shared" si="1191"/>
        <v>0</v>
      </c>
      <c r="S303" s="81">
        <f t="shared" si="1191"/>
        <v>0</v>
      </c>
      <c r="T303" s="83"/>
      <c r="U303" s="122">
        <f>-'[1]DDP Svce mens'!B187</f>
        <v>0</v>
      </c>
      <c r="V303" s="81"/>
      <c r="W303" s="81">
        <f>U303-V303</f>
        <v>0</v>
      </c>
      <c r="X303" s="106"/>
      <c r="Y303" s="84">
        <f t="shared" si="1192"/>
        <v>0</v>
      </c>
      <c r="Z303" s="85">
        <f t="shared" si="1193"/>
        <v>0</v>
      </c>
      <c r="AA303" s="85">
        <f t="shared" si="1193"/>
        <v>0</v>
      </c>
      <c r="AB303" s="85">
        <f t="shared" si="1193"/>
        <v>0</v>
      </c>
      <c r="AC303" s="66">
        <f>Z303/B303</f>
        <v>0</v>
      </c>
      <c r="AD303" s="66"/>
      <c r="AE303" s="66">
        <f t="shared" si="1007"/>
        <v>0</v>
      </c>
      <c r="AF303" s="83"/>
      <c r="AG303" s="122">
        <f>-'[1]DDP Svce mens'!B241</f>
        <v>0</v>
      </c>
      <c r="AH303" s="81"/>
      <c r="AI303" s="81">
        <f>AG303-AH303</f>
        <v>0</v>
      </c>
      <c r="AJ303" s="81">
        <f t="shared" si="1194"/>
        <v>0</v>
      </c>
      <c r="AK303" s="81">
        <f t="shared" si="1194"/>
        <v>0</v>
      </c>
      <c r="AL303" s="81">
        <f t="shared" si="1194"/>
        <v>0</v>
      </c>
      <c r="AM303" s="66">
        <f t="shared" si="1179"/>
        <v>0</v>
      </c>
      <c r="AN303" s="83"/>
      <c r="AO303" s="122">
        <f>-'[1]DDP Svce mens'!B295</f>
        <v>0</v>
      </c>
      <c r="AP303" s="81"/>
      <c r="AQ303" s="81">
        <f>AO303-AP303</f>
        <v>0</v>
      </c>
      <c r="AR303" s="81">
        <f t="shared" si="1195"/>
        <v>0</v>
      </c>
      <c r="AS303" s="81">
        <f t="shared" si="1195"/>
        <v>0</v>
      </c>
      <c r="AT303" s="81">
        <f t="shared" si="1195"/>
        <v>0</v>
      </c>
      <c r="AU303" s="83"/>
      <c r="AV303" s="122">
        <f>-'[1]DDP Svce mens'!B349</f>
        <v>0</v>
      </c>
      <c r="AW303" s="81"/>
      <c r="AX303" s="81">
        <f>AV303-AW303</f>
        <v>0</v>
      </c>
      <c r="AY303" s="106"/>
      <c r="AZ303" s="84">
        <f t="shared" si="1196"/>
        <v>0</v>
      </c>
      <c r="BA303" s="81">
        <f t="shared" si="1197"/>
        <v>0</v>
      </c>
      <c r="BB303" s="81">
        <f t="shared" si="1197"/>
        <v>0</v>
      </c>
      <c r="BC303" s="81">
        <f t="shared" si="1197"/>
        <v>0</v>
      </c>
      <c r="BD303" s="106">
        <f t="shared" si="1198"/>
        <v>0</v>
      </c>
      <c r="BE303" s="86">
        <f t="shared" si="1198"/>
        <v>0</v>
      </c>
      <c r="BF303" s="85">
        <f t="shared" si="1198"/>
        <v>0</v>
      </c>
      <c r="BG303" s="85">
        <f t="shared" si="1198"/>
        <v>0</v>
      </c>
      <c r="BH303" s="85">
        <f t="shared" si="1198"/>
        <v>0</v>
      </c>
      <c r="BI303" s="66">
        <f>BH303/D303</f>
        <v>0</v>
      </c>
      <c r="BJ303" s="66">
        <f>BF303/E303</f>
        <v>0</v>
      </c>
      <c r="BK303" s="66"/>
      <c r="BL303" s="83"/>
      <c r="BM303" s="122">
        <f>-'[1]DDP Svce mens'!B403</f>
        <v>-5.507770732</v>
      </c>
      <c r="BN303" s="81"/>
      <c r="BO303" s="81">
        <f>BM303-BN303</f>
        <v>-5.507770732</v>
      </c>
      <c r="BP303" s="81">
        <f t="shared" si="1199"/>
        <v>-5.507770732</v>
      </c>
      <c r="BQ303" s="81">
        <f t="shared" si="1199"/>
        <v>0</v>
      </c>
      <c r="BR303" s="81">
        <f t="shared" si="1199"/>
        <v>-5.507770732</v>
      </c>
      <c r="BS303" s="66">
        <f t="shared" si="965"/>
        <v>0.31752803085569298</v>
      </c>
      <c r="BT303" s="83"/>
      <c r="BU303" s="122">
        <f>-'[1]DDP Svce mens'!B457</f>
        <v>0</v>
      </c>
      <c r="BV303" s="81"/>
      <c r="BW303" s="81">
        <f>BU303-BV303</f>
        <v>0</v>
      </c>
      <c r="BX303" s="81">
        <f t="shared" si="1200"/>
        <v>-5.507770732</v>
      </c>
      <c r="BY303" s="81">
        <f t="shared" si="1200"/>
        <v>0</v>
      </c>
      <c r="BZ303" s="81">
        <f t="shared" si="1200"/>
        <v>-5.507770732</v>
      </c>
      <c r="CA303" s="66">
        <f t="shared" si="1183"/>
        <v>0.31752803085569298</v>
      </c>
      <c r="CB303" s="83"/>
      <c r="CC303" s="122">
        <f>-'[1]DDP Svce mens'!B511</f>
        <v>0</v>
      </c>
      <c r="CD303" s="81"/>
      <c r="CE303" s="81">
        <f>CC303-CD303</f>
        <v>0</v>
      </c>
      <c r="CF303" s="106"/>
      <c r="CG303" s="84">
        <f t="shared" si="1201"/>
        <v>0</v>
      </c>
      <c r="CH303" s="81">
        <f t="shared" si="1202"/>
        <v>-5.507770732</v>
      </c>
      <c r="CI303" s="81">
        <f t="shared" si="1202"/>
        <v>0</v>
      </c>
      <c r="CJ303" s="81">
        <f t="shared" si="1202"/>
        <v>-5.507770732</v>
      </c>
      <c r="CK303" s="106">
        <f t="shared" si="1203"/>
        <v>0</v>
      </c>
      <c r="CL303" s="86">
        <f t="shared" si="1203"/>
        <v>0</v>
      </c>
      <c r="CM303" s="81">
        <f t="shared" si="1204"/>
        <v>-5.507770732</v>
      </c>
      <c r="CN303" s="81">
        <f t="shared" si="1204"/>
        <v>0</v>
      </c>
      <c r="CO303" s="81">
        <f t="shared" si="1204"/>
        <v>-5.507770732</v>
      </c>
      <c r="CP303" s="67">
        <f t="shared" si="968"/>
        <v>0.31752803085569298</v>
      </c>
      <c r="CQ303" s="67">
        <f t="shared" si="969"/>
        <v>0.31752803085569298</v>
      </c>
      <c r="CR303" s="67" t="e">
        <f t="shared" si="1185"/>
        <v>#DIV/0!</v>
      </c>
      <c r="CS303" s="83"/>
      <c r="CT303" s="122">
        <f>-'[1]DDP Svce mens'!B565</f>
        <v>0</v>
      </c>
      <c r="CU303" s="81"/>
      <c r="CV303" s="81">
        <f>CT303-CU303</f>
        <v>0</v>
      </c>
      <c r="CW303" s="81">
        <f t="shared" si="1205"/>
        <v>-5.507770732</v>
      </c>
      <c r="CX303" s="81">
        <f t="shared" si="1205"/>
        <v>0</v>
      </c>
      <c r="CY303" s="81">
        <f t="shared" si="1205"/>
        <v>-5.507770732</v>
      </c>
      <c r="CZ303" s="83"/>
      <c r="DA303" s="122">
        <f>-'[1]DDP Svce mens'!B619</f>
        <v>0</v>
      </c>
      <c r="DB303" s="81"/>
      <c r="DC303" s="81">
        <f>DA303-DB303</f>
        <v>0</v>
      </c>
      <c r="DD303" s="81">
        <f t="shared" si="1206"/>
        <v>-5.507770732</v>
      </c>
      <c r="DE303" s="81">
        <f t="shared" si="1206"/>
        <v>0</v>
      </c>
      <c r="DF303" s="81">
        <f t="shared" si="1206"/>
        <v>-5.507770732</v>
      </c>
      <c r="DG303" s="83"/>
      <c r="DH303" s="122">
        <f>-'[1]DDP Svce mens'!B673</f>
        <v>0</v>
      </c>
      <c r="DI303" s="275"/>
      <c r="DJ303" s="275">
        <f>DH303-DI303</f>
        <v>0</v>
      </c>
      <c r="DK303" s="106"/>
      <c r="DL303" s="84">
        <f t="shared" si="1207"/>
        <v>0</v>
      </c>
      <c r="DM303" s="275">
        <f t="shared" si="1207"/>
        <v>0</v>
      </c>
      <c r="DN303" s="275">
        <f t="shared" si="1207"/>
        <v>0</v>
      </c>
      <c r="DO303" s="275">
        <f t="shared" si="1207"/>
        <v>0</v>
      </c>
      <c r="DP303" s="106">
        <f t="shared" si="1208"/>
        <v>0</v>
      </c>
      <c r="DQ303" s="86">
        <f t="shared" si="1208"/>
        <v>0</v>
      </c>
      <c r="DR303" s="277">
        <f t="shared" si="1209"/>
        <v>-5.507770732</v>
      </c>
      <c r="DS303" s="277">
        <f t="shared" si="1210"/>
        <v>0</v>
      </c>
      <c r="DT303" s="277">
        <f t="shared" si="1210"/>
        <v>-5.507770732</v>
      </c>
      <c r="DU303" s="67">
        <f t="shared" si="1172"/>
        <v>0.31752803085569298</v>
      </c>
      <c r="DV303" s="67">
        <f>DR303/E303</f>
        <v>0.31752803085569298</v>
      </c>
      <c r="DW303" s="67">
        <f>DT303/H303</f>
        <v>0.31752803085569298</v>
      </c>
      <c r="DZ303" s="128"/>
    </row>
    <row r="304" spans="1:132" ht="15" x14ac:dyDescent="0.25">
      <c r="A304" s="312" t="s">
        <v>181</v>
      </c>
      <c r="B304" s="275">
        <f>-'[1]DDP Svce mens'!B36-B299</f>
        <v>-14.526704000000001</v>
      </c>
      <c r="C304" s="275"/>
      <c r="D304" s="275">
        <f>B304-C304</f>
        <v>-14.526704000000001</v>
      </c>
      <c r="E304" s="311">
        <f>-'[1]RECAP DETAILLE'!F611/1000000-E299</f>
        <v>-14.526704000000001</v>
      </c>
      <c r="F304" s="275"/>
      <c r="G304" s="275">
        <f>E304-F304</f>
        <v>-14.526704000000001</v>
      </c>
      <c r="H304" s="106">
        <f t="shared" si="1190"/>
        <v>-14.526704000000001</v>
      </c>
      <c r="I304" s="83"/>
      <c r="J304" s="122">
        <f>-'[1]DDP Svce mens'!B90</f>
        <v>-0.41358319700000001</v>
      </c>
      <c r="K304" s="81"/>
      <c r="L304" s="81">
        <f t="shared" si="976"/>
        <v>-0.41358319700000001</v>
      </c>
      <c r="M304" s="83"/>
      <c r="N304" s="122">
        <f>-'[1]DDP Svce mens'!B144</f>
        <v>-0.29474</v>
      </c>
      <c r="O304" s="81"/>
      <c r="P304" s="81">
        <f>N304-O304</f>
        <v>-0.29474</v>
      </c>
      <c r="Q304" s="81">
        <f t="shared" si="1191"/>
        <v>-0.70832319700000002</v>
      </c>
      <c r="R304" s="81">
        <f t="shared" si="1191"/>
        <v>0</v>
      </c>
      <c r="S304" s="81">
        <f t="shared" si="1191"/>
        <v>-0.70832319700000002</v>
      </c>
      <c r="T304" s="83"/>
      <c r="U304" s="122">
        <f>-'[1]DDP Svce mens'!B198</f>
        <v>-0.40427632899999999</v>
      </c>
      <c r="V304" s="81"/>
      <c r="W304" s="81">
        <f>U304-V304</f>
        <v>-0.40427632899999999</v>
      </c>
      <c r="X304" s="106"/>
      <c r="Y304" s="84">
        <f t="shared" si="1192"/>
        <v>0</v>
      </c>
      <c r="Z304" s="85">
        <f t="shared" si="1193"/>
        <v>-1.1125995259999999</v>
      </c>
      <c r="AA304" s="85">
        <f t="shared" si="1193"/>
        <v>0</v>
      </c>
      <c r="AB304" s="85">
        <f t="shared" si="1193"/>
        <v>-1.1125995259999999</v>
      </c>
      <c r="AC304" s="66">
        <f>Z304/B304</f>
        <v>7.6589949516421604E-2</v>
      </c>
      <c r="AD304" s="66"/>
      <c r="AE304" s="66">
        <f t="shared" si="1007"/>
        <v>7.6589949516421604E-2</v>
      </c>
      <c r="AF304" s="83"/>
      <c r="AG304" s="122">
        <f>-'[1]DDP Svce mens'!B252</f>
        <v>-0.45416135600000002</v>
      </c>
      <c r="AH304" s="81"/>
      <c r="AI304" s="81">
        <f>AG304-AH304</f>
        <v>-0.45416135600000002</v>
      </c>
      <c r="AJ304" s="81">
        <f t="shared" si="1194"/>
        <v>-1.5667608819999999</v>
      </c>
      <c r="AK304" s="81">
        <f t="shared" si="1194"/>
        <v>0</v>
      </c>
      <c r="AL304" s="81">
        <f t="shared" si="1194"/>
        <v>-1.5667608819999999</v>
      </c>
      <c r="AM304" s="66">
        <f t="shared" si="1179"/>
        <v>0.10785384502912704</v>
      </c>
      <c r="AN304" s="83"/>
      <c r="AO304" s="122">
        <f>-'[1]DDP Svce mens'!B306</f>
        <v>-0.14486907199999999</v>
      </c>
      <c r="AP304" s="81"/>
      <c r="AQ304" s="81">
        <f>AO304-AP304</f>
        <v>-0.14486907199999999</v>
      </c>
      <c r="AR304" s="81">
        <f t="shared" si="1195"/>
        <v>-1.7116299539999997</v>
      </c>
      <c r="AS304" s="81">
        <f t="shared" si="1195"/>
        <v>0</v>
      </c>
      <c r="AT304" s="81">
        <f t="shared" si="1195"/>
        <v>-1.7116299539999997</v>
      </c>
      <c r="AU304" s="83"/>
      <c r="AV304" s="122">
        <f>-'[1]DDP Svce mens'!B360</f>
        <v>-2.2178735499999997</v>
      </c>
      <c r="AW304" s="81"/>
      <c r="AX304" s="81">
        <f>AV304-AW304</f>
        <v>-2.2178735499999997</v>
      </c>
      <c r="AY304" s="106"/>
      <c r="AZ304" s="84">
        <f t="shared" si="1196"/>
        <v>0</v>
      </c>
      <c r="BA304" s="81">
        <f t="shared" si="1197"/>
        <v>-2.816903978</v>
      </c>
      <c r="BB304" s="81">
        <f t="shared" si="1197"/>
        <v>0</v>
      </c>
      <c r="BC304" s="81">
        <f t="shared" si="1197"/>
        <v>-2.816903978</v>
      </c>
      <c r="BD304" s="106">
        <f t="shared" si="1198"/>
        <v>0</v>
      </c>
      <c r="BE304" s="86">
        <f t="shared" si="1198"/>
        <v>0</v>
      </c>
      <c r="BF304" s="85">
        <f t="shared" si="1198"/>
        <v>-3.9295035039999999</v>
      </c>
      <c r="BG304" s="85">
        <f t="shared" si="1198"/>
        <v>0</v>
      </c>
      <c r="BH304" s="85">
        <f t="shared" si="1198"/>
        <v>-3.9295035039999999</v>
      </c>
      <c r="BI304" s="66">
        <f>BH304/D304</f>
        <v>0.27050207011858984</v>
      </c>
      <c r="BJ304" s="66">
        <f>BF304/E304</f>
        <v>0.27050207011858984</v>
      </c>
      <c r="BK304" s="66"/>
      <c r="BL304" s="83"/>
      <c r="BM304" s="122">
        <f>-'[1]DDP Svce mens'!B414</f>
        <v>-0.39526410899999997</v>
      </c>
      <c r="BN304" s="81"/>
      <c r="BO304" s="81">
        <f>BM304-BN304</f>
        <v>-0.39526410899999997</v>
      </c>
      <c r="BP304" s="81">
        <f t="shared" si="1199"/>
        <v>-4.3247676129999997</v>
      </c>
      <c r="BQ304" s="81">
        <f t="shared" si="1199"/>
        <v>0</v>
      </c>
      <c r="BR304" s="81">
        <f t="shared" si="1199"/>
        <v>-4.3247676129999997</v>
      </c>
      <c r="BS304" s="66">
        <f t="shared" si="965"/>
        <v>0.29771155335718269</v>
      </c>
      <c r="BT304" s="83"/>
      <c r="BU304" s="122">
        <f>-'[1]DDP Svce mens'!B468</f>
        <v>0</v>
      </c>
      <c r="BV304" s="81"/>
      <c r="BW304" s="81">
        <f>BU304-BV304</f>
        <v>0</v>
      </c>
      <c r="BX304" s="81">
        <f t="shared" si="1200"/>
        <v>-4.3247676129999997</v>
      </c>
      <c r="BY304" s="81">
        <f t="shared" si="1200"/>
        <v>0</v>
      </c>
      <c r="BZ304" s="81">
        <f t="shared" si="1200"/>
        <v>-4.3247676129999997</v>
      </c>
      <c r="CA304" s="66">
        <f t="shared" si="1183"/>
        <v>0.29771155335718269</v>
      </c>
      <c r="CB304" s="83"/>
      <c r="CC304" s="122">
        <f>-'[1]DDP Svce mens'!B522</f>
        <v>0</v>
      </c>
      <c r="CD304" s="81"/>
      <c r="CE304" s="81">
        <f>CC304-CD304</f>
        <v>0</v>
      </c>
      <c r="CF304" s="106"/>
      <c r="CG304" s="84">
        <f t="shared" si="1201"/>
        <v>0</v>
      </c>
      <c r="CH304" s="81">
        <f t="shared" si="1202"/>
        <v>-0.39526410899999997</v>
      </c>
      <c r="CI304" s="81">
        <f t="shared" si="1202"/>
        <v>0</v>
      </c>
      <c r="CJ304" s="81">
        <f t="shared" si="1202"/>
        <v>-0.39526410899999997</v>
      </c>
      <c r="CK304" s="106">
        <f t="shared" si="1203"/>
        <v>0</v>
      </c>
      <c r="CL304" s="86">
        <f t="shared" si="1203"/>
        <v>0</v>
      </c>
      <c r="CM304" s="81">
        <f t="shared" si="1204"/>
        <v>-4.3247676129999997</v>
      </c>
      <c r="CN304" s="81">
        <f t="shared" si="1204"/>
        <v>0</v>
      </c>
      <c r="CO304" s="81">
        <f t="shared" si="1204"/>
        <v>-4.3247676129999997</v>
      </c>
      <c r="CP304" s="67">
        <f t="shared" si="968"/>
        <v>0.29771155335718269</v>
      </c>
      <c r="CQ304" s="67">
        <f t="shared" si="969"/>
        <v>0.29771155335718269</v>
      </c>
      <c r="CR304" s="67" t="e">
        <f t="shared" si="1185"/>
        <v>#DIV/0!</v>
      </c>
      <c r="CS304" s="83"/>
      <c r="CT304" s="122">
        <f>-'[1]DDP Svce mens'!B576</f>
        <v>0</v>
      </c>
      <c r="CU304" s="81"/>
      <c r="CV304" s="81">
        <f>CT304-CU304</f>
        <v>0</v>
      </c>
      <c r="CW304" s="81">
        <f t="shared" si="1205"/>
        <v>-4.3247676129999997</v>
      </c>
      <c r="CX304" s="81">
        <f t="shared" si="1205"/>
        <v>0</v>
      </c>
      <c r="CY304" s="81">
        <f t="shared" si="1205"/>
        <v>-4.3247676129999997</v>
      </c>
      <c r="CZ304" s="83"/>
      <c r="DA304" s="122">
        <f>-'[1]DDP Svce mens'!B630</f>
        <v>0</v>
      </c>
      <c r="DB304" s="81"/>
      <c r="DC304" s="81">
        <f>DA304-DB304</f>
        <v>0</v>
      </c>
      <c r="DD304" s="81">
        <f t="shared" si="1206"/>
        <v>-4.3247676129999997</v>
      </c>
      <c r="DE304" s="81">
        <f t="shared" si="1206"/>
        <v>0</v>
      </c>
      <c r="DF304" s="81">
        <f t="shared" si="1206"/>
        <v>-4.3247676129999997</v>
      </c>
      <c r="DG304" s="83"/>
      <c r="DH304" s="122">
        <f>-'[1]DDP Svce mens'!B684</f>
        <v>0</v>
      </c>
      <c r="DI304" s="275"/>
      <c r="DJ304" s="275">
        <f>DH304-DI304</f>
        <v>0</v>
      </c>
      <c r="DK304" s="106"/>
      <c r="DL304" s="84">
        <f t="shared" si="1207"/>
        <v>0</v>
      </c>
      <c r="DM304" s="275">
        <f t="shared" si="1207"/>
        <v>0</v>
      </c>
      <c r="DN304" s="275">
        <f t="shared" si="1207"/>
        <v>0</v>
      </c>
      <c r="DO304" s="275">
        <f t="shared" si="1207"/>
        <v>0</v>
      </c>
      <c r="DP304" s="106">
        <f t="shared" si="1208"/>
        <v>0</v>
      </c>
      <c r="DQ304" s="86">
        <f t="shared" si="1208"/>
        <v>0</v>
      </c>
      <c r="DR304" s="277">
        <f t="shared" si="1209"/>
        <v>-4.3247676129999997</v>
      </c>
      <c r="DS304" s="277">
        <f t="shared" si="1210"/>
        <v>0</v>
      </c>
      <c r="DT304" s="277">
        <f t="shared" si="1210"/>
        <v>-4.3247676129999997</v>
      </c>
      <c r="DU304" s="67">
        <f t="shared" si="1172"/>
        <v>0.29771155335718269</v>
      </c>
      <c r="DV304" s="67">
        <f>DR304/E304</f>
        <v>0.29771155335718269</v>
      </c>
      <c r="DW304" s="67">
        <f>DT304/H304</f>
        <v>0.29771155335718269</v>
      </c>
      <c r="DZ304" s="128"/>
    </row>
    <row r="305" spans="1:132" ht="15" x14ac:dyDescent="0.25">
      <c r="A305" s="312" t="s">
        <v>182</v>
      </c>
      <c r="B305" s="275"/>
      <c r="C305" s="275"/>
      <c r="D305" s="275">
        <f>B305-C305</f>
        <v>0</v>
      </c>
      <c r="E305" s="275">
        <f>-('[1]RECAP DETAILLE'!F589-'[1]RECAP DETAILLE'!F623)/1000000-SUM(E301:E304)</f>
        <v>0</v>
      </c>
      <c r="F305" s="275"/>
      <c r="G305" s="275">
        <f>E305-F305</f>
        <v>0</v>
      </c>
      <c r="H305" s="106">
        <f t="shared" si="1190"/>
        <v>0</v>
      </c>
      <c r="I305" s="83"/>
      <c r="J305" s="122">
        <f>-'[1]DDP Svce mens'!B109-J304-J303-J302-J301</f>
        <v>0</v>
      </c>
      <c r="K305" s="81"/>
      <c r="L305" s="81">
        <f t="shared" si="976"/>
        <v>0</v>
      </c>
      <c r="M305" s="83"/>
      <c r="N305" s="122">
        <f>-'[1]DDP Svce mens'!B163-N304-N303-N302-N301</f>
        <v>0</v>
      </c>
      <c r="O305" s="81"/>
      <c r="P305" s="81">
        <f>N305-O305</f>
        <v>0</v>
      </c>
      <c r="Q305" s="81">
        <f t="shared" si="1191"/>
        <v>0</v>
      </c>
      <c r="R305" s="81">
        <f t="shared" si="1191"/>
        <v>0</v>
      </c>
      <c r="S305" s="81">
        <f t="shared" si="1191"/>
        <v>0</v>
      </c>
      <c r="T305" s="83"/>
      <c r="U305" s="122">
        <f>-'[1]DDP Svce mens'!B217-U304-U303-U302-U301</f>
        <v>0</v>
      </c>
      <c r="V305" s="81"/>
      <c r="W305" s="81">
        <f>U305-V305</f>
        <v>0</v>
      </c>
      <c r="X305" s="106"/>
      <c r="Y305" s="84">
        <f t="shared" si="1192"/>
        <v>0</v>
      </c>
      <c r="Z305" s="85">
        <f t="shared" si="1193"/>
        <v>0</v>
      </c>
      <c r="AA305" s="85">
        <f t="shared" si="1193"/>
        <v>0</v>
      </c>
      <c r="AB305" s="85">
        <f t="shared" si="1193"/>
        <v>0</v>
      </c>
      <c r="AC305" s="66"/>
      <c r="AD305" s="66"/>
      <c r="AE305" s="66" t="e">
        <f t="shared" si="1007"/>
        <v>#DIV/0!</v>
      </c>
      <c r="AF305" s="83"/>
      <c r="AG305" s="122">
        <f>-'[1]DDP Svce mens'!B271-AG304-AG303-AG302-AG301</f>
        <v>0</v>
      </c>
      <c r="AH305" s="81"/>
      <c r="AI305" s="81">
        <f>AG305-AH305</f>
        <v>0</v>
      </c>
      <c r="AJ305" s="81">
        <f t="shared" si="1194"/>
        <v>0</v>
      </c>
      <c r="AK305" s="81">
        <f t="shared" si="1194"/>
        <v>0</v>
      </c>
      <c r="AL305" s="81">
        <f t="shared" si="1194"/>
        <v>0</v>
      </c>
      <c r="AM305" s="66" t="e">
        <f t="shared" si="1179"/>
        <v>#DIV/0!</v>
      </c>
      <c r="AN305" s="83"/>
      <c r="AO305" s="122">
        <f>-'[1]DDP Svce mens'!B325-AO304-AO303-AO302-AO301</f>
        <v>0</v>
      </c>
      <c r="AP305" s="81"/>
      <c r="AQ305" s="81">
        <f>AO305-AP305</f>
        <v>0</v>
      </c>
      <c r="AR305" s="81">
        <f t="shared" si="1195"/>
        <v>0</v>
      </c>
      <c r="AS305" s="81">
        <f t="shared" si="1195"/>
        <v>0</v>
      </c>
      <c r="AT305" s="81">
        <f t="shared" si="1195"/>
        <v>0</v>
      </c>
      <c r="AU305" s="83"/>
      <c r="AV305" s="122">
        <f>-'[1]DDP Svce mens'!B379-AV304-AV303-AV302-AV301</f>
        <v>0</v>
      </c>
      <c r="AW305" s="81"/>
      <c r="AX305" s="81">
        <f>AV305-AW305</f>
        <v>0</v>
      </c>
      <c r="AY305" s="106"/>
      <c r="AZ305" s="84">
        <f t="shared" si="1196"/>
        <v>0</v>
      </c>
      <c r="BA305" s="81">
        <f t="shared" si="1197"/>
        <v>0</v>
      </c>
      <c r="BB305" s="81">
        <f t="shared" si="1197"/>
        <v>0</v>
      </c>
      <c r="BC305" s="81">
        <f t="shared" si="1197"/>
        <v>0</v>
      </c>
      <c r="BD305" s="106">
        <f t="shared" si="1198"/>
        <v>0</v>
      </c>
      <c r="BE305" s="86">
        <f t="shared" si="1198"/>
        <v>0</v>
      </c>
      <c r="BF305" s="85">
        <f t="shared" si="1198"/>
        <v>0</v>
      </c>
      <c r="BG305" s="85">
        <f t="shared" si="1198"/>
        <v>0</v>
      </c>
      <c r="BH305" s="85">
        <f t="shared" si="1198"/>
        <v>0</v>
      </c>
      <c r="BI305" s="66"/>
      <c r="BJ305" s="66"/>
      <c r="BK305" s="66"/>
      <c r="BL305" s="83"/>
      <c r="BM305" s="122">
        <f>-'[1]DDP Svce mens'!B433-BM304-BM303-BM302-BM301</f>
        <v>0</v>
      </c>
      <c r="BN305" s="81"/>
      <c r="BO305" s="81">
        <f>BM305-BN305</f>
        <v>0</v>
      </c>
      <c r="BP305" s="81">
        <f t="shared" si="1199"/>
        <v>0</v>
      </c>
      <c r="BQ305" s="81">
        <f t="shared" si="1199"/>
        <v>0</v>
      </c>
      <c r="BR305" s="81">
        <f t="shared" si="1199"/>
        <v>0</v>
      </c>
      <c r="BS305" s="66" t="e">
        <f t="shared" si="965"/>
        <v>#DIV/0!</v>
      </c>
      <c r="BT305" s="83"/>
      <c r="BU305" s="122">
        <f>-'[1]DDP Svce mens'!B487-BU304-BU303-BU302-BU301</f>
        <v>0</v>
      </c>
      <c r="BV305" s="81"/>
      <c r="BW305" s="81">
        <f>BU305-BV305</f>
        <v>0</v>
      </c>
      <c r="BX305" s="81">
        <f t="shared" si="1200"/>
        <v>0</v>
      </c>
      <c r="BY305" s="81">
        <f t="shared" si="1200"/>
        <v>0</v>
      </c>
      <c r="BZ305" s="81">
        <f t="shared" si="1200"/>
        <v>0</v>
      </c>
      <c r="CA305" s="66" t="e">
        <f t="shared" si="1183"/>
        <v>#DIV/0!</v>
      </c>
      <c r="CB305" s="83"/>
      <c r="CC305" s="122">
        <f>-'[1]DDP Svce mens'!B541-CC304-CC303-CC302-CC301</f>
        <v>0</v>
      </c>
      <c r="CD305" s="81"/>
      <c r="CE305" s="81">
        <f>CC305-CD305</f>
        <v>0</v>
      </c>
      <c r="CF305" s="106"/>
      <c r="CG305" s="84">
        <f t="shared" si="1201"/>
        <v>0</v>
      </c>
      <c r="CH305" s="81">
        <f t="shared" si="1202"/>
        <v>0</v>
      </c>
      <c r="CI305" s="81">
        <f t="shared" si="1202"/>
        <v>0</v>
      </c>
      <c r="CJ305" s="81">
        <f t="shared" si="1202"/>
        <v>0</v>
      </c>
      <c r="CK305" s="106">
        <f t="shared" si="1203"/>
        <v>0</v>
      </c>
      <c r="CL305" s="86">
        <f t="shared" si="1203"/>
        <v>0</v>
      </c>
      <c r="CM305" s="81">
        <f t="shared" si="1204"/>
        <v>0</v>
      </c>
      <c r="CN305" s="81">
        <f t="shared" si="1204"/>
        <v>0</v>
      </c>
      <c r="CO305" s="81">
        <f t="shared" si="1204"/>
        <v>0</v>
      </c>
      <c r="CP305" s="67" t="e">
        <f t="shared" si="968"/>
        <v>#DIV/0!</v>
      </c>
      <c r="CQ305" s="67" t="e">
        <f t="shared" si="969"/>
        <v>#DIV/0!</v>
      </c>
      <c r="CR305" s="67" t="e">
        <f t="shared" si="1185"/>
        <v>#DIV/0!</v>
      </c>
      <c r="CS305" s="83"/>
      <c r="CT305" s="122">
        <f>-'[1]DDP Svce mens'!B595-CT304-CT303-CT302-CT301</f>
        <v>0</v>
      </c>
      <c r="CU305" s="81"/>
      <c r="CV305" s="81">
        <f>CT305-CU305</f>
        <v>0</v>
      </c>
      <c r="CW305" s="81">
        <f t="shared" si="1205"/>
        <v>0</v>
      </c>
      <c r="CX305" s="81">
        <f t="shared" si="1205"/>
        <v>0</v>
      </c>
      <c r="CY305" s="81">
        <f t="shared" si="1205"/>
        <v>0</v>
      </c>
      <c r="CZ305" s="83"/>
      <c r="DA305" s="122">
        <f>-'[1]DDP Svce mens'!B649-DA304-DA303-DA302-DA301</f>
        <v>0</v>
      </c>
      <c r="DB305" s="81"/>
      <c r="DC305" s="81">
        <f>DA305-DB305</f>
        <v>0</v>
      </c>
      <c r="DD305" s="81">
        <f t="shared" si="1206"/>
        <v>0</v>
      </c>
      <c r="DE305" s="81">
        <f t="shared" si="1206"/>
        <v>0</v>
      </c>
      <c r="DF305" s="81">
        <f t="shared" si="1206"/>
        <v>0</v>
      </c>
      <c r="DG305" s="83"/>
      <c r="DH305" s="122">
        <f>-'[1]DDP Svce mens'!B703-DH304-DH303-DH302-DH301</f>
        <v>0</v>
      </c>
      <c r="DI305" s="275"/>
      <c r="DJ305" s="275">
        <f>DH305-DI305</f>
        <v>0</v>
      </c>
      <c r="DK305" s="106"/>
      <c r="DL305" s="84">
        <f t="shared" si="1207"/>
        <v>0</v>
      </c>
      <c r="DM305" s="275">
        <f t="shared" si="1207"/>
        <v>0</v>
      </c>
      <c r="DN305" s="275">
        <f t="shared" si="1207"/>
        <v>0</v>
      </c>
      <c r="DO305" s="275">
        <f t="shared" si="1207"/>
        <v>0</v>
      </c>
      <c r="DP305" s="106">
        <f t="shared" si="1208"/>
        <v>0</v>
      </c>
      <c r="DQ305" s="86">
        <f t="shared" si="1208"/>
        <v>0</v>
      </c>
      <c r="DR305" s="277">
        <f t="shared" si="1209"/>
        <v>0</v>
      </c>
      <c r="DS305" s="277">
        <f t="shared" si="1210"/>
        <v>0</v>
      </c>
      <c r="DT305" s="277">
        <f t="shared" si="1210"/>
        <v>0</v>
      </c>
      <c r="DU305" s="67" t="e">
        <f t="shared" si="1172"/>
        <v>#DIV/0!</v>
      </c>
      <c r="DV305" s="67" t="e">
        <f>DR305/E305</f>
        <v>#DIV/0!</v>
      </c>
      <c r="DW305" s="67" t="e">
        <f>DT305/H305</f>
        <v>#DIV/0!</v>
      </c>
      <c r="DZ305" s="128"/>
    </row>
    <row r="306" spans="1:132" ht="15" x14ac:dyDescent="0.25">
      <c r="A306" s="179" t="s">
        <v>291</v>
      </c>
      <c r="B306" s="219"/>
      <c r="C306" s="219"/>
      <c r="D306" s="219">
        <f t="shared" ref="D306:D311" si="1211">B306-C306</f>
        <v>0</v>
      </c>
      <c r="E306" s="219"/>
      <c r="F306" s="219"/>
      <c r="G306" s="219">
        <f t="shared" ref="G306:G311" si="1212">E306-F306</f>
        <v>0</v>
      </c>
      <c r="H306" s="106">
        <f t="shared" si="1190"/>
        <v>0</v>
      </c>
      <c r="I306" s="83"/>
      <c r="J306" s="219">
        <f>'[1]DDP Svce mens'!J109</f>
        <v>0</v>
      </c>
      <c r="K306" s="219"/>
      <c r="L306" s="219">
        <f t="shared" si="976"/>
        <v>0</v>
      </c>
      <c r="M306" s="83"/>
      <c r="N306" s="219">
        <f>'[1]DDP Svce mens'!J163</f>
        <v>0</v>
      </c>
      <c r="O306" s="219"/>
      <c r="P306" s="219">
        <f t="shared" ref="P306:P311" si="1213">N306-O306</f>
        <v>0</v>
      </c>
      <c r="Q306" s="219">
        <f t="shared" si="1191"/>
        <v>0</v>
      </c>
      <c r="R306" s="219">
        <f t="shared" si="1191"/>
        <v>0</v>
      </c>
      <c r="S306" s="219">
        <f t="shared" si="1191"/>
        <v>0</v>
      </c>
      <c r="T306" s="83"/>
      <c r="U306" s="219">
        <f>'[1]DDP Svce mens'!J217</f>
        <v>0</v>
      </c>
      <c r="V306" s="219"/>
      <c r="W306" s="219">
        <f t="shared" ref="W306:W311" si="1214">U306-V306</f>
        <v>0</v>
      </c>
      <c r="X306" s="106"/>
      <c r="Y306" s="84">
        <f t="shared" si="1192"/>
        <v>0</v>
      </c>
      <c r="Z306" s="206">
        <f t="shared" si="1193"/>
        <v>0</v>
      </c>
      <c r="AA306" s="206">
        <f t="shared" si="1193"/>
        <v>0</v>
      </c>
      <c r="AB306" s="206">
        <f t="shared" si="1193"/>
        <v>0</v>
      </c>
      <c r="AC306" s="66"/>
      <c r="AD306" s="66"/>
      <c r="AE306" s="66" t="e">
        <f t="shared" si="1007"/>
        <v>#DIV/0!</v>
      </c>
      <c r="AF306" s="83"/>
      <c r="AG306" s="219">
        <f>'[1]DDP Svce mens'!J271</f>
        <v>0</v>
      </c>
      <c r="AH306" s="219"/>
      <c r="AI306" s="219">
        <f t="shared" ref="AI306:AI311" si="1215">AG306-AH306</f>
        <v>0</v>
      </c>
      <c r="AJ306" s="219">
        <f t="shared" si="1194"/>
        <v>0</v>
      </c>
      <c r="AK306" s="219">
        <f t="shared" si="1194"/>
        <v>0</v>
      </c>
      <c r="AL306" s="219">
        <f t="shared" si="1194"/>
        <v>0</v>
      </c>
      <c r="AM306" s="66" t="e">
        <f t="shared" si="1179"/>
        <v>#DIV/0!</v>
      </c>
      <c r="AN306" s="83"/>
      <c r="AO306" s="219">
        <f>'[1]DDP Svce mens'!J325</f>
        <v>0</v>
      </c>
      <c r="AP306" s="219"/>
      <c r="AQ306" s="219">
        <f t="shared" ref="AQ306:AQ311" si="1216">AO306-AP306</f>
        <v>0</v>
      </c>
      <c r="AR306" s="219">
        <f t="shared" si="1195"/>
        <v>0</v>
      </c>
      <c r="AS306" s="219">
        <f t="shared" si="1195"/>
        <v>0</v>
      </c>
      <c r="AT306" s="219">
        <f t="shared" si="1195"/>
        <v>0</v>
      </c>
      <c r="AU306" s="83"/>
      <c r="AV306" s="219">
        <f>'[1]DDP Svce mens'!J379</f>
        <v>0</v>
      </c>
      <c r="AW306" s="219"/>
      <c r="AX306" s="219">
        <f t="shared" ref="AX306:AX311" si="1217">AV306-AW306</f>
        <v>0</v>
      </c>
      <c r="AY306" s="106"/>
      <c r="AZ306" s="84">
        <f t="shared" si="1196"/>
        <v>0</v>
      </c>
      <c r="BA306" s="219">
        <f t="shared" si="1197"/>
        <v>0</v>
      </c>
      <c r="BB306" s="219">
        <f t="shared" si="1197"/>
        <v>0</v>
      </c>
      <c r="BC306" s="219">
        <f t="shared" si="1197"/>
        <v>0</v>
      </c>
      <c r="BD306" s="106">
        <f t="shared" si="1198"/>
        <v>0</v>
      </c>
      <c r="BE306" s="86">
        <f t="shared" si="1198"/>
        <v>0</v>
      </c>
      <c r="BF306" s="206">
        <f t="shared" si="1198"/>
        <v>0</v>
      </c>
      <c r="BG306" s="206">
        <f t="shared" si="1198"/>
        <v>0</v>
      </c>
      <c r="BH306" s="206">
        <f t="shared" si="1198"/>
        <v>0</v>
      </c>
      <c r="BI306" s="66"/>
      <c r="BJ306" s="66"/>
      <c r="BK306" s="66"/>
      <c r="BL306" s="83"/>
      <c r="BM306" s="219">
        <f>'[1]DDP Svce mens'!J433</f>
        <v>0</v>
      </c>
      <c r="BN306" s="219"/>
      <c r="BO306" s="219">
        <f t="shared" ref="BO306:BO311" si="1218">BM306-BN306</f>
        <v>0</v>
      </c>
      <c r="BP306" s="219">
        <f t="shared" ref="BP306:BP311" si="1219">BM306+BF306</f>
        <v>0</v>
      </c>
      <c r="BQ306" s="219">
        <f t="shared" si="1199"/>
        <v>0</v>
      </c>
      <c r="BR306" s="219">
        <f t="shared" si="1199"/>
        <v>0</v>
      </c>
      <c r="BS306" s="66" t="e">
        <f t="shared" si="965"/>
        <v>#DIV/0!</v>
      </c>
      <c r="BT306" s="83"/>
      <c r="BU306" s="219">
        <f>'[1]DDP Svce mens'!J487</f>
        <v>0</v>
      </c>
      <c r="BV306" s="219"/>
      <c r="BW306" s="219">
        <f t="shared" ref="BW306:BW311" si="1220">BU306-BV306</f>
        <v>0</v>
      </c>
      <c r="BX306" s="219">
        <f t="shared" ref="BX306:BX311" si="1221">BU306+BP306</f>
        <v>0</v>
      </c>
      <c r="BY306" s="219">
        <f t="shared" si="1200"/>
        <v>0</v>
      </c>
      <c r="BZ306" s="219">
        <f t="shared" si="1200"/>
        <v>0</v>
      </c>
      <c r="CA306" s="66" t="e">
        <f t="shared" si="1183"/>
        <v>#DIV/0!</v>
      </c>
      <c r="CB306" s="83"/>
      <c r="CC306" s="219">
        <f>'[1]DDP Svce mens'!J541</f>
        <v>0</v>
      </c>
      <c r="CD306" s="219"/>
      <c r="CE306" s="219">
        <f t="shared" ref="CE306:CE311" si="1222">CC306-CD306</f>
        <v>0</v>
      </c>
      <c r="CF306" s="106"/>
      <c r="CG306" s="84">
        <f t="shared" si="1201"/>
        <v>0</v>
      </c>
      <c r="CH306" s="81">
        <f t="shared" si="1202"/>
        <v>0</v>
      </c>
      <c r="CI306" s="219">
        <f t="shared" si="1202"/>
        <v>0</v>
      </c>
      <c r="CJ306" s="219">
        <f t="shared" si="1202"/>
        <v>0</v>
      </c>
      <c r="CK306" s="106">
        <f t="shared" si="1203"/>
        <v>0</v>
      </c>
      <c r="CL306" s="86">
        <f t="shared" si="1203"/>
        <v>0</v>
      </c>
      <c r="CM306" s="219">
        <f t="shared" ref="CM306:CM311" si="1223">CC306+BX306</f>
        <v>0</v>
      </c>
      <c r="CN306" s="219">
        <f t="shared" si="1204"/>
        <v>0</v>
      </c>
      <c r="CO306" s="219">
        <f t="shared" si="1204"/>
        <v>0</v>
      </c>
      <c r="CP306" s="67" t="e">
        <f t="shared" si="968"/>
        <v>#DIV/0!</v>
      </c>
      <c r="CQ306" s="67" t="e">
        <f t="shared" si="969"/>
        <v>#DIV/0!</v>
      </c>
      <c r="CR306" s="67" t="e">
        <f t="shared" si="1185"/>
        <v>#DIV/0!</v>
      </c>
      <c r="CS306" s="83"/>
      <c r="CT306" s="219">
        <f>'[1]DDP Svce mens'!J595</f>
        <v>0</v>
      </c>
      <c r="CU306" s="219"/>
      <c r="CV306" s="219">
        <f t="shared" ref="CV306:CV311" si="1224">CT306-CU306</f>
        <v>0</v>
      </c>
      <c r="CW306" s="219">
        <f t="shared" ref="CW306:CW311" si="1225">CT306+CM306</f>
        <v>0</v>
      </c>
      <c r="CX306" s="219">
        <f t="shared" si="1205"/>
        <v>0</v>
      </c>
      <c r="CY306" s="219">
        <f t="shared" si="1205"/>
        <v>0</v>
      </c>
      <c r="CZ306" s="83"/>
      <c r="DA306" s="219">
        <f>'[1]DDP Svce mens'!J649</f>
        <v>0</v>
      </c>
      <c r="DB306" s="219"/>
      <c r="DC306" s="219">
        <f t="shared" ref="DC306:DC311" si="1226">DA306-DB306</f>
        <v>0</v>
      </c>
      <c r="DD306" s="219">
        <f t="shared" ref="DD306:DD311" si="1227">DA306+CW306</f>
        <v>0</v>
      </c>
      <c r="DE306" s="219">
        <f t="shared" si="1206"/>
        <v>0</v>
      </c>
      <c r="DF306" s="219">
        <f t="shared" si="1206"/>
        <v>0</v>
      </c>
      <c r="DG306" s="83"/>
      <c r="DH306" s="219">
        <f>'[1]DDP Svce mens'!J703</f>
        <v>0</v>
      </c>
      <c r="DI306" s="219"/>
      <c r="DJ306" s="219">
        <f t="shared" ref="DJ306:DJ311" si="1228">DH306-DI306</f>
        <v>0</v>
      </c>
      <c r="DK306" s="106"/>
      <c r="DL306" s="84">
        <f t="shared" si="1207"/>
        <v>0</v>
      </c>
      <c r="DM306" s="219">
        <f t="shared" si="1207"/>
        <v>0</v>
      </c>
      <c r="DN306" s="219">
        <f t="shared" si="1207"/>
        <v>0</v>
      </c>
      <c r="DO306" s="219">
        <f t="shared" si="1207"/>
        <v>0</v>
      </c>
      <c r="DP306" s="106">
        <f t="shared" si="1208"/>
        <v>0</v>
      </c>
      <c r="DQ306" s="86">
        <f t="shared" si="1208"/>
        <v>0</v>
      </c>
      <c r="DR306" s="245">
        <f t="shared" si="1209"/>
        <v>0</v>
      </c>
      <c r="DS306" s="245">
        <f t="shared" si="1210"/>
        <v>0</v>
      </c>
      <c r="DT306" s="245">
        <f t="shared" si="1210"/>
        <v>0</v>
      </c>
      <c r="DU306" s="67" t="e">
        <f t="shared" si="1172"/>
        <v>#DIV/0!</v>
      </c>
      <c r="DV306" s="67"/>
      <c r="DW306" s="67"/>
      <c r="DZ306" s="128"/>
    </row>
    <row r="307" spans="1:132" ht="15" x14ac:dyDescent="0.25">
      <c r="A307" s="179" t="s">
        <v>292</v>
      </c>
      <c r="B307" s="219"/>
      <c r="C307" s="219"/>
      <c r="D307" s="219">
        <f t="shared" si="1211"/>
        <v>0</v>
      </c>
      <c r="E307" s="219"/>
      <c r="F307" s="219"/>
      <c r="G307" s="219">
        <f t="shared" si="1212"/>
        <v>0</v>
      </c>
      <c r="H307" s="106">
        <f t="shared" si="1190"/>
        <v>0</v>
      </c>
      <c r="I307" s="83"/>
      <c r="J307" s="219">
        <f>-'[1]DDP Svce mens'!R109</f>
        <v>0</v>
      </c>
      <c r="K307" s="219"/>
      <c r="L307" s="219">
        <f t="shared" si="976"/>
        <v>0</v>
      </c>
      <c r="M307" s="83"/>
      <c r="N307" s="219">
        <f>-'[1]DDP Svce mens'!R163</f>
        <v>0</v>
      </c>
      <c r="O307" s="219"/>
      <c r="P307" s="219">
        <f t="shared" si="1213"/>
        <v>0</v>
      </c>
      <c r="Q307" s="219">
        <f t="shared" si="1191"/>
        <v>0</v>
      </c>
      <c r="R307" s="219">
        <f t="shared" si="1191"/>
        <v>0</v>
      </c>
      <c r="S307" s="219">
        <f t="shared" si="1191"/>
        <v>0</v>
      </c>
      <c r="T307" s="83"/>
      <c r="U307" s="219">
        <f>-'[1]DDP Svce mens'!R217</f>
        <v>0</v>
      </c>
      <c r="V307" s="219"/>
      <c r="W307" s="219">
        <f t="shared" si="1214"/>
        <v>0</v>
      </c>
      <c r="X307" s="106"/>
      <c r="Y307" s="84">
        <f t="shared" si="1192"/>
        <v>0</v>
      </c>
      <c r="Z307" s="206">
        <f t="shared" si="1193"/>
        <v>0</v>
      </c>
      <c r="AA307" s="206">
        <f t="shared" si="1193"/>
        <v>0</v>
      </c>
      <c r="AB307" s="206">
        <f t="shared" si="1193"/>
        <v>0</v>
      </c>
      <c r="AC307" s="66"/>
      <c r="AD307" s="66"/>
      <c r="AE307" s="66" t="e">
        <f t="shared" si="1007"/>
        <v>#DIV/0!</v>
      </c>
      <c r="AF307" s="83"/>
      <c r="AG307" s="219">
        <f>-'[1]DDP Svce mens'!R271</f>
        <v>0</v>
      </c>
      <c r="AH307" s="219"/>
      <c r="AI307" s="219">
        <f t="shared" si="1215"/>
        <v>0</v>
      </c>
      <c r="AJ307" s="219">
        <f t="shared" si="1194"/>
        <v>0</v>
      </c>
      <c r="AK307" s="219">
        <f t="shared" si="1194"/>
        <v>0</v>
      </c>
      <c r="AL307" s="219">
        <f t="shared" si="1194"/>
        <v>0</v>
      </c>
      <c r="AM307" s="66" t="e">
        <f t="shared" si="1179"/>
        <v>#DIV/0!</v>
      </c>
      <c r="AN307" s="83"/>
      <c r="AO307" s="219">
        <f>-'[1]DDP Svce mens'!R325</f>
        <v>0</v>
      </c>
      <c r="AP307" s="219"/>
      <c r="AQ307" s="219">
        <f t="shared" si="1216"/>
        <v>0</v>
      </c>
      <c r="AR307" s="219">
        <f t="shared" si="1195"/>
        <v>0</v>
      </c>
      <c r="AS307" s="219">
        <f t="shared" si="1195"/>
        <v>0</v>
      </c>
      <c r="AT307" s="219">
        <f t="shared" si="1195"/>
        <v>0</v>
      </c>
      <c r="AU307" s="83"/>
      <c r="AV307" s="219">
        <f>-'[1]DDP Svce mens'!R379</f>
        <v>0</v>
      </c>
      <c r="AW307" s="219"/>
      <c r="AX307" s="219">
        <f t="shared" si="1217"/>
        <v>0</v>
      </c>
      <c r="AY307" s="106"/>
      <c r="AZ307" s="84">
        <f t="shared" si="1196"/>
        <v>0</v>
      </c>
      <c r="BA307" s="219">
        <f t="shared" si="1197"/>
        <v>0</v>
      </c>
      <c r="BB307" s="219">
        <f t="shared" si="1197"/>
        <v>0</v>
      </c>
      <c r="BC307" s="219">
        <f t="shared" si="1197"/>
        <v>0</v>
      </c>
      <c r="BD307" s="106">
        <f t="shared" si="1198"/>
        <v>0</v>
      </c>
      <c r="BE307" s="86">
        <f t="shared" si="1198"/>
        <v>0</v>
      </c>
      <c r="BF307" s="206">
        <f t="shared" si="1198"/>
        <v>0</v>
      </c>
      <c r="BG307" s="206">
        <f t="shared" si="1198"/>
        <v>0</v>
      </c>
      <c r="BH307" s="206">
        <f t="shared" si="1198"/>
        <v>0</v>
      </c>
      <c r="BI307" s="66"/>
      <c r="BJ307" s="66"/>
      <c r="BK307" s="66"/>
      <c r="BL307" s="83"/>
      <c r="BM307" s="219">
        <f>-'[1]DDP Svce mens'!R433</f>
        <v>0</v>
      </c>
      <c r="BN307" s="219"/>
      <c r="BO307" s="219">
        <f t="shared" si="1218"/>
        <v>0</v>
      </c>
      <c r="BP307" s="219">
        <f t="shared" si="1219"/>
        <v>0</v>
      </c>
      <c r="BQ307" s="219">
        <f t="shared" si="1199"/>
        <v>0</v>
      </c>
      <c r="BR307" s="219">
        <f t="shared" si="1199"/>
        <v>0</v>
      </c>
      <c r="BS307" s="66" t="e">
        <f t="shared" si="965"/>
        <v>#DIV/0!</v>
      </c>
      <c r="BT307" s="83"/>
      <c r="BU307" s="313">
        <f>-'[1]DDP Svce mens'!R487</f>
        <v>0</v>
      </c>
      <c r="BV307" s="219"/>
      <c r="BW307" s="219">
        <f t="shared" si="1220"/>
        <v>0</v>
      </c>
      <c r="BX307" s="219">
        <f t="shared" si="1221"/>
        <v>0</v>
      </c>
      <c r="BY307" s="219">
        <f t="shared" si="1200"/>
        <v>0</v>
      </c>
      <c r="BZ307" s="219">
        <f t="shared" si="1200"/>
        <v>0</v>
      </c>
      <c r="CA307" s="66" t="e">
        <f t="shared" si="1183"/>
        <v>#DIV/0!</v>
      </c>
      <c r="CB307" s="83"/>
      <c r="CC307" s="219">
        <f>-'[1]DDP Svce mens'!R541</f>
        <v>0</v>
      </c>
      <c r="CD307" s="219"/>
      <c r="CE307" s="219">
        <f t="shared" si="1222"/>
        <v>0</v>
      </c>
      <c r="CF307" s="106"/>
      <c r="CG307" s="84">
        <f t="shared" si="1201"/>
        <v>0</v>
      </c>
      <c r="CH307" s="81">
        <f t="shared" si="1202"/>
        <v>0</v>
      </c>
      <c r="CI307" s="219">
        <f t="shared" si="1202"/>
        <v>0</v>
      </c>
      <c r="CJ307" s="219">
        <f t="shared" si="1202"/>
        <v>0</v>
      </c>
      <c r="CK307" s="106">
        <f t="shared" si="1203"/>
        <v>0</v>
      </c>
      <c r="CL307" s="86">
        <f t="shared" si="1203"/>
        <v>0</v>
      </c>
      <c r="CM307" s="219">
        <f t="shared" si="1223"/>
        <v>0</v>
      </c>
      <c r="CN307" s="219">
        <f t="shared" si="1204"/>
        <v>0</v>
      </c>
      <c r="CO307" s="219">
        <f t="shared" si="1204"/>
        <v>0</v>
      </c>
      <c r="CP307" s="67" t="e">
        <f t="shared" si="968"/>
        <v>#DIV/0!</v>
      </c>
      <c r="CQ307" s="67" t="e">
        <f t="shared" si="969"/>
        <v>#DIV/0!</v>
      </c>
      <c r="CR307" s="67" t="e">
        <f t="shared" si="1185"/>
        <v>#DIV/0!</v>
      </c>
      <c r="CS307" s="83"/>
      <c r="CT307" s="219">
        <f>-'[1]DDP Svce mens'!R595</f>
        <v>0</v>
      </c>
      <c r="CU307" s="219"/>
      <c r="CV307" s="219">
        <f t="shared" si="1224"/>
        <v>0</v>
      </c>
      <c r="CW307" s="219">
        <f t="shared" si="1225"/>
        <v>0</v>
      </c>
      <c r="CX307" s="219">
        <f t="shared" si="1205"/>
        <v>0</v>
      </c>
      <c r="CY307" s="219">
        <f t="shared" si="1205"/>
        <v>0</v>
      </c>
      <c r="CZ307" s="83"/>
      <c r="DA307" s="219">
        <f>-'[1]DDP Svce mens'!R649</f>
        <v>0</v>
      </c>
      <c r="DB307" s="219"/>
      <c r="DC307" s="219">
        <f t="shared" si="1226"/>
        <v>0</v>
      </c>
      <c r="DD307" s="219">
        <f t="shared" si="1227"/>
        <v>0</v>
      </c>
      <c r="DE307" s="219">
        <f t="shared" si="1206"/>
        <v>0</v>
      </c>
      <c r="DF307" s="219">
        <f t="shared" si="1206"/>
        <v>0</v>
      </c>
      <c r="DG307" s="83"/>
      <c r="DH307" s="219">
        <f>-'[1]DDP Svce mens'!R703</f>
        <v>0</v>
      </c>
      <c r="DI307" s="219"/>
      <c r="DJ307" s="219">
        <f t="shared" si="1228"/>
        <v>0</v>
      </c>
      <c r="DK307" s="106"/>
      <c r="DL307" s="84">
        <f t="shared" si="1207"/>
        <v>0</v>
      </c>
      <c r="DM307" s="219">
        <f t="shared" si="1207"/>
        <v>0</v>
      </c>
      <c r="DN307" s="219">
        <f t="shared" si="1207"/>
        <v>0</v>
      </c>
      <c r="DO307" s="219">
        <f t="shared" si="1207"/>
        <v>0</v>
      </c>
      <c r="DP307" s="106">
        <f t="shared" si="1208"/>
        <v>0</v>
      </c>
      <c r="DQ307" s="86">
        <f t="shared" si="1208"/>
        <v>0</v>
      </c>
      <c r="DR307" s="245">
        <f t="shared" si="1209"/>
        <v>0</v>
      </c>
      <c r="DS307" s="245">
        <f t="shared" si="1210"/>
        <v>0</v>
      </c>
      <c r="DT307" s="245">
        <f t="shared" si="1210"/>
        <v>0</v>
      </c>
      <c r="DU307" s="67" t="e">
        <f t="shared" si="1172"/>
        <v>#DIV/0!</v>
      </c>
      <c r="DV307" s="67"/>
      <c r="DW307" s="67"/>
      <c r="DZ307" s="128"/>
    </row>
    <row r="308" spans="1:132" ht="13.5" customHeight="1" x14ac:dyDescent="0.25">
      <c r="A308" s="179" t="s">
        <v>293</v>
      </c>
      <c r="B308" s="219"/>
      <c r="C308" s="219"/>
      <c r="D308" s="219">
        <f t="shared" si="1211"/>
        <v>0</v>
      </c>
      <c r="E308" s="219"/>
      <c r="F308" s="219"/>
      <c r="G308" s="219">
        <f t="shared" si="1212"/>
        <v>0</v>
      </c>
      <c r="H308" s="106"/>
      <c r="I308" s="83"/>
      <c r="J308" s="219"/>
      <c r="K308" s="219"/>
      <c r="L308" s="219">
        <f t="shared" si="976"/>
        <v>0</v>
      </c>
      <c r="M308" s="83"/>
      <c r="N308" s="219"/>
      <c r="O308" s="219"/>
      <c r="P308" s="219">
        <f t="shared" si="1213"/>
        <v>0</v>
      </c>
      <c r="Q308" s="219">
        <f t="shared" si="1191"/>
        <v>0</v>
      </c>
      <c r="R308" s="219">
        <f t="shared" si="1191"/>
        <v>0</v>
      </c>
      <c r="S308" s="219">
        <f t="shared" si="1191"/>
        <v>0</v>
      </c>
      <c r="T308" s="83"/>
      <c r="U308" s="219"/>
      <c r="V308" s="219"/>
      <c r="W308" s="219">
        <f t="shared" si="1214"/>
        <v>0</v>
      </c>
      <c r="X308" s="106"/>
      <c r="Y308" s="84">
        <f t="shared" si="1192"/>
        <v>0</v>
      </c>
      <c r="Z308" s="206">
        <f t="shared" si="1193"/>
        <v>0</v>
      </c>
      <c r="AA308" s="206">
        <f t="shared" si="1193"/>
        <v>0</v>
      </c>
      <c r="AB308" s="206">
        <f t="shared" si="1193"/>
        <v>0</v>
      </c>
      <c r="AC308" s="66"/>
      <c r="AD308" s="66"/>
      <c r="AE308" s="66" t="e">
        <f t="shared" si="1007"/>
        <v>#DIV/0!</v>
      </c>
      <c r="AF308" s="83"/>
      <c r="AG308" s="219"/>
      <c r="AH308" s="219"/>
      <c r="AI308" s="219">
        <f t="shared" si="1215"/>
        <v>0</v>
      </c>
      <c r="AJ308" s="219">
        <f t="shared" si="1194"/>
        <v>0</v>
      </c>
      <c r="AK308" s="219">
        <f t="shared" si="1194"/>
        <v>0</v>
      </c>
      <c r="AL308" s="219">
        <f t="shared" si="1194"/>
        <v>0</v>
      </c>
      <c r="AM308" s="66" t="e">
        <f t="shared" si="1179"/>
        <v>#DIV/0!</v>
      </c>
      <c r="AN308" s="83"/>
      <c r="AO308" s="219"/>
      <c r="AP308" s="219"/>
      <c r="AQ308" s="219">
        <f t="shared" si="1216"/>
        <v>0</v>
      </c>
      <c r="AR308" s="219">
        <f t="shared" si="1195"/>
        <v>0</v>
      </c>
      <c r="AS308" s="219">
        <f t="shared" si="1195"/>
        <v>0</v>
      </c>
      <c r="AT308" s="219">
        <f t="shared" si="1195"/>
        <v>0</v>
      </c>
      <c r="AU308" s="83"/>
      <c r="AV308" s="219"/>
      <c r="AW308" s="219"/>
      <c r="AX308" s="219">
        <f t="shared" si="1217"/>
        <v>0</v>
      </c>
      <c r="AY308" s="106"/>
      <c r="AZ308" s="84">
        <f t="shared" si="1196"/>
        <v>0</v>
      </c>
      <c r="BA308" s="219">
        <f t="shared" si="1197"/>
        <v>0</v>
      </c>
      <c r="BB308" s="219">
        <f t="shared" si="1197"/>
        <v>0</v>
      </c>
      <c r="BC308" s="219">
        <f t="shared" si="1197"/>
        <v>0</v>
      </c>
      <c r="BD308" s="106">
        <f t="shared" si="1198"/>
        <v>0</v>
      </c>
      <c r="BE308" s="86">
        <f t="shared" si="1198"/>
        <v>0</v>
      </c>
      <c r="BF308" s="206">
        <f t="shared" si="1198"/>
        <v>0</v>
      </c>
      <c r="BG308" s="206">
        <f t="shared" si="1198"/>
        <v>0</v>
      </c>
      <c r="BH308" s="206">
        <f t="shared" si="1198"/>
        <v>0</v>
      </c>
      <c r="BI308" s="66"/>
      <c r="BJ308" s="66"/>
      <c r="BK308" s="66"/>
      <c r="BL308" s="83"/>
      <c r="BM308" s="219"/>
      <c r="BN308" s="219"/>
      <c r="BO308" s="219">
        <f t="shared" si="1218"/>
        <v>0</v>
      </c>
      <c r="BP308" s="219">
        <f t="shared" si="1219"/>
        <v>0</v>
      </c>
      <c r="BQ308" s="219">
        <f t="shared" si="1199"/>
        <v>0</v>
      </c>
      <c r="BR308" s="219">
        <f t="shared" si="1199"/>
        <v>0</v>
      </c>
      <c r="BS308" s="66" t="e">
        <f t="shared" si="965"/>
        <v>#DIV/0!</v>
      </c>
      <c r="BT308" s="83"/>
      <c r="BU308" s="219"/>
      <c r="BV308" s="219"/>
      <c r="BW308" s="219">
        <f t="shared" si="1220"/>
        <v>0</v>
      </c>
      <c r="BX308" s="219">
        <f t="shared" si="1221"/>
        <v>0</v>
      </c>
      <c r="BY308" s="219">
        <f t="shared" si="1200"/>
        <v>0</v>
      </c>
      <c r="BZ308" s="219">
        <f t="shared" si="1200"/>
        <v>0</v>
      </c>
      <c r="CA308" s="66" t="e">
        <f t="shared" si="1183"/>
        <v>#DIV/0!</v>
      </c>
      <c r="CB308" s="83"/>
      <c r="CC308" s="219"/>
      <c r="CD308" s="219"/>
      <c r="CE308" s="219">
        <f t="shared" si="1222"/>
        <v>0</v>
      </c>
      <c r="CF308" s="106"/>
      <c r="CG308" s="84">
        <f t="shared" si="1201"/>
        <v>0</v>
      </c>
      <c r="CH308" s="81">
        <f t="shared" si="1202"/>
        <v>0</v>
      </c>
      <c r="CI308" s="219">
        <f t="shared" si="1202"/>
        <v>0</v>
      </c>
      <c r="CJ308" s="219">
        <f t="shared" si="1202"/>
        <v>0</v>
      </c>
      <c r="CK308" s="106">
        <f t="shared" si="1203"/>
        <v>0</v>
      </c>
      <c r="CL308" s="86">
        <f t="shared" si="1203"/>
        <v>0</v>
      </c>
      <c r="CM308" s="219">
        <f t="shared" si="1223"/>
        <v>0</v>
      </c>
      <c r="CN308" s="219">
        <f t="shared" si="1204"/>
        <v>0</v>
      </c>
      <c r="CO308" s="219">
        <f t="shared" si="1204"/>
        <v>0</v>
      </c>
      <c r="CP308" s="67" t="e">
        <f t="shared" si="968"/>
        <v>#DIV/0!</v>
      </c>
      <c r="CQ308" s="67" t="e">
        <f t="shared" si="969"/>
        <v>#DIV/0!</v>
      </c>
      <c r="CR308" s="67" t="e">
        <f t="shared" si="1185"/>
        <v>#DIV/0!</v>
      </c>
      <c r="CS308" s="83"/>
      <c r="CT308" s="219">
        <f>-'[1]DDP Svce mens'!R596</f>
        <v>0</v>
      </c>
      <c r="CU308" s="219"/>
      <c r="CV308" s="219">
        <f t="shared" si="1224"/>
        <v>0</v>
      </c>
      <c r="CW308" s="219">
        <f t="shared" si="1225"/>
        <v>0</v>
      </c>
      <c r="CX308" s="219">
        <f t="shared" si="1205"/>
        <v>0</v>
      </c>
      <c r="CY308" s="219">
        <f t="shared" si="1205"/>
        <v>0</v>
      </c>
      <c r="CZ308" s="83"/>
      <c r="DA308" s="219"/>
      <c r="DB308" s="219"/>
      <c r="DC308" s="219">
        <f t="shared" si="1226"/>
        <v>0</v>
      </c>
      <c r="DD308" s="219">
        <f t="shared" si="1227"/>
        <v>0</v>
      </c>
      <c r="DE308" s="219">
        <f t="shared" si="1206"/>
        <v>0</v>
      </c>
      <c r="DF308" s="219">
        <f t="shared" si="1206"/>
        <v>0</v>
      </c>
      <c r="DG308" s="83"/>
      <c r="DH308" s="219"/>
      <c r="DI308" s="219"/>
      <c r="DJ308" s="219">
        <f t="shared" si="1228"/>
        <v>0</v>
      </c>
      <c r="DK308" s="106"/>
      <c r="DL308" s="84">
        <f t="shared" si="1207"/>
        <v>0</v>
      </c>
      <c r="DM308" s="219">
        <f t="shared" si="1207"/>
        <v>0</v>
      </c>
      <c r="DN308" s="219">
        <f t="shared" si="1207"/>
        <v>0</v>
      </c>
      <c r="DO308" s="219">
        <f t="shared" si="1207"/>
        <v>0</v>
      </c>
      <c r="DP308" s="106">
        <f t="shared" si="1208"/>
        <v>0</v>
      </c>
      <c r="DQ308" s="86">
        <f t="shared" si="1208"/>
        <v>0</v>
      </c>
      <c r="DR308" s="245">
        <f t="shared" si="1209"/>
        <v>0</v>
      </c>
      <c r="DS308" s="245">
        <f t="shared" si="1210"/>
        <v>0</v>
      </c>
      <c r="DT308" s="245">
        <f t="shared" si="1210"/>
        <v>0</v>
      </c>
      <c r="DU308" s="67" t="e">
        <f t="shared" si="1172"/>
        <v>#DIV/0!</v>
      </c>
      <c r="DV308" s="67"/>
      <c r="DW308" s="67"/>
      <c r="DZ308" s="128"/>
    </row>
    <row r="309" spans="1:132" ht="13.5" customHeight="1" x14ac:dyDescent="0.25">
      <c r="A309" s="179" t="s">
        <v>294</v>
      </c>
      <c r="B309" s="219"/>
      <c r="C309" s="219"/>
      <c r="D309" s="219">
        <f t="shared" si="1211"/>
        <v>0</v>
      </c>
      <c r="E309" s="219"/>
      <c r="F309" s="219"/>
      <c r="G309" s="219">
        <f t="shared" si="1212"/>
        <v>0</v>
      </c>
      <c r="H309" s="106"/>
      <c r="I309" s="83"/>
      <c r="J309" s="219"/>
      <c r="K309" s="219"/>
      <c r="L309" s="219">
        <f t="shared" si="976"/>
        <v>0</v>
      </c>
      <c r="M309" s="83"/>
      <c r="N309" s="219"/>
      <c r="O309" s="219"/>
      <c r="P309" s="219">
        <f t="shared" si="1213"/>
        <v>0</v>
      </c>
      <c r="Q309" s="219">
        <f t="shared" si="1191"/>
        <v>0</v>
      </c>
      <c r="R309" s="219">
        <f t="shared" si="1191"/>
        <v>0</v>
      </c>
      <c r="S309" s="219">
        <f t="shared" si="1191"/>
        <v>0</v>
      </c>
      <c r="T309" s="83"/>
      <c r="U309" s="219"/>
      <c r="V309" s="219"/>
      <c r="W309" s="219">
        <f t="shared" si="1214"/>
        <v>0</v>
      </c>
      <c r="X309" s="106"/>
      <c r="Y309" s="84">
        <f t="shared" si="1192"/>
        <v>0</v>
      </c>
      <c r="Z309" s="206">
        <f t="shared" si="1193"/>
        <v>0</v>
      </c>
      <c r="AA309" s="206">
        <f t="shared" si="1193"/>
        <v>0</v>
      </c>
      <c r="AB309" s="206">
        <f t="shared" si="1193"/>
        <v>0</v>
      </c>
      <c r="AC309" s="66"/>
      <c r="AD309" s="66"/>
      <c r="AE309" s="66" t="e">
        <f t="shared" si="1007"/>
        <v>#DIV/0!</v>
      </c>
      <c r="AF309" s="83"/>
      <c r="AG309" s="219"/>
      <c r="AH309" s="219"/>
      <c r="AI309" s="219">
        <f t="shared" si="1215"/>
        <v>0</v>
      </c>
      <c r="AJ309" s="219">
        <f t="shared" si="1194"/>
        <v>0</v>
      </c>
      <c r="AK309" s="219">
        <f t="shared" si="1194"/>
        <v>0</v>
      </c>
      <c r="AL309" s="219">
        <f t="shared" si="1194"/>
        <v>0</v>
      </c>
      <c r="AM309" s="66" t="e">
        <f t="shared" si="1179"/>
        <v>#DIV/0!</v>
      </c>
      <c r="AN309" s="83"/>
      <c r="AO309" s="219"/>
      <c r="AP309" s="219"/>
      <c r="AQ309" s="219">
        <f t="shared" si="1216"/>
        <v>0</v>
      </c>
      <c r="AR309" s="219">
        <f t="shared" si="1195"/>
        <v>0</v>
      </c>
      <c r="AS309" s="219">
        <f t="shared" si="1195"/>
        <v>0</v>
      </c>
      <c r="AT309" s="219">
        <f t="shared" si="1195"/>
        <v>0</v>
      </c>
      <c r="AU309" s="83"/>
      <c r="AV309" s="219"/>
      <c r="AW309" s="219"/>
      <c r="AX309" s="219">
        <f t="shared" si="1217"/>
        <v>0</v>
      </c>
      <c r="AY309" s="106"/>
      <c r="AZ309" s="84">
        <f t="shared" si="1196"/>
        <v>0</v>
      </c>
      <c r="BA309" s="219">
        <f t="shared" si="1197"/>
        <v>0</v>
      </c>
      <c r="BB309" s="219">
        <f t="shared" si="1197"/>
        <v>0</v>
      </c>
      <c r="BC309" s="219">
        <f t="shared" si="1197"/>
        <v>0</v>
      </c>
      <c r="BD309" s="106">
        <f t="shared" si="1198"/>
        <v>0</v>
      </c>
      <c r="BE309" s="86">
        <f t="shared" si="1198"/>
        <v>0</v>
      </c>
      <c r="BF309" s="206">
        <f t="shared" si="1198"/>
        <v>0</v>
      </c>
      <c r="BG309" s="206">
        <f t="shared" si="1198"/>
        <v>0</v>
      </c>
      <c r="BH309" s="206">
        <f t="shared" si="1198"/>
        <v>0</v>
      </c>
      <c r="BI309" s="66"/>
      <c r="BJ309" s="66"/>
      <c r="BK309" s="66"/>
      <c r="BL309" s="83"/>
      <c r="BM309" s="219"/>
      <c r="BN309" s="219"/>
      <c r="BO309" s="219">
        <f t="shared" si="1218"/>
        <v>0</v>
      </c>
      <c r="BP309" s="219">
        <f t="shared" si="1219"/>
        <v>0</v>
      </c>
      <c r="BQ309" s="219">
        <f t="shared" si="1199"/>
        <v>0</v>
      </c>
      <c r="BR309" s="219">
        <f t="shared" si="1199"/>
        <v>0</v>
      </c>
      <c r="BS309" s="66" t="e">
        <f t="shared" si="965"/>
        <v>#DIV/0!</v>
      </c>
      <c r="BT309" s="83"/>
      <c r="BU309" s="219"/>
      <c r="BV309" s="219"/>
      <c r="BW309" s="219">
        <f t="shared" si="1220"/>
        <v>0</v>
      </c>
      <c r="BX309" s="219">
        <f t="shared" si="1221"/>
        <v>0</v>
      </c>
      <c r="BY309" s="219">
        <f t="shared" si="1200"/>
        <v>0</v>
      </c>
      <c r="BZ309" s="219">
        <f t="shared" si="1200"/>
        <v>0</v>
      </c>
      <c r="CA309" s="66" t="e">
        <f t="shared" si="1183"/>
        <v>#DIV/0!</v>
      </c>
      <c r="CB309" s="83"/>
      <c r="CC309" s="219"/>
      <c r="CD309" s="219"/>
      <c r="CE309" s="219">
        <f t="shared" si="1222"/>
        <v>0</v>
      </c>
      <c r="CF309" s="106"/>
      <c r="CG309" s="84">
        <f t="shared" si="1201"/>
        <v>0</v>
      </c>
      <c r="CH309" s="81">
        <f t="shared" si="1202"/>
        <v>0</v>
      </c>
      <c r="CI309" s="219">
        <f t="shared" si="1202"/>
        <v>0</v>
      </c>
      <c r="CJ309" s="219">
        <f t="shared" si="1202"/>
        <v>0</v>
      </c>
      <c r="CK309" s="106">
        <f t="shared" si="1203"/>
        <v>0</v>
      </c>
      <c r="CL309" s="86">
        <f t="shared" si="1203"/>
        <v>0</v>
      </c>
      <c r="CM309" s="219">
        <f t="shared" si="1223"/>
        <v>0</v>
      </c>
      <c r="CN309" s="219">
        <f t="shared" si="1204"/>
        <v>0</v>
      </c>
      <c r="CO309" s="219">
        <f t="shared" si="1204"/>
        <v>0</v>
      </c>
      <c r="CP309" s="67" t="e">
        <f t="shared" si="968"/>
        <v>#DIV/0!</v>
      </c>
      <c r="CQ309" s="67" t="e">
        <f t="shared" si="969"/>
        <v>#DIV/0!</v>
      </c>
      <c r="CR309" s="67" t="e">
        <f t="shared" si="1185"/>
        <v>#DIV/0!</v>
      </c>
      <c r="CS309" s="83"/>
      <c r="CT309" s="219">
        <f>-'[1]DDP Svce mens'!R597</f>
        <v>0</v>
      </c>
      <c r="CU309" s="219"/>
      <c r="CV309" s="219">
        <f t="shared" si="1224"/>
        <v>0</v>
      </c>
      <c r="CW309" s="219">
        <f t="shared" si="1225"/>
        <v>0</v>
      </c>
      <c r="CX309" s="219">
        <f t="shared" si="1205"/>
        <v>0</v>
      </c>
      <c r="CY309" s="219">
        <f t="shared" si="1205"/>
        <v>0</v>
      </c>
      <c r="CZ309" s="83"/>
      <c r="DA309" s="219"/>
      <c r="DB309" s="219"/>
      <c r="DC309" s="219">
        <f t="shared" si="1226"/>
        <v>0</v>
      </c>
      <c r="DD309" s="219">
        <f t="shared" si="1227"/>
        <v>0</v>
      </c>
      <c r="DE309" s="219">
        <f t="shared" si="1206"/>
        <v>0</v>
      </c>
      <c r="DF309" s="219">
        <f t="shared" si="1206"/>
        <v>0</v>
      </c>
      <c r="DG309" s="83"/>
      <c r="DH309" s="219"/>
      <c r="DI309" s="219"/>
      <c r="DJ309" s="219">
        <f t="shared" si="1228"/>
        <v>0</v>
      </c>
      <c r="DK309" s="106"/>
      <c r="DL309" s="84">
        <f t="shared" si="1207"/>
        <v>0</v>
      </c>
      <c r="DM309" s="219">
        <f t="shared" si="1207"/>
        <v>0</v>
      </c>
      <c r="DN309" s="219">
        <f t="shared" si="1207"/>
        <v>0</v>
      </c>
      <c r="DO309" s="219">
        <f t="shared" si="1207"/>
        <v>0</v>
      </c>
      <c r="DP309" s="106">
        <f t="shared" si="1208"/>
        <v>0</v>
      </c>
      <c r="DQ309" s="86">
        <f t="shared" si="1208"/>
        <v>0</v>
      </c>
      <c r="DR309" s="245">
        <f t="shared" si="1209"/>
        <v>0</v>
      </c>
      <c r="DS309" s="245">
        <f t="shared" si="1210"/>
        <v>0</v>
      </c>
      <c r="DT309" s="245">
        <f t="shared" si="1210"/>
        <v>0</v>
      </c>
      <c r="DU309" s="67" t="e">
        <f t="shared" si="1172"/>
        <v>#DIV/0!</v>
      </c>
      <c r="DV309" s="67"/>
      <c r="DW309" s="67"/>
      <c r="DZ309" s="128"/>
    </row>
    <row r="310" spans="1:132" ht="13.5" customHeight="1" x14ac:dyDescent="0.25">
      <c r="A310" s="179" t="s">
        <v>295</v>
      </c>
      <c r="B310" s="219"/>
      <c r="C310" s="219"/>
      <c r="D310" s="219">
        <f t="shared" si="1211"/>
        <v>0</v>
      </c>
      <c r="E310" s="219"/>
      <c r="F310" s="219"/>
      <c r="G310" s="219">
        <f t="shared" si="1212"/>
        <v>0</v>
      </c>
      <c r="H310" s="106"/>
      <c r="I310" s="83"/>
      <c r="J310" s="219"/>
      <c r="K310" s="219"/>
      <c r="L310" s="219">
        <f t="shared" si="976"/>
        <v>0</v>
      </c>
      <c r="M310" s="83"/>
      <c r="N310" s="219"/>
      <c r="O310" s="219"/>
      <c r="P310" s="219">
        <f t="shared" si="1213"/>
        <v>0</v>
      </c>
      <c r="Q310" s="219">
        <f t="shared" si="1191"/>
        <v>0</v>
      </c>
      <c r="R310" s="219">
        <f t="shared" si="1191"/>
        <v>0</v>
      </c>
      <c r="S310" s="219">
        <f t="shared" si="1191"/>
        <v>0</v>
      </c>
      <c r="T310" s="83"/>
      <c r="U310" s="219"/>
      <c r="V310" s="219"/>
      <c r="W310" s="219">
        <f t="shared" si="1214"/>
        <v>0</v>
      </c>
      <c r="X310" s="106"/>
      <c r="Y310" s="84">
        <f t="shared" si="1192"/>
        <v>0</v>
      </c>
      <c r="Z310" s="206">
        <f t="shared" si="1193"/>
        <v>0</v>
      </c>
      <c r="AA310" s="206">
        <f t="shared" si="1193"/>
        <v>0</v>
      </c>
      <c r="AB310" s="206">
        <f t="shared" si="1193"/>
        <v>0</v>
      </c>
      <c r="AC310" s="66"/>
      <c r="AD310" s="66"/>
      <c r="AE310" s="66" t="e">
        <f t="shared" si="1007"/>
        <v>#DIV/0!</v>
      </c>
      <c r="AF310" s="83"/>
      <c r="AG310" s="219"/>
      <c r="AH310" s="219"/>
      <c r="AI310" s="219">
        <f t="shared" si="1215"/>
        <v>0</v>
      </c>
      <c r="AJ310" s="219">
        <f t="shared" si="1194"/>
        <v>0</v>
      </c>
      <c r="AK310" s="219">
        <f t="shared" si="1194"/>
        <v>0</v>
      </c>
      <c r="AL310" s="219">
        <f t="shared" si="1194"/>
        <v>0</v>
      </c>
      <c r="AM310" s="66" t="e">
        <f t="shared" si="1179"/>
        <v>#DIV/0!</v>
      </c>
      <c r="AN310" s="83"/>
      <c r="AO310" s="219"/>
      <c r="AP310" s="219"/>
      <c r="AQ310" s="219">
        <f t="shared" si="1216"/>
        <v>0</v>
      </c>
      <c r="AR310" s="219">
        <f t="shared" si="1195"/>
        <v>0</v>
      </c>
      <c r="AS310" s="219">
        <f t="shared" si="1195"/>
        <v>0</v>
      </c>
      <c r="AT310" s="219">
        <f t="shared" si="1195"/>
        <v>0</v>
      </c>
      <c r="AU310" s="83"/>
      <c r="AV310" s="219"/>
      <c r="AW310" s="219"/>
      <c r="AX310" s="219">
        <f t="shared" si="1217"/>
        <v>0</v>
      </c>
      <c r="AY310" s="106"/>
      <c r="AZ310" s="84">
        <f t="shared" si="1196"/>
        <v>0</v>
      </c>
      <c r="BA310" s="219">
        <f t="shared" si="1197"/>
        <v>0</v>
      </c>
      <c r="BB310" s="219">
        <f t="shared" si="1197"/>
        <v>0</v>
      </c>
      <c r="BC310" s="219">
        <f t="shared" si="1197"/>
        <v>0</v>
      </c>
      <c r="BD310" s="106">
        <f t="shared" si="1198"/>
        <v>0</v>
      </c>
      <c r="BE310" s="86">
        <f t="shared" si="1198"/>
        <v>0</v>
      </c>
      <c r="BF310" s="206">
        <f t="shared" si="1198"/>
        <v>0</v>
      </c>
      <c r="BG310" s="206">
        <f t="shared" si="1198"/>
        <v>0</v>
      </c>
      <c r="BH310" s="206">
        <f t="shared" si="1198"/>
        <v>0</v>
      </c>
      <c r="BI310" s="66"/>
      <c r="BJ310" s="66"/>
      <c r="BK310" s="66"/>
      <c r="BL310" s="83"/>
      <c r="BM310" s="219"/>
      <c r="BN310" s="219"/>
      <c r="BO310" s="219">
        <f t="shared" si="1218"/>
        <v>0</v>
      </c>
      <c r="BP310" s="219">
        <f t="shared" si="1219"/>
        <v>0</v>
      </c>
      <c r="BQ310" s="219">
        <f t="shared" si="1199"/>
        <v>0</v>
      </c>
      <c r="BR310" s="219">
        <f t="shared" si="1199"/>
        <v>0</v>
      </c>
      <c r="BS310" s="66" t="e">
        <f t="shared" si="965"/>
        <v>#DIV/0!</v>
      </c>
      <c r="BT310" s="83"/>
      <c r="BU310" s="219"/>
      <c r="BV310" s="219"/>
      <c r="BW310" s="219">
        <f t="shared" si="1220"/>
        <v>0</v>
      </c>
      <c r="BX310" s="219">
        <f t="shared" si="1221"/>
        <v>0</v>
      </c>
      <c r="BY310" s="219">
        <f t="shared" si="1200"/>
        <v>0</v>
      </c>
      <c r="BZ310" s="219">
        <f t="shared" si="1200"/>
        <v>0</v>
      </c>
      <c r="CA310" s="66" t="e">
        <f t="shared" si="1183"/>
        <v>#DIV/0!</v>
      </c>
      <c r="CB310" s="83"/>
      <c r="CC310" s="219"/>
      <c r="CD310" s="219"/>
      <c r="CE310" s="219">
        <f t="shared" si="1222"/>
        <v>0</v>
      </c>
      <c r="CF310" s="106"/>
      <c r="CG310" s="84">
        <f t="shared" si="1201"/>
        <v>0</v>
      </c>
      <c r="CH310" s="81">
        <f t="shared" si="1202"/>
        <v>0</v>
      </c>
      <c r="CI310" s="219">
        <f t="shared" si="1202"/>
        <v>0</v>
      </c>
      <c r="CJ310" s="219">
        <f t="shared" si="1202"/>
        <v>0</v>
      </c>
      <c r="CK310" s="106">
        <f t="shared" si="1203"/>
        <v>0</v>
      </c>
      <c r="CL310" s="86">
        <f t="shared" si="1203"/>
        <v>0</v>
      </c>
      <c r="CM310" s="219">
        <f t="shared" si="1223"/>
        <v>0</v>
      </c>
      <c r="CN310" s="219">
        <f t="shared" si="1204"/>
        <v>0</v>
      </c>
      <c r="CO310" s="219">
        <f t="shared" si="1204"/>
        <v>0</v>
      </c>
      <c r="CP310" s="67" t="e">
        <f t="shared" si="968"/>
        <v>#DIV/0!</v>
      </c>
      <c r="CQ310" s="67" t="e">
        <f t="shared" si="969"/>
        <v>#DIV/0!</v>
      </c>
      <c r="CR310" s="67" t="e">
        <f t="shared" si="1185"/>
        <v>#DIV/0!</v>
      </c>
      <c r="CS310" s="83"/>
      <c r="CT310" s="219">
        <f>-'[1]DDP Svce mens'!R598</f>
        <v>0</v>
      </c>
      <c r="CU310" s="219"/>
      <c r="CV310" s="219">
        <f t="shared" si="1224"/>
        <v>0</v>
      </c>
      <c r="CW310" s="219">
        <f t="shared" si="1225"/>
        <v>0</v>
      </c>
      <c r="CX310" s="219">
        <f t="shared" si="1205"/>
        <v>0</v>
      </c>
      <c r="CY310" s="219">
        <f t="shared" si="1205"/>
        <v>0</v>
      </c>
      <c r="CZ310" s="83"/>
      <c r="DA310" s="219"/>
      <c r="DB310" s="219"/>
      <c r="DC310" s="219">
        <f t="shared" si="1226"/>
        <v>0</v>
      </c>
      <c r="DD310" s="219">
        <f t="shared" si="1227"/>
        <v>0</v>
      </c>
      <c r="DE310" s="219">
        <f t="shared" si="1206"/>
        <v>0</v>
      </c>
      <c r="DF310" s="219">
        <f t="shared" si="1206"/>
        <v>0</v>
      </c>
      <c r="DG310" s="83"/>
      <c r="DH310" s="219"/>
      <c r="DI310" s="219"/>
      <c r="DJ310" s="219">
        <f t="shared" si="1228"/>
        <v>0</v>
      </c>
      <c r="DK310" s="106"/>
      <c r="DL310" s="84">
        <f t="shared" si="1207"/>
        <v>0</v>
      </c>
      <c r="DM310" s="219">
        <f t="shared" si="1207"/>
        <v>0</v>
      </c>
      <c r="DN310" s="219">
        <f t="shared" si="1207"/>
        <v>0</v>
      </c>
      <c r="DO310" s="219">
        <f t="shared" si="1207"/>
        <v>0</v>
      </c>
      <c r="DP310" s="106">
        <f t="shared" si="1208"/>
        <v>0</v>
      </c>
      <c r="DQ310" s="86">
        <f t="shared" si="1208"/>
        <v>0</v>
      </c>
      <c r="DR310" s="245">
        <f t="shared" si="1209"/>
        <v>0</v>
      </c>
      <c r="DS310" s="245">
        <f t="shared" si="1210"/>
        <v>0</v>
      </c>
      <c r="DT310" s="245">
        <f t="shared" si="1210"/>
        <v>0</v>
      </c>
      <c r="DU310" s="67" t="e">
        <f t="shared" si="1172"/>
        <v>#DIV/0!</v>
      </c>
      <c r="DV310" s="67"/>
      <c r="DW310" s="67"/>
      <c r="DY310" s="36"/>
      <c r="DZ310" s="128"/>
    </row>
    <row r="311" spans="1:132" ht="13.5" customHeight="1" x14ac:dyDescent="0.25">
      <c r="A311" s="179" t="s">
        <v>296</v>
      </c>
      <c r="B311" s="219"/>
      <c r="C311" s="219"/>
      <c r="D311" s="219">
        <f t="shared" si="1211"/>
        <v>0</v>
      </c>
      <c r="E311" s="219"/>
      <c r="F311" s="219"/>
      <c r="G311" s="219">
        <f t="shared" si="1212"/>
        <v>0</v>
      </c>
      <c r="H311" s="89">
        <f>[1]Togo_Fisc!AY68-H310-H309-H308-H307-H306-H300-H293</f>
        <v>182.39124294293521</v>
      </c>
      <c r="I311" s="83"/>
      <c r="J311" s="219"/>
      <c r="K311" s="219"/>
      <c r="L311" s="219">
        <f t="shared" si="976"/>
        <v>0</v>
      </c>
      <c r="M311" s="83"/>
      <c r="N311" s="219"/>
      <c r="O311" s="219"/>
      <c r="P311" s="219">
        <f t="shared" si="1213"/>
        <v>0</v>
      </c>
      <c r="Q311" s="219">
        <f t="shared" si="1191"/>
        <v>0</v>
      </c>
      <c r="R311" s="219">
        <f t="shared" si="1191"/>
        <v>0</v>
      </c>
      <c r="S311" s="219">
        <f t="shared" si="1191"/>
        <v>0</v>
      </c>
      <c r="T311" s="83"/>
      <c r="U311" s="219"/>
      <c r="V311" s="219"/>
      <c r="W311" s="219">
        <f t="shared" si="1214"/>
        <v>0</v>
      </c>
      <c r="X311" s="89"/>
      <c r="Y311" s="84">
        <f t="shared" si="1192"/>
        <v>0</v>
      </c>
      <c r="Z311" s="206">
        <f t="shared" si="1193"/>
        <v>0</v>
      </c>
      <c r="AA311" s="206">
        <f t="shared" si="1193"/>
        <v>0</v>
      </c>
      <c r="AB311" s="206">
        <f t="shared" si="1193"/>
        <v>0</v>
      </c>
      <c r="AC311" s="66"/>
      <c r="AD311" s="66"/>
      <c r="AE311" s="66">
        <f t="shared" si="1007"/>
        <v>0</v>
      </c>
      <c r="AF311" s="83"/>
      <c r="AG311" s="219"/>
      <c r="AH311" s="219"/>
      <c r="AI311" s="219">
        <f t="shared" si="1215"/>
        <v>0</v>
      </c>
      <c r="AJ311" s="219">
        <f t="shared" si="1194"/>
        <v>0</v>
      </c>
      <c r="AK311" s="219">
        <f t="shared" si="1194"/>
        <v>0</v>
      </c>
      <c r="AL311" s="219">
        <f t="shared" si="1194"/>
        <v>0</v>
      </c>
      <c r="AM311" s="66" t="e">
        <f t="shared" si="1179"/>
        <v>#DIV/0!</v>
      </c>
      <c r="AN311" s="83"/>
      <c r="AO311" s="219"/>
      <c r="AP311" s="219"/>
      <c r="AQ311" s="219">
        <f t="shared" si="1216"/>
        <v>0</v>
      </c>
      <c r="AR311" s="219">
        <f t="shared" si="1195"/>
        <v>0</v>
      </c>
      <c r="AS311" s="219">
        <f t="shared" si="1195"/>
        <v>0</v>
      </c>
      <c r="AT311" s="219">
        <f t="shared" si="1195"/>
        <v>0</v>
      </c>
      <c r="AU311" s="83"/>
      <c r="AV311" s="219"/>
      <c r="AW311" s="219"/>
      <c r="AX311" s="219">
        <f t="shared" si="1217"/>
        <v>0</v>
      </c>
      <c r="AY311" s="89"/>
      <c r="AZ311" s="84">
        <f t="shared" si="1196"/>
        <v>0</v>
      </c>
      <c r="BA311" s="219">
        <f t="shared" si="1197"/>
        <v>0</v>
      </c>
      <c r="BB311" s="219">
        <f t="shared" si="1197"/>
        <v>0</v>
      </c>
      <c r="BC311" s="219">
        <f t="shared" si="1197"/>
        <v>0</v>
      </c>
      <c r="BD311" s="89">
        <f t="shared" si="1198"/>
        <v>0</v>
      </c>
      <c r="BE311" s="86">
        <f t="shared" si="1198"/>
        <v>0</v>
      </c>
      <c r="BF311" s="206">
        <f t="shared" si="1198"/>
        <v>0</v>
      </c>
      <c r="BG311" s="206">
        <f t="shared" si="1198"/>
        <v>0</v>
      </c>
      <c r="BH311" s="206">
        <f t="shared" si="1198"/>
        <v>0</v>
      </c>
      <c r="BI311" s="66"/>
      <c r="BJ311" s="66"/>
      <c r="BK311" s="66"/>
      <c r="BL311" s="83"/>
      <c r="BM311" s="219"/>
      <c r="BN311" s="219"/>
      <c r="BO311" s="219">
        <f t="shared" si="1218"/>
        <v>0</v>
      </c>
      <c r="BP311" s="219">
        <f t="shared" si="1219"/>
        <v>0</v>
      </c>
      <c r="BQ311" s="219">
        <f t="shared" si="1199"/>
        <v>0</v>
      </c>
      <c r="BR311" s="219">
        <f t="shared" si="1199"/>
        <v>0</v>
      </c>
      <c r="BS311" s="66" t="e">
        <f t="shared" si="965"/>
        <v>#DIV/0!</v>
      </c>
      <c r="BT311" s="83"/>
      <c r="BU311" s="219"/>
      <c r="BV311" s="219"/>
      <c r="BW311" s="219">
        <f t="shared" si="1220"/>
        <v>0</v>
      </c>
      <c r="BX311" s="219">
        <f t="shared" si="1221"/>
        <v>0</v>
      </c>
      <c r="BY311" s="219">
        <f t="shared" si="1200"/>
        <v>0</v>
      </c>
      <c r="BZ311" s="219">
        <f t="shared" si="1200"/>
        <v>0</v>
      </c>
      <c r="CA311" s="66" t="e">
        <f t="shared" si="1183"/>
        <v>#DIV/0!</v>
      </c>
      <c r="CB311" s="83"/>
      <c r="CC311" s="219"/>
      <c r="CD311" s="219"/>
      <c r="CE311" s="219">
        <f t="shared" si="1222"/>
        <v>0</v>
      </c>
      <c r="CF311" s="89"/>
      <c r="CG311" s="84">
        <f t="shared" si="1201"/>
        <v>0</v>
      </c>
      <c r="CH311" s="81">
        <f t="shared" si="1202"/>
        <v>0</v>
      </c>
      <c r="CI311" s="219">
        <f t="shared" si="1202"/>
        <v>0</v>
      </c>
      <c r="CJ311" s="219">
        <f t="shared" si="1202"/>
        <v>0</v>
      </c>
      <c r="CK311" s="89">
        <f t="shared" si="1203"/>
        <v>0</v>
      </c>
      <c r="CL311" s="86">
        <f t="shared" si="1203"/>
        <v>0</v>
      </c>
      <c r="CM311" s="219">
        <f t="shared" si="1223"/>
        <v>0</v>
      </c>
      <c r="CN311" s="219">
        <f t="shared" si="1204"/>
        <v>0</v>
      </c>
      <c r="CO311" s="219">
        <f t="shared" si="1204"/>
        <v>0</v>
      </c>
      <c r="CP311" s="67" t="e">
        <f t="shared" si="968"/>
        <v>#DIV/0!</v>
      </c>
      <c r="CQ311" s="67" t="e">
        <f t="shared" si="969"/>
        <v>#DIV/0!</v>
      </c>
      <c r="CR311" s="67" t="e">
        <f t="shared" si="1185"/>
        <v>#DIV/0!</v>
      </c>
      <c r="CS311" s="83"/>
      <c r="CT311" s="219">
        <f>-'[1]DDP Svce mens'!R599</f>
        <v>0</v>
      </c>
      <c r="CU311" s="219"/>
      <c r="CV311" s="219">
        <f t="shared" si="1224"/>
        <v>0</v>
      </c>
      <c r="CW311" s="219">
        <f t="shared" si="1225"/>
        <v>0</v>
      </c>
      <c r="CX311" s="219">
        <f t="shared" si="1205"/>
        <v>0</v>
      </c>
      <c r="CY311" s="219">
        <f t="shared" si="1205"/>
        <v>0</v>
      </c>
      <c r="CZ311" s="83"/>
      <c r="DA311" s="219"/>
      <c r="DB311" s="219"/>
      <c r="DC311" s="219">
        <f t="shared" si="1226"/>
        <v>0</v>
      </c>
      <c r="DD311" s="219">
        <f t="shared" si="1227"/>
        <v>0</v>
      </c>
      <c r="DE311" s="219">
        <f t="shared" si="1206"/>
        <v>0</v>
      </c>
      <c r="DF311" s="219">
        <f t="shared" si="1206"/>
        <v>0</v>
      </c>
      <c r="DG311" s="83"/>
      <c r="DH311" s="219"/>
      <c r="DI311" s="219"/>
      <c r="DJ311" s="219">
        <f t="shared" si="1228"/>
        <v>0</v>
      </c>
      <c r="DK311" s="89"/>
      <c r="DL311" s="84">
        <f t="shared" si="1207"/>
        <v>0</v>
      </c>
      <c r="DM311" s="219">
        <f t="shared" si="1207"/>
        <v>0</v>
      </c>
      <c r="DN311" s="219">
        <f t="shared" si="1207"/>
        <v>0</v>
      </c>
      <c r="DO311" s="219">
        <f t="shared" si="1207"/>
        <v>0</v>
      </c>
      <c r="DP311" s="89">
        <f t="shared" si="1208"/>
        <v>0</v>
      </c>
      <c r="DQ311" s="86">
        <f t="shared" si="1208"/>
        <v>0</v>
      </c>
      <c r="DR311" s="245">
        <f t="shared" si="1209"/>
        <v>0</v>
      </c>
      <c r="DS311" s="245">
        <f t="shared" si="1210"/>
        <v>0</v>
      </c>
      <c r="DT311" s="245">
        <f t="shared" si="1210"/>
        <v>0</v>
      </c>
      <c r="DU311" s="67" t="e">
        <f t="shared" si="1172"/>
        <v>#DIV/0!</v>
      </c>
      <c r="DV311" s="67"/>
      <c r="DW311" s="67"/>
      <c r="DY311" s="36"/>
      <c r="DZ311" s="128"/>
      <c r="EA311" s="36"/>
      <c r="EB311" s="36"/>
    </row>
    <row r="312" spans="1:132" s="36" customFormat="1" ht="15" x14ac:dyDescent="0.25">
      <c r="A312" s="314" t="s">
        <v>297</v>
      </c>
      <c r="B312" s="315">
        <f t="shared" ref="B312:I312" si="1229">-B251-B256-B292</f>
        <v>0</v>
      </c>
      <c r="C312" s="315">
        <f t="shared" si="1229"/>
        <v>0</v>
      </c>
      <c r="D312" s="315">
        <f t="shared" si="1229"/>
        <v>0</v>
      </c>
      <c r="E312" s="315">
        <f t="shared" si="1229"/>
        <v>-2.69067911062848E-7</v>
      </c>
      <c r="F312" s="315">
        <f t="shared" si="1229"/>
        <v>0</v>
      </c>
      <c r="G312" s="315">
        <f t="shared" si="1229"/>
        <v>-2.69067911062848E-7</v>
      </c>
      <c r="H312" s="217">
        <f t="shared" si="1229"/>
        <v>-839.90738625449569</v>
      </c>
      <c r="I312" s="217">
        <f t="shared" si="1229"/>
        <v>-54.116355200000001</v>
      </c>
      <c r="J312" s="217">
        <f>J254-J256-J292</f>
        <v>-1.6653345369377348E-15</v>
      </c>
      <c r="K312" s="217">
        <f>K254-K256-K292</f>
        <v>0</v>
      </c>
      <c r="L312" s="217">
        <f t="shared" ref="L312:AB312" si="1230">-L251-L256-L292</f>
        <v>-1.6653345369377348E-15</v>
      </c>
      <c r="M312" s="217">
        <f t="shared" si="1230"/>
        <v>-44.240404269999999</v>
      </c>
      <c r="N312" s="217">
        <f t="shared" si="1230"/>
        <v>2.886579864025407E-15</v>
      </c>
      <c r="O312" s="217">
        <f t="shared" si="1230"/>
        <v>0</v>
      </c>
      <c r="P312" s="217">
        <f t="shared" si="1230"/>
        <v>2.886579864025407E-15</v>
      </c>
      <c r="Q312" s="217">
        <f t="shared" si="1230"/>
        <v>0</v>
      </c>
      <c r="R312" s="217">
        <f t="shared" si="1230"/>
        <v>0</v>
      </c>
      <c r="S312" s="217">
        <f t="shared" si="1230"/>
        <v>0</v>
      </c>
      <c r="T312" s="217">
        <f t="shared" si="1230"/>
        <v>-20.505676999999999</v>
      </c>
      <c r="U312" s="217">
        <f t="shared" si="1230"/>
        <v>-1.7763568394002505E-15</v>
      </c>
      <c r="V312" s="217">
        <f t="shared" si="1230"/>
        <v>0</v>
      </c>
      <c r="W312" s="217">
        <f t="shared" si="1230"/>
        <v>-1.7763568394002505E-15</v>
      </c>
      <c r="X312" s="217">
        <f t="shared" si="1230"/>
        <v>0</v>
      </c>
      <c r="Y312" s="217">
        <f t="shared" si="1230"/>
        <v>0</v>
      </c>
      <c r="Z312" s="215">
        <f t="shared" si="1230"/>
        <v>0</v>
      </c>
      <c r="AA312" s="215">
        <f t="shared" si="1230"/>
        <v>0</v>
      </c>
      <c r="AB312" s="215">
        <f t="shared" si="1230"/>
        <v>0</v>
      </c>
      <c r="AC312" s="66"/>
      <c r="AD312" s="66"/>
      <c r="AE312" s="66">
        <f t="shared" si="1007"/>
        <v>0</v>
      </c>
      <c r="AF312" s="217">
        <f t="shared" ref="AF312:BH312" si="1231">-AF251-AF256-AF292</f>
        <v>-48.034047999999999</v>
      </c>
      <c r="AG312" s="217">
        <f t="shared" si="1231"/>
        <v>0</v>
      </c>
      <c r="AH312" s="217">
        <f t="shared" si="1231"/>
        <v>0</v>
      </c>
      <c r="AI312" s="217">
        <f t="shared" si="1231"/>
        <v>0</v>
      </c>
      <c r="AJ312" s="217">
        <f t="shared" si="1231"/>
        <v>0</v>
      </c>
      <c r="AK312" s="217">
        <f t="shared" si="1231"/>
        <v>0</v>
      </c>
      <c r="AL312" s="217">
        <f t="shared" si="1231"/>
        <v>0</v>
      </c>
      <c r="AM312" s="217" t="e">
        <f t="shared" si="1231"/>
        <v>#DIV/0!</v>
      </c>
      <c r="AN312" s="217">
        <f t="shared" si="1231"/>
        <v>-40.675814000000003</v>
      </c>
      <c r="AO312" s="217">
        <f t="shared" si="1231"/>
        <v>0</v>
      </c>
      <c r="AP312" s="217">
        <f t="shared" si="1231"/>
        <v>0</v>
      </c>
      <c r="AQ312" s="217">
        <f t="shared" si="1231"/>
        <v>0</v>
      </c>
      <c r="AR312" s="217">
        <f t="shared" si="1231"/>
        <v>0</v>
      </c>
      <c r="AS312" s="217">
        <f t="shared" si="1231"/>
        <v>0</v>
      </c>
      <c r="AT312" s="217">
        <f t="shared" si="1231"/>
        <v>0</v>
      </c>
      <c r="AU312" s="217">
        <f t="shared" si="1231"/>
        <v>-25.014236</v>
      </c>
      <c r="AV312" s="217">
        <f t="shared" si="1231"/>
        <v>2.2204460492503131E-15</v>
      </c>
      <c r="AW312" s="217">
        <f t="shared" si="1231"/>
        <v>0</v>
      </c>
      <c r="AX312" s="217">
        <f t="shared" si="1231"/>
        <v>2.2204460492503131E-15</v>
      </c>
      <c r="AY312" s="217">
        <f t="shared" si="1231"/>
        <v>0</v>
      </c>
      <c r="AZ312" s="217">
        <f t="shared" si="1231"/>
        <v>0</v>
      </c>
      <c r="BA312" s="217">
        <f t="shared" si="1231"/>
        <v>0</v>
      </c>
      <c r="BB312" s="217">
        <f t="shared" si="1231"/>
        <v>0</v>
      </c>
      <c r="BC312" s="217">
        <f t="shared" si="1231"/>
        <v>0</v>
      </c>
      <c r="BD312" s="217">
        <f t="shared" si="1231"/>
        <v>0</v>
      </c>
      <c r="BE312" s="217">
        <f t="shared" si="1231"/>
        <v>0</v>
      </c>
      <c r="BF312" s="215">
        <f t="shared" si="1231"/>
        <v>0</v>
      </c>
      <c r="BG312" s="215">
        <f t="shared" si="1231"/>
        <v>0</v>
      </c>
      <c r="BH312" s="215">
        <f t="shared" si="1231"/>
        <v>0</v>
      </c>
      <c r="BI312" s="217"/>
      <c r="BJ312" s="217"/>
      <c r="BK312" s="217"/>
      <c r="BL312" s="217">
        <f t="shared" ref="BL312:BR312" si="1232">-BL251-BL256-BL292</f>
        <v>0</v>
      </c>
      <c r="BM312" s="217">
        <f t="shared" si="1232"/>
        <v>0</v>
      </c>
      <c r="BN312" s="217">
        <f t="shared" si="1232"/>
        <v>0</v>
      </c>
      <c r="BO312" s="217">
        <f t="shared" si="1232"/>
        <v>0</v>
      </c>
      <c r="BP312" s="217">
        <f t="shared" si="1232"/>
        <v>0</v>
      </c>
      <c r="BQ312" s="217">
        <f t="shared" si="1232"/>
        <v>0</v>
      </c>
      <c r="BR312" s="217">
        <f t="shared" si="1232"/>
        <v>0</v>
      </c>
      <c r="BS312" s="66" t="e">
        <f t="shared" si="965"/>
        <v>#DIV/0!</v>
      </c>
      <c r="BT312" s="217">
        <f t="shared" ref="BT312:CO312" si="1233">-BT251-BT256-BT292</f>
        <v>0</v>
      </c>
      <c r="BU312" s="217">
        <f t="shared" si="1233"/>
        <v>0</v>
      </c>
      <c r="BV312" s="217">
        <f t="shared" si="1233"/>
        <v>0</v>
      </c>
      <c r="BW312" s="217">
        <f t="shared" si="1233"/>
        <v>0</v>
      </c>
      <c r="BX312" s="217">
        <f t="shared" si="1233"/>
        <v>0</v>
      </c>
      <c r="BY312" s="217">
        <f t="shared" si="1233"/>
        <v>0</v>
      </c>
      <c r="BZ312" s="217">
        <f t="shared" si="1233"/>
        <v>0</v>
      </c>
      <c r="CA312" s="217" t="e">
        <f t="shared" si="1233"/>
        <v>#DIV/0!</v>
      </c>
      <c r="CB312" s="217">
        <f t="shared" si="1233"/>
        <v>0</v>
      </c>
      <c r="CC312" s="217">
        <f t="shared" si="1233"/>
        <v>0</v>
      </c>
      <c r="CD312" s="217">
        <f t="shared" si="1233"/>
        <v>0</v>
      </c>
      <c r="CE312" s="217">
        <f t="shared" si="1233"/>
        <v>0</v>
      </c>
      <c r="CF312" s="217">
        <f t="shared" si="1233"/>
        <v>0</v>
      </c>
      <c r="CG312" s="217">
        <f t="shared" si="1233"/>
        <v>0</v>
      </c>
      <c r="CH312" s="217">
        <f t="shared" si="1233"/>
        <v>0</v>
      </c>
      <c r="CI312" s="217">
        <f t="shared" si="1233"/>
        <v>0</v>
      </c>
      <c r="CJ312" s="217">
        <f t="shared" si="1233"/>
        <v>0</v>
      </c>
      <c r="CK312" s="217">
        <f t="shared" si="1233"/>
        <v>0</v>
      </c>
      <c r="CL312" s="217">
        <f t="shared" si="1233"/>
        <v>0</v>
      </c>
      <c r="CM312" s="217">
        <f t="shared" si="1233"/>
        <v>0</v>
      </c>
      <c r="CN312" s="217">
        <f t="shared" si="1233"/>
        <v>0</v>
      </c>
      <c r="CO312" s="217">
        <f t="shared" si="1233"/>
        <v>0</v>
      </c>
      <c r="CP312" s="67" t="e">
        <f t="shared" si="968"/>
        <v>#DIV/0!</v>
      </c>
      <c r="CQ312" s="67">
        <f t="shared" si="969"/>
        <v>0</v>
      </c>
      <c r="CR312" s="217" t="e">
        <f t="shared" ref="CR312:DT312" si="1234">-CR251-CR256-CR292</f>
        <v>#DIV/0!</v>
      </c>
      <c r="CS312" s="217">
        <f t="shared" si="1234"/>
        <v>0</v>
      </c>
      <c r="CT312" s="217">
        <f t="shared" si="1234"/>
        <v>0</v>
      </c>
      <c r="CU312" s="217">
        <f t="shared" si="1234"/>
        <v>0</v>
      </c>
      <c r="CV312" s="217">
        <f t="shared" si="1234"/>
        <v>0</v>
      </c>
      <c r="CW312" s="217">
        <f t="shared" si="1234"/>
        <v>0</v>
      </c>
      <c r="CX312" s="217">
        <f t="shared" si="1234"/>
        <v>0</v>
      </c>
      <c r="CY312" s="217">
        <f t="shared" si="1234"/>
        <v>0</v>
      </c>
      <c r="CZ312" s="217">
        <f t="shared" si="1234"/>
        <v>0</v>
      </c>
      <c r="DA312" s="217">
        <f t="shared" si="1234"/>
        <v>0</v>
      </c>
      <c r="DB312" s="217">
        <f t="shared" si="1234"/>
        <v>0</v>
      </c>
      <c r="DC312" s="217">
        <f t="shared" si="1234"/>
        <v>0</v>
      </c>
      <c r="DD312" s="217">
        <f t="shared" si="1234"/>
        <v>0</v>
      </c>
      <c r="DE312" s="217">
        <f t="shared" si="1234"/>
        <v>0</v>
      </c>
      <c r="DF312" s="217">
        <f t="shared" si="1234"/>
        <v>0</v>
      </c>
      <c r="DG312" s="217">
        <f t="shared" si="1234"/>
        <v>-180.10849946599998</v>
      </c>
      <c r="DH312" s="217">
        <f t="shared" si="1234"/>
        <v>0</v>
      </c>
      <c r="DI312" s="217">
        <f t="shared" si="1234"/>
        <v>0</v>
      </c>
      <c r="DJ312" s="217">
        <f t="shared" si="1234"/>
        <v>0</v>
      </c>
      <c r="DK312" s="217">
        <f t="shared" si="1234"/>
        <v>0</v>
      </c>
      <c r="DL312" s="217">
        <f t="shared" si="1234"/>
        <v>0</v>
      </c>
      <c r="DM312" s="217">
        <f t="shared" si="1234"/>
        <v>0</v>
      </c>
      <c r="DN312" s="217">
        <f t="shared" si="1234"/>
        <v>0</v>
      </c>
      <c r="DO312" s="217">
        <f t="shared" si="1234"/>
        <v>0</v>
      </c>
      <c r="DP312" s="217">
        <f t="shared" si="1234"/>
        <v>0</v>
      </c>
      <c r="DQ312" s="217">
        <f t="shared" si="1234"/>
        <v>0</v>
      </c>
      <c r="DR312" s="217">
        <f t="shared" si="1234"/>
        <v>0</v>
      </c>
      <c r="DS312" s="217">
        <f t="shared" si="1234"/>
        <v>0</v>
      </c>
      <c r="DT312" s="217">
        <f t="shared" si="1234"/>
        <v>0</v>
      </c>
      <c r="DU312" s="67" t="e">
        <f t="shared" si="1172"/>
        <v>#DIV/0!</v>
      </c>
      <c r="DV312" s="67"/>
      <c r="DW312" s="67">
        <f>DT312/H312</f>
        <v>0</v>
      </c>
      <c r="DZ312" s="128"/>
    </row>
    <row r="313" spans="1:132" s="36" customFormat="1" ht="12.75" customHeight="1" x14ac:dyDescent="0.2">
      <c r="A313" s="316"/>
      <c r="B313" s="199"/>
      <c r="C313" s="199"/>
      <c r="D313" s="199"/>
      <c r="E313" s="199"/>
      <c r="F313" s="199"/>
      <c r="G313" s="317"/>
      <c r="H313" s="199"/>
      <c r="I313" s="199"/>
      <c r="J313" s="199"/>
      <c r="K313" s="199"/>
      <c r="L313" s="199"/>
      <c r="M313" s="199"/>
      <c r="N313" s="199"/>
      <c r="O313" s="199"/>
      <c r="P313" s="199"/>
      <c r="Q313" s="199"/>
      <c r="R313" s="199"/>
      <c r="S313" s="199"/>
      <c r="T313" s="199"/>
      <c r="U313" s="199"/>
      <c r="V313" s="199"/>
      <c r="W313" s="199"/>
      <c r="X313" s="199"/>
      <c r="Y313" s="318"/>
      <c r="Z313" s="141"/>
      <c r="AA313" s="141"/>
      <c r="AB313" s="141"/>
      <c r="AC313" s="199"/>
      <c r="AD313" s="199"/>
      <c r="AE313" s="199"/>
      <c r="AF313" s="199"/>
      <c r="AG313" s="199"/>
      <c r="AH313" s="199"/>
      <c r="AI313" s="199"/>
      <c r="AJ313" s="199"/>
      <c r="AK313" s="199"/>
      <c r="AL313" s="199"/>
      <c r="AM313" s="200"/>
      <c r="AN313" s="199"/>
      <c r="AO313" s="199"/>
      <c r="AP313" s="199"/>
      <c r="AQ313" s="199"/>
      <c r="AR313" s="199"/>
      <c r="AS313" s="199"/>
      <c r="AT313" s="199"/>
      <c r="AU313" s="199"/>
      <c r="AV313" s="199"/>
      <c r="AW313" s="199"/>
      <c r="AX313" s="199"/>
      <c r="AY313" s="199"/>
      <c r="AZ313" s="318"/>
      <c r="BA313" s="199"/>
      <c r="BB313" s="199"/>
      <c r="BC313" s="199"/>
      <c r="BD313" s="199"/>
      <c r="BE313" s="318"/>
      <c r="BF313" s="141"/>
      <c r="BG313" s="141"/>
      <c r="BH313" s="141"/>
      <c r="BI313" s="200"/>
      <c r="BJ313" s="200"/>
      <c r="BK313" s="200"/>
      <c r="BL313" s="199"/>
      <c r="BM313" s="199"/>
      <c r="BN313" s="199"/>
      <c r="BO313" s="199"/>
      <c r="BP313" s="199"/>
      <c r="BQ313" s="199"/>
      <c r="BR313" s="199"/>
      <c r="BS313" s="200"/>
      <c r="BT313" s="199"/>
      <c r="BU313" s="199"/>
      <c r="BV313" s="199"/>
      <c r="BW313" s="199"/>
      <c r="BX313" s="199"/>
      <c r="BY313" s="199"/>
      <c r="BZ313" s="199"/>
      <c r="CA313" s="200"/>
      <c r="CB313" s="199"/>
      <c r="CC313" s="199"/>
      <c r="CD313" s="199"/>
      <c r="CE313" s="199"/>
      <c r="CF313" s="199"/>
      <c r="CG313" s="318"/>
      <c r="CH313" s="199"/>
      <c r="CI313" s="199"/>
      <c r="CJ313" s="199"/>
      <c r="CK313" s="199"/>
      <c r="CL313" s="318"/>
      <c r="CM313" s="199"/>
      <c r="CN313" s="199"/>
      <c r="CO313" s="199"/>
      <c r="CP313" s="200"/>
      <c r="CQ313" s="200"/>
      <c r="CR313" s="200"/>
      <c r="CS313" s="199"/>
      <c r="CT313" s="199"/>
      <c r="CU313" s="199"/>
      <c r="CV313" s="199"/>
      <c r="CW313" s="199"/>
      <c r="CX313" s="199"/>
      <c r="CY313" s="199"/>
      <c r="CZ313" s="199"/>
      <c r="DA313" s="199"/>
      <c r="DB313" s="199"/>
      <c r="DC313" s="199"/>
      <c r="DD313" s="199"/>
      <c r="DE313" s="199"/>
      <c r="DF313" s="199"/>
      <c r="DG313" s="199"/>
      <c r="DH313" s="199"/>
      <c r="DI313" s="199"/>
      <c r="DJ313" s="199"/>
      <c r="DK313" s="199"/>
      <c r="DL313" s="318"/>
      <c r="DM313" s="199"/>
      <c r="DN313" s="199"/>
      <c r="DO313" s="199"/>
      <c r="DP313" s="199"/>
      <c r="DQ313" s="318"/>
      <c r="DR313" s="199"/>
      <c r="DS313" s="199"/>
      <c r="DT313" s="199"/>
      <c r="DU313" s="200"/>
      <c r="DV313" s="200"/>
      <c r="DW313" s="200"/>
      <c r="EA313" s="23"/>
      <c r="EB313" s="23"/>
    </row>
    <row r="314" spans="1:132" ht="15" hidden="1" customHeight="1" x14ac:dyDescent="0.25">
      <c r="A314" s="319"/>
      <c r="B314" s="199"/>
      <c r="C314" s="199"/>
      <c r="D314" s="199"/>
      <c r="E314" s="199"/>
      <c r="F314" s="199"/>
      <c r="G314" s="199"/>
      <c r="H314" s="199"/>
      <c r="I314" s="199"/>
      <c r="J314" s="199"/>
      <c r="K314" s="199"/>
      <c r="L314" s="199"/>
      <c r="M314" s="199"/>
      <c r="N314" s="199"/>
      <c r="O314" s="199"/>
      <c r="P314" s="199"/>
      <c r="Q314" s="199"/>
      <c r="R314" s="199"/>
      <c r="S314" s="199"/>
      <c r="T314" s="199"/>
      <c r="U314" s="199"/>
      <c r="V314" s="199"/>
      <c r="W314" s="199"/>
      <c r="X314" s="199"/>
      <c r="Y314" s="320"/>
      <c r="Z314" s="141"/>
      <c r="AA314" s="141"/>
      <c r="AB314" s="141"/>
      <c r="AC314" s="199"/>
      <c r="AD314" s="199"/>
      <c r="AE314" s="199"/>
      <c r="AF314" s="199"/>
      <c r="AG314" s="199"/>
      <c r="AH314" s="199"/>
      <c r="AI314" s="199"/>
      <c r="AJ314" s="199"/>
      <c r="AK314" s="199"/>
      <c r="AL314" s="199"/>
      <c r="AM314" s="321"/>
      <c r="AN314" s="199"/>
      <c r="AO314" s="199"/>
      <c r="AP314" s="199"/>
      <c r="AQ314" s="199"/>
      <c r="AR314" s="199"/>
      <c r="AS314" s="199"/>
      <c r="AT314" s="199"/>
      <c r="AU314" s="199"/>
      <c r="AV314" s="199"/>
      <c r="AW314" s="199"/>
      <c r="AX314" s="199"/>
      <c r="AY314" s="199"/>
      <c r="AZ314" s="320"/>
      <c r="BA314" s="199"/>
      <c r="BB314" s="199"/>
      <c r="BC314" s="199"/>
      <c r="BD314" s="199"/>
      <c r="BE314" s="320"/>
      <c r="BF314" s="141"/>
      <c r="BG314" s="141"/>
      <c r="BH314" s="141"/>
      <c r="BI314" s="321"/>
      <c r="BJ314" s="321"/>
      <c r="BK314" s="321"/>
      <c r="BL314" s="199"/>
      <c r="BM314" s="199"/>
      <c r="BN314" s="199"/>
      <c r="BO314" s="199"/>
      <c r="BP314" s="199"/>
      <c r="BQ314" s="199"/>
      <c r="BR314" s="199"/>
      <c r="BS314" s="321"/>
      <c r="BT314" s="199"/>
      <c r="BU314" s="199"/>
      <c r="BV314" s="199"/>
      <c r="BW314" s="199"/>
      <c r="BX314" s="199"/>
      <c r="BY314" s="199"/>
      <c r="BZ314" s="199"/>
      <c r="CA314" s="200"/>
      <c r="CB314" s="199"/>
      <c r="CC314" s="199"/>
      <c r="CD314" s="199"/>
      <c r="CE314" s="199"/>
      <c r="CF314" s="199"/>
      <c r="CG314" s="320"/>
      <c r="CH314" s="199"/>
      <c r="CI314" s="199"/>
      <c r="CJ314" s="199"/>
      <c r="CK314" s="199"/>
      <c r="CL314" s="320"/>
      <c r="CM314" s="199"/>
      <c r="CN314" s="199"/>
      <c r="CO314" s="199"/>
      <c r="CP314" s="321"/>
      <c r="CQ314" s="321"/>
      <c r="CR314" s="321"/>
      <c r="CS314" s="199"/>
      <c r="CT314" s="199"/>
      <c r="CU314" s="199"/>
      <c r="CV314" s="199"/>
      <c r="CW314" s="199"/>
      <c r="CX314" s="199"/>
      <c r="CY314" s="199"/>
      <c r="CZ314" s="199"/>
      <c r="DA314" s="199"/>
      <c r="DB314" s="199"/>
      <c r="DC314" s="199"/>
      <c r="DD314" s="199"/>
      <c r="DE314" s="199"/>
      <c r="DF314" s="199"/>
      <c r="DG314" s="199"/>
      <c r="DH314" s="199"/>
      <c r="DI314" s="199"/>
      <c r="DJ314" s="199"/>
      <c r="DK314" s="199"/>
      <c r="DL314" s="320"/>
      <c r="DM314" s="199"/>
      <c r="DN314" s="199"/>
      <c r="DO314" s="199"/>
      <c r="DP314" s="199"/>
      <c r="DQ314" s="320"/>
      <c r="DR314" s="199"/>
      <c r="DS314" s="199"/>
      <c r="DT314" s="199"/>
      <c r="DU314" s="322"/>
      <c r="DV314" s="322"/>
      <c r="DW314" s="322"/>
      <c r="EA314" s="323"/>
      <c r="EB314" s="323"/>
    </row>
    <row r="315" spans="1:132" s="323" customFormat="1" ht="12.75" hidden="1" customHeight="1" x14ac:dyDescent="0.25">
      <c r="A315" s="324" t="s">
        <v>298</v>
      </c>
      <c r="B315" s="325"/>
      <c r="C315" s="325"/>
      <c r="D315" s="325">
        <f>D316+D317+D318</f>
        <v>0</v>
      </c>
      <c r="E315" s="325"/>
      <c r="F315" s="325"/>
      <c r="G315" s="325">
        <f>G316+G317+G318</f>
        <v>0</v>
      </c>
      <c r="H315" s="325">
        <f>H316+H317+H318</f>
        <v>6.03</v>
      </c>
      <c r="I315" s="325"/>
      <c r="J315" s="325"/>
      <c r="K315" s="325"/>
      <c r="L315" s="325">
        <f t="shared" si="976"/>
        <v>0</v>
      </c>
      <c r="M315" s="325"/>
      <c r="N315" s="325"/>
      <c r="O315" s="325"/>
      <c r="P315" s="325">
        <f t="shared" ref="P315:P327" si="1235">N315-O315</f>
        <v>0</v>
      </c>
      <c r="Q315" s="325"/>
      <c r="R315" s="325">
        <f t="shared" ref="R315:S327" si="1236">K315+O315</f>
        <v>0</v>
      </c>
      <c r="S315" s="325">
        <f t="shared" si="1236"/>
        <v>0</v>
      </c>
      <c r="T315" s="325"/>
      <c r="U315" s="325"/>
      <c r="V315" s="325"/>
      <c r="W315" s="325">
        <f t="shared" ref="W315:W327" si="1237">U315-V315</f>
        <v>0</v>
      </c>
      <c r="X315" s="325"/>
      <c r="Y315" s="326"/>
      <c r="Z315" s="327"/>
      <c r="AA315" s="327">
        <f t="shared" ref="AA315:AB327" si="1238">R315+V315</f>
        <v>0</v>
      </c>
      <c r="AB315" s="327">
        <f t="shared" si="1238"/>
        <v>0</v>
      </c>
      <c r="AC315" s="199"/>
      <c r="AD315" s="199"/>
      <c r="AE315" s="199"/>
      <c r="AF315" s="325"/>
      <c r="AG315" s="325"/>
      <c r="AH315" s="325"/>
      <c r="AI315" s="325">
        <f t="shared" ref="AI315:AI327" si="1239">AG315-AH315</f>
        <v>0</v>
      </c>
      <c r="AJ315" s="325"/>
      <c r="AK315" s="325">
        <f t="shared" ref="AK315:AL328" si="1240">+AA315+AH315</f>
        <v>0</v>
      </c>
      <c r="AL315" s="325">
        <f t="shared" si="1240"/>
        <v>0</v>
      </c>
      <c r="AM315" s="328"/>
      <c r="AN315" s="325"/>
      <c r="AO315" s="325"/>
      <c r="AP315" s="325"/>
      <c r="AQ315" s="325">
        <f t="shared" ref="AQ315:AQ327" si="1241">AO315-AP315</f>
        <v>0</v>
      </c>
      <c r="AR315" s="325"/>
      <c r="AS315" s="325">
        <f t="shared" ref="AS315:AT328" si="1242">AK315+AP315</f>
        <v>0</v>
      </c>
      <c r="AT315" s="325">
        <f t="shared" si="1242"/>
        <v>0</v>
      </c>
      <c r="AU315" s="325"/>
      <c r="AV315" s="325"/>
      <c r="AW315" s="325"/>
      <c r="AX315" s="325">
        <f t="shared" ref="AX315:AX327" si="1243">AV315-AW315</f>
        <v>0</v>
      </c>
      <c r="AY315" s="325"/>
      <c r="AZ315" s="326"/>
      <c r="BA315" s="325"/>
      <c r="BB315" s="325">
        <f t="shared" ref="BB315:BC328" si="1244">AW315+AP315+AH315</f>
        <v>0</v>
      </c>
      <c r="BC315" s="325">
        <f t="shared" si="1244"/>
        <v>0</v>
      </c>
      <c r="BD315" s="325"/>
      <c r="BE315" s="326">
        <f t="shared" ref="BE315:BE327" si="1245">Y315+AZ315</f>
        <v>0</v>
      </c>
      <c r="BF315" s="327"/>
      <c r="BG315" s="327">
        <f t="shared" ref="BG315:BH328" si="1246">BB315+AA315</f>
        <v>0</v>
      </c>
      <c r="BH315" s="327">
        <f t="shared" si="1246"/>
        <v>0</v>
      </c>
      <c r="BI315" s="328"/>
      <c r="BJ315" s="328"/>
      <c r="BK315" s="328"/>
      <c r="BL315" s="325"/>
      <c r="BM315" s="325"/>
      <c r="BN315" s="325"/>
      <c r="BO315" s="325">
        <f t="shared" ref="BO315:BO327" si="1247">BM315-BN315</f>
        <v>0</v>
      </c>
      <c r="BP315" s="325"/>
      <c r="BQ315" s="325">
        <f t="shared" ref="BQ315:BR328" si="1248">BG315+BN315</f>
        <v>0</v>
      </c>
      <c r="BR315" s="325">
        <f t="shared" si="1248"/>
        <v>0</v>
      </c>
      <c r="BS315" s="328"/>
      <c r="BT315" s="325"/>
      <c r="BU315" s="325"/>
      <c r="BV315" s="325"/>
      <c r="BW315" s="325">
        <f t="shared" ref="BW315:BW327" si="1249">BU315-BV315</f>
        <v>0</v>
      </c>
      <c r="BX315" s="325"/>
      <c r="BY315" s="325">
        <f t="shared" ref="BY315:BZ328" si="1250">BQ315+BV315</f>
        <v>0</v>
      </c>
      <c r="BZ315" s="325">
        <f t="shared" si="1250"/>
        <v>0</v>
      </c>
      <c r="CA315" s="328" t="e">
        <f t="shared" ref="CA315:CA327" si="1251">BX315/B315</f>
        <v>#DIV/0!</v>
      </c>
      <c r="CB315" s="325"/>
      <c r="CC315" s="325"/>
      <c r="CD315" s="325"/>
      <c r="CE315" s="325">
        <f t="shared" ref="CE315:CE327" si="1252">CC315-CD315</f>
        <v>0</v>
      </c>
      <c r="CF315" s="325"/>
      <c r="CG315" s="326">
        <f t="shared" ref="CG315:CG327" si="1253">BL315+BT315+CB315</f>
        <v>0</v>
      </c>
      <c r="CH315" s="325"/>
      <c r="CI315" s="325">
        <f t="shared" ref="CI315:CJ328" si="1254">BN315+BV315+CD315</f>
        <v>0</v>
      </c>
      <c r="CJ315" s="325">
        <f t="shared" si="1254"/>
        <v>0</v>
      </c>
      <c r="CK315" s="325"/>
      <c r="CL315" s="326">
        <f t="shared" ref="CL315:CL327" si="1255">BE315+CG315</f>
        <v>0</v>
      </c>
      <c r="CM315" s="325"/>
      <c r="CN315" s="325">
        <f t="shared" ref="CN315:CO328" si="1256">BY315+CD315</f>
        <v>0</v>
      </c>
      <c r="CO315" s="325">
        <f t="shared" si="1256"/>
        <v>0</v>
      </c>
      <c r="CP315" s="328"/>
      <c r="CQ315" s="328"/>
      <c r="CR315" s="328"/>
      <c r="CS315" s="325"/>
      <c r="CT315" s="325"/>
      <c r="CU315" s="325"/>
      <c r="CV315" s="325">
        <f t="shared" ref="CV315:CV327" si="1257">CT315-CU315</f>
        <v>0</v>
      </c>
      <c r="CW315" s="325"/>
      <c r="CX315" s="325">
        <f t="shared" ref="CX315:CY328" si="1258">CN315+CU315</f>
        <v>0</v>
      </c>
      <c r="CY315" s="325">
        <f t="shared" si="1258"/>
        <v>0</v>
      </c>
      <c r="CZ315" s="325"/>
      <c r="DA315" s="325"/>
      <c r="DB315" s="325"/>
      <c r="DC315" s="325">
        <f t="shared" ref="DC315:DC327" si="1259">DA315-DB315</f>
        <v>0</v>
      </c>
      <c r="DD315" s="325"/>
      <c r="DE315" s="325">
        <f t="shared" ref="DE315:DF328" si="1260">CX315+DB315</f>
        <v>0</v>
      </c>
      <c r="DF315" s="325">
        <f t="shared" si="1260"/>
        <v>0</v>
      </c>
      <c r="DG315" s="325"/>
      <c r="DH315" s="325"/>
      <c r="DI315" s="325"/>
      <c r="DJ315" s="325">
        <f t="shared" ref="DJ315:DJ327" si="1261">DH315-DI315</f>
        <v>0</v>
      </c>
      <c r="DK315" s="325"/>
      <c r="DL315" s="326">
        <f t="shared" ref="DL315:DL327" si="1262">CS315+CZ315+DG315</f>
        <v>0</v>
      </c>
      <c r="DM315" s="325"/>
      <c r="DN315" s="325">
        <f t="shared" ref="DN315:DO328" si="1263">DI315+DB315+CU315</f>
        <v>0</v>
      </c>
      <c r="DO315" s="325">
        <f t="shared" si="1263"/>
        <v>0</v>
      </c>
      <c r="DP315" s="325"/>
      <c r="DQ315" s="326"/>
      <c r="DR315" s="325"/>
      <c r="DS315" s="325"/>
      <c r="DT315" s="325">
        <f t="shared" ref="DT315:DT328" si="1264">DF315+DJ315</f>
        <v>0</v>
      </c>
      <c r="DU315" s="329"/>
      <c r="DV315" s="329"/>
      <c r="DW315" s="329"/>
      <c r="EA315" s="23"/>
      <c r="EB315" s="23"/>
    </row>
    <row r="316" spans="1:132" ht="12.75" hidden="1" customHeight="1" x14ac:dyDescent="0.25">
      <c r="A316" s="330" t="s">
        <v>299</v>
      </c>
      <c r="B316" s="331">
        <f>B317+B318</f>
        <v>0</v>
      </c>
      <c r="C316" s="331"/>
      <c r="D316" s="331"/>
      <c r="E316" s="331">
        <f>E317+E318</f>
        <v>0</v>
      </c>
      <c r="F316" s="331"/>
      <c r="G316" s="331"/>
      <c r="H316" s="331"/>
      <c r="I316" s="199"/>
      <c r="J316" s="331">
        <f>J317+J318</f>
        <v>0</v>
      </c>
      <c r="K316" s="331"/>
      <c r="L316" s="331">
        <f t="shared" si="976"/>
        <v>0</v>
      </c>
      <c r="M316" s="199"/>
      <c r="N316" s="331">
        <f>N317+N318</f>
        <v>0</v>
      </c>
      <c r="O316" s="331"/>
      <c r="P316" s="331">
        <f t="shared" si="1235"/>
        <v>0</v>
      </c>
      <c r="Q316" s="331">
        <f t="shared" ref="Q316:Q327" si="1265">J316+N316</f>
        <v>0</v>
      </c>
      <c r="R316" s="331">
        <f t="shared" si="1236"/>
        <v>0</v>
      </c>
      <c r="S316" s="331">
        <f t="shared" si="1236"/>
        <v>0</v>
      </c>
      <c r="T316" s="199"/>
      <c r="U316" s="331">
        <f>U317+U318</f>
        <v>0</v>
      </c>
      <c r="V316" s="331"/>
      <c r="W316" s="331">
        <f t="shared" si="1237"/>
        <v>0</v>
      </c>
      <c r="X316" s="331"/>
      <c r="Y316" s="332">
        <f t="shared" ref="Y316:Y327" si="1266">I316+M316+T316</f>
        <v>0</v>
      </c>
      <c r="Z316" s="333">
        <f t="shared" ref="Z316:Z327" si="1267">Q316+U316</f>
        <v>0</v>
      </c>
      <c r="AA316" s="333">
        <f t="shared" si="1238"/>
        <v>0</v>
      </c>
      <c r="AB316" s="333">
        <f t="shared" si="1238"/>
        <v>0</v>
      </c>
      <c r="AC316" s="199"/>
      <c r="AD316" s="199"/>
      <c r="AE316" s="199"/>
      <c r="AF316" s="199"/>
      <c r="AG316" s="331">
        <f>AG317+AG318</f>
        <v>0</v>
      </c>
      <c r="AH316" s="331"/>
      <c r="AI316" s="331">
        <f t="shared" si="1239"/>
        <v>0</v>
      </c>
      <c r="AJ316" s="331">
        <f t="shared" ref="AJ316:AJ327" si="1268">+Z316+AG316</f>
        <v>0</v>
      </c>
      <c r="AK316" s="331">
        <f t="shared" si="1240"/>
        <v>0</v>
      </c>
      <c r="AL316" s="331">
        <f t="shared" si="1240"/>
        <v>0</v>
      </c>
      <c r="AM316" s="321"/>
      <c r="AN316" s="199"/>
      <c r="AO316" s="331">
        <f>AO317+AO318</f>
        <v>0</v>
      </c>
      <c r="AP316" s="331"/>
      <c r="AQ316" s="331">
        <f t="shared" si="1241"/>
        <v>0</v>
      </c>
      <c r="AR316" s="331">
        <f t="shared" ref="AR316:AR327" si="1269">AJ316+AO316</f>
        <v>0</v>
      </c>
      <c r="AS316" s="331">
        <f t="shared" si="1242"/>
        <v>0</v>
      </c>
      <c r="AT316" s="331">
        <f t="shared" si="1242"/>
        <v>0</v>
      </c>
      <c r="AU316" s="199"/>
      <c r="AV316" s="331">
        <f>AV317+AV318</f>
        <v>0</v>
      </c>
      <c r="AW316" s="331"/>
      <c r="AX316" s="331">
        <f t="shared" si="1243"/>
        <v>0</v>
      </c>
      <c r="AY316" s="331"/>
      <c r="AZ316" s="332">
        <f t="shared" ref="AZ316:AZ327" si="1270">AF316+AN316+AU316</f>
        <v>0</v>
      </c>
      <c r="BA316" s="331">
        <f t="shared" ref="BA316:BA327" si="1271">AV316+AO316+AG316</f>
        <v>0</v>
      </c>
      <c r="BB316" s="331">
        <f t="shared" si="1244"/>
        <v>0</v>
      </c>
      <c r="BC316" s="331">
        <f t="shared" si="1244"/>
        <v>0</v>
      </c>
      <c r="BD316" s="331"/>
      <c r="BE316" s="318">
        <f t="shared" si="1245"/>
        <v>0</v>
      </c>
      <c r="BF316" s="333">
        <f t="shared" ref="BF316:BF327" si="1272">BA316+Z316</f>
        <v>0</v>
      </c>
      <c r="BG316" s="333">
        <f t="shared" si="1246"/>
        <v>0</v>
      </c>
      <c r="BH316" s="333">
        <f t="shared" si="1246"/>
        <v>0</v>
      </c>
      <c r="BI316" s="321"/>
      <c r="BJ316" s="321"/>
      <c r="BK316" s="321"/>
      <c r="BL316" s="199"/>
      <c r="BM316" s="331">
        <f>BM317+BM318</f>
        <v>0</v>
      </c>
      <c r="BN316" s="331"/>
      <c r="BO316" s="331">
        <f t="shared" si="1247"/>
        <v>0</v>
      </c>
      <c r="BP316" s="331">
        <f t="shared" ref="BP316:BP327" si="1273">BM316+BF316</f>
        <v>0</v>
      </c>
      <c r="BQ316" s="331">
        <f t="shared" si="1248"/>
        <v>0</v>
      </c>
      <c r="BR316" s="331">
        <f t="shared" si="1248"/>
        <v>0</v>
      </c>
      <c r="BS316" s="321"/>
      <c r="BT316" s="199"/>
      <c r="BU316" s="331">
        <f>BU317+BU318</f>
        <v>0</v>
      </c>
      <c r="BV316" s="331"/>
      <c r="BW316" s="331">
        <f t="shared" si="1249"/>
        <v>0</v>
      </c>
      <c r="BX316" s="331">
        <f t="shared" ref="BX316:BX327" si="1274">BU316+BP316</f>
        <v>0</v>
      </c>
      <c r="BY316" s="331">
        <f t="shared" si="1250"/>
        <v>0</v>
      </c>
      <c r="BZ316" s="331">
        <f t="shared" si="1250"/>
        <v>0</v>
      </c>
      <c r="CA316" s="200" t="e">
        <f t="shared" si="1251"/>
        <v>#DIV/0!</v>
      </c>
      <c r="CB316" s="199"/>
      <c r="CC316" s="331">
        <f>CC317+CC318</f>
        <v>0</v>
      </c>
      <c r="CD316" s="331"/>
      <c r="CE316" s="331">
        <f t="shared" si="1252"/>
        <v>0</v>
      </c>
      <c r="CF316" s="331"/>
      <c r="CG316" s="332">
        <f t="shared" si="1253"/>
        <v>0</v>
      </c>
      <c r="CH316" s="331"/>
      <c r="CI316" s="331">
        <f t="shared" si="1254"/>
        <v>0</v>
      </c>
      <c r="CJ316" s="331">
        <f t="shared" si="1254"/>
        <v>0</v>
      </c>
      <c r="CK316" s="331"/>
      <c r="CL316" s="318">
        <f t="shared" si="1255"/>
        <v>0</v>
      </c>
      <c r="CM316" s="331">
        <f t="shared" ref="CM316:CM327" si="1275">CC316+BX316</f>
        <v>0</v>
      </c>
      <c r="CN316" s="331">
        <f t="shared" si="1256"/>
        <v>0</v>
      </c>
      <c r="CO316" s="331">
        <f t="shared" si="1256"/>
        <v>0</v>
      </c>
      <c r="CP316" s="321"/>
      <c r="CQ316" s="321"/>
      <c r="CR316" s="321" t="e">
        <f t="shared" ref="CR316:CR327" si="1276">+CM316/CL316</f>
        <v>#DIV/0!</v>
      </c>
      <c r="CS316" s="199"/>
      <c r="CT316" s="331">
        <f>CT317+CT318</f>
        <v>0</v>
      </c>
      <c r="CU316" s="331"/>
      <c r="CV316" s="331">
        <f t="shared" si="1257"/>
        <v>0</v>
      </c>
      <c r="CW316" s="331">
        <f t="shared" ref="CW316:CW327" si="1277">CT316+CM316</f>
        <v>0</v>
      </c>
      <c r="CX316" s="331">
        <f t="shared" si="1258"/>
        <v>0</v>
      </c>
      <c r="CY316" s="331">
        <f t="shared" si="1258"/>
        <v>0</v>
      </c>
      <c r="CZ316" s="199"/>
      <c r="DA316" s="331">
        <f>DA317+DA318</f>
        <v>0</v>
      </c>
      <c r="DB316" s="331"/>
      <c r="DC316" s="331">
        <f t="shared" si="1259"/>
        <v>0</v>
      </c>
      <c r="DD316" s="331">
        <f t="shared" ref="DD316:DD327" si="1278">DA316+CW316</f>
        <v>0</v>
      </c>
      <c r="DE316" s="331">
        <f t="shared" si="1260"/>
        <v>0</v>
      </c>
      <c r="DF316" s="331">
        <f t="shared" si="1260"/>
        <v>0</v>
      </c>
      <c r="DG316" s="199"/>
      <c r="DH316" s="331">
        <f>DH317+DH318</f>
        <v>0</v>
      </c>
      <c r="DI316" s="331"/>
      <c r="DJ316" s="331">
        <f t="shared" si="1261"/>
        <v>0</v>
      </c>
      <c r="DK316" s="331"/>
      <c r="DL316" s="332">
        <f t="shared" si="1262"/>
        <v>0</v>
      </c>
      <c r="DM316" s="331">
        <f t="shared" ref="DM316:DM327" si="1279">DH316+DA316+CT316</f>
        <v>0</v>
      </c>
      <c r="DN316" s="331">
        <f t="shared" si="1263"/>
        <v>0</v>
      </c>
      <c r="DO316" s="331">
        <f t="shared" si="1263"/>
        <v>0</v>
      </c>
      <c r="DP316" s="331"/>
      <c r="DQ316" s="318"/>
      <c r="DR316" s="331"/>
      <c r="DS316" s="331"/>
      <c r="DT316" s="331">
        <f t="shared" si="1264"/>
        <v>0</v>
      </c>
      <c r="DU316" s="199"/>
      <c r="DV316" s="199"/>
      <c r="DW316" s="199" t="e">
        <f t="shared" ref="DW316:DW327" si="1280">DR316/H316</f>
        <v>#DIV/0!</v>
      </c>
    </row>
    <row r="317" spans="1:132" ht="12.75" hidden="1" customHeight="1" x14ac:dyDescent="0.25">
      <c r="A317" s="330" t="s">
        <v>299</v>
      </c>
      <c r="B317" s="331">
        <v>0</v>
      </c>
      <c r="C317" s="331"/>
      <c r="D317" s="331"/>
      <c r="E317" s="331">
        <v>0</v>
      </c>
      <c r="F317" s="331"/>
      <c r="G317" s="331"/>
      <c r="H317" s="331"/>
      <c r="I317" s="199"/>
      <c r="J317" s="331">
        <v>0</v>
      </c>
      <c r="K317" s="331"/>
      <c r="L317" s="331">
        <f t="shared" si="976"/>
        <v>0</v>
      </c>
      <c r="M317" s="199"/>
      <c r="N317" s="331">
        <v>0</v>
      </c>
      <c r="O317" s="331"/>
      <c r="P317" s="331">
        <f t="shared" si="1235"/>
        <v>0</v>
      </c>
      <c r="Q317" s="331">
        <f t="shared" si="1265"/>
        <v>0</v>
      </c>
      <c r="R317" s="331">
        <f t="shared" si="1236"/>
        <v>0</v>
      </c>
      <c r="S317" s="331">
        <f t="shared" si="1236"/>
        <v>0</v>
      </c>
      <c r="T317" s="199"/>
      <c r="U317" s="331">
        <v>0</v>
      </c>
      <c r="V317" s="331"/>
      <c r="W317" s="331">
        <f t="shared" si="1237"/>
        <v>0</v>
      </c>
      <c r="X317" s="331"/>
      <c r="Y317" s="332">
        <f t="shared" si="1266"/>
        <v>0</v>
      </c>
      <c r="Z317" s="333">
        <f t="shared" si="1267"/>
        <v>0</v>
      </c>
      <c r="AA317" s="333">
        <f t="shared" si="1238"/>
        <v>0</v>
      </c>
      <c r="AB317" s="333">
        <f t="shared" si="1238"/>
        <v>0</v>
      </c>
      <c r="AC317" s="199"/>
      <c r="AD317" s="199"/>
      <c r="AE317" s="199"/>
      <c r="AF317" s="199"/>
      <c r="AG317" s="331">
        <v>0</v>
      </c>
      <c r="AH317" s="331"/>
      <c r="AI317" s="331">
        <f t="shared" si="1239"/>
        <v>0</v>
      </c>
      <c r="AJ317" s="331">
        <f t="shared" si="1268"/>
        <v>0</v>
      </c>
      <c r="AK317" s="331">
        <f t="shared" si="1240"/>
        <v>0</v>
      </c>
      <c r="AL317" s="331">
        <f t="shared" si="1240"/>
        <v>0</v>
      </c>
      <c r="AM317" s="321"/>
      <c r="AN317" s="199"/>
      <c r="AO317" s="331">
        <v>0</v>
      </c>
      <c r="AP317" s="331"/>
      <c r="AQ317" s="331">
        <f t="shared" si="1241"/>
        <v>0</v>
      </c>
      <c r="AR317" s="331">
        <f t="shared" si="1269"/>
        <v>0</v>
      </c>
      <c r="AS317" s="331">
        <f t="shared" si="1242"/>
        <v>0</v>
      </c>
      <c r="AT317" s="331">
        <f t="shared" si="1242"/>
        <v>0</v>
      </c>
      <c r="AU317" s="199"/>
      <c r="AV317" s="331">
        <v>0</v>
      </c>
      <c r="AW317" s="331"/>
      <c r="AX317" s="331">
        <f t="shared" si="1243"/>
        <v>0</v>
      </c>
      <c r="AY317" s="331"/>
      <c r="AZ317" s="332">
        <f t="shared" si="1270"/>
        <v>0</v>
      </c>
      <c r="BA317" s="331">
        <f t="shared" si="1271"/>
        <v>0</v>
      </c>
      <c r="BB317" s="331">
        <f t="shared" si="1244"/>
        <v>0</v>
      </c>
      <c r="BC317" s="331">
        <f t="shared" si="1244"/>
        <v>0</v>
      </c>
      <c r="BD317" s="331"/>
      <c r="BE317" s="318">
        <f t="shared" si="1245"/>
        <v>0</v>
      </c>
      <c r="BF317" s="333">
        <f t="shared" si="1272"/>
        <v>0</v>
      </c>
      <c r="BG317" s="333">
        <f t="shared" si="1246"/>
        <v>0</v>
      </c>
      <c r="BH317" s="333">
        <f t="shared" si="1246"/>
        <v>0</v>
      </c>
      <c r="BI317" s="321"/>
      <c r="BJ317" s="321"/>
      <c r="BK317" s="321"/>
      <c r="BL317" s="199"/>
      <c r="BM317" s="331">
        <v>0</v>
      </c>
      <c r="BN317" s="331"/>
      <c r="BO317" s="331">
        <f t="shared" si="1247"/>
        <v>0</v>
      </c>
      <c r="BP317" s="331">
        <f t="shared" si="1273"/>
        <v>0</v>
      </c>
      <c r="BQ317" s="331">
        <f t="shared" si="1248"/>
        <v>0</v>
      </c>
      <c r="BR317" s="331">
        <f t="shared" si="1248"/>
        <v>0</v>
      </c>
      <c r="BS317" s="321"/>
      <c r="BT317" s="199"/>
      <c r="BU317" s="331">
        <v>0</v>
      </c>
      <c r="BV317" s="331"/>
      <c r="BW317" s="331">
        <f t="shared" si="1249"/>
        <v>0</v>
      </c>
      <c r="BX317" s="331">
        <f t="shared" si="1274"/>
        <v>0</v>
      </c>
      <c r="BY317" s="331">
        <f t="shared" si="1250"/>
        <v>0</v>
      </c>
      <c r="BZ317" s="331">
        <f t="shared" si="1250"/>
        <v>0</v>
      </c>
      <c r="CA317" s="200" t="e">
        <f t="shared" si="1251"/>
        <v>#DIV/0!</v>
      </c>
      <c r="CB317" s="199"/>
      <c r="CC317" s="331">
        <v>0</v>
      </c>
      <c r="CD317" s="331"/>
      <c r="CE317" s="331">
        <f t="shared" si="1252"/>
        <v>0</v>
      </c>
      <c r="CF317" s="331"/>
      <c r="CG317" s="332">
        <f t="shared" si="1253"/>
        <v>0</v>
      </c>
      <c r="CH317" s="331"/>
      <c r="CI317" s="331">
        <f t="shared" si="1254"/>
        <v>0</v>
      </c>
      <c r="CJ317" s="331">
        <f t="shared" si="1254"/>
        <v>0</v>
      </c>
      <c r="CK317" s="331"/>
      <c r="CL317" s="318">
        <f t="shared" si="1255"/>
        <v>0</v>
      </c>
      <c r="CM317" s="331">
        <f t="shared" si="1275"/>
        <v>0</v>
      </c>
      <c r="CN317" s="331">
        <f t="shared" si="1256"/>
        <v>0</v>
      </c>
      <c r="CO317" s="331">
        <f t="shared" si="1256"/>
        <v>0</v>
      </c>
      <c r="CP317" s="321"/>
      <c r="CQ317" s="321"/>
      <c r="CR317" s="321" t="e">
        <f t="shared" si="1276"/>
        <v>#DIV/0!</v>
      </c>
      <c r="CS317" s="199"/>
      <c r="CT317" s="331">
        <v>0</v>
      </c>
      <c r="CU317" s="331"/>
      <c r="CV317" s="331">
        <f t="shared" si="1257"/>
        <v>0</v>
      </c>
      <c r="CW317" s="331">
        <f t="shared" si="1277"/>
        <v>0</v>
      </c>
      <c r="CX317" s="331">
        <f t="shared" si="1258"/>
        <v>0</v>
      </c>
      <c r="CY317" s="331">
        <f t="shared" si="1258"/>
        <v>0</v>
      </c>
      <c r="CZ317" s="199"/>
      <c r="DA317" s="331">
        <v>0</v>
      </c>
      <c r="DB317" s="331"/>
      <c r="DC317" s="331">
        <f t="shared" si="1259"/>
        <v>0</v>
      </c>
      <c r="DD317" s="331">
        <f t="shared" si="1278"/>
        <v>0</v>
      </c>
      <c r="DE317" s="331">
        <f t="shared" si="1260"/>
        <v>0</v>
      </c>
      <c r="DF317" s="331">
        <f t="shared" si="1260"/>
        <v>0</v>
      </c>
      <c r="DG317" s="199"/>
      <c r="DH317" s="331">
        <v>0</v>
      </c>
      <c r="DI317" s="331"/>
      <c r="DJ317" s="331">
        <f t="shared" si="1261"/>
        <v>0</v>
      </c>
      <c r="DK317" s="331"/>
      <c r="DL317" s="332">
        <f t="shared" si="1262"/>
        <v>0</v>
      </c>
      <c r="DM317" s="331">
        <f t="shared" si="1279"/>
        <v>0</v>
      </c>
      <c r="DN317" s="331">
        <f t="shared" si="1263"/>
        <v>0</v>
      </c>
      <c r="DO317" s="331">
        <f t="shared" si="1263"/>
        <v>0</v>
      </c>
      <c r="DP317" s="331"/>
      <c r="DQ317" s="318"/>
      <c r="DR317" s="331"/>
      <c r="DS317" s="331"/>
      <c r="DT317" s="331">
        <f t="shared" si="1264"/>
        <v>0</v>
      </c>
      <c r="DU317" s="199"/>
      <c r="DV317" s="199"/>
      <c r="DW317" s="199" t="e">
        <f t="shared" si="1280"/>
        <v>#DIV/0!</v>
      </c>
      <c r="EA317" s="323"/>
      <c r="EB317" s="323"/>
    </row>
    <row r="318" spans="1:132" s="323" customFormat="1" ht="18.75" hidden="1" customHeight="1" x14ac:dyDescent="0.25">
      <c r="A318" s="334" t="s">
        <v>300</v>
      </c>
      <c r="B318" s="325">
        <f>B319+B324</f>
        <v>0</v>
      </c>
      <c r="C318" s="325"/>
      <c r="D318" s="325">
        <f>D319+D324</f>
        <v>0</v>
      </c>
      <c r="E318" s="325">
        <f>E319+E324</f>
        <v>0</v>
      </c>
      <c r="F318" s="325"/>
      <c r="G318" s="325">
        <f>G319+G324</f>
        <v>0</v>
      </c>
      <c r="H318" s="335">
        <f>H319+H324</f>
        <v>6.03</v>
      </c>
      <c r="I318" s="324"/>
      <c r="J318" s="325">
        <f>J319+J324</f>
        <v>0</v>
      </c>
      <c r="K318" s="325"/>
      <c r="L318" s="325">
        <f t="shared" si="976"/>
        <v>0</v>
      </c>
      <c r="M318" s="324"/>
      <c r="N318" s="325">
        <f>N319+N324</f>
        <v>0</v>
      </c>
      <c r="O318" s="325"/>
      <c r="P318" s="325">
        <f t="shared" si="1235"/>
        <v>0</v>
      </c>
      <c r="Q318" s="325">
        <f t="shared" si="1265"/>
        <v>0</v>
      </c>
      <c r="R318" s="325">
        <f t="shared" si="1236"/>
        <v>0</v>
      </c>
      <c r="S318" s="325">
        <f t="shared" si="1236"/>
        <v>0</v>
      </c>
      <c r="T318" s="324"/>
      <c r="U318" s="325">
        <f>U319+U324</f>
        <v>0</v>
      </c>
      <c r="V318" s="325"/>
      <c r="W318" s="325">
        <f t="shared" si="1237"/>
        <v>0</v>
      </c>
      <c r="X318" s="335"/>
      <c r="Y318" s="326">
        <f t="shared" si="1266"/>
        <v>0</v>
      </c>
      <c r="Z318" s="327">
        <f t="shared" si="1267"/>
        <v>0</v>
      </c>
      <c r="AA318" s="327">
        <f t="shared" si="1238"/>
        <v>0</v>
      </c>
      <c r="AB318" s="327">
        <f t="shared" si="1238"/>
        <v>0</v>
      </c>
      <c r="AC318" s="199"/>
      <c r="AD318" s="199"/>
      <c r="AE318" s="199"/>
      <c r="AF318" s="324"/>
      <c r="AG318" s="325">
        <f>AG319+AG324</f>
        <v>0</v>
      </c>
      <c r="AH318" s="325"/>
      <c r="AI318" s="325">
        <f t="shared" si="1239"/>
        <v>0</v>
      </c>
      <c r="AJ318" s="325">
        <f t="shared" si="1268"/>
        <v>0</v>
      </c>
      <c r="AK318" s="325">
        <f t="shared" si="1240"/>
        <v>0</v>
      </c>
      <c r="AL318" s="325">
        <f t="shared" si="1240"/>
        <v>0</v>
      </c>
      <c r="AM318" s="328"/>
      <c r="AN318" s="324"/>
      <c r="AO318" s="325">
        <f>AO319+AO324</f>
        <v>0</v>
      </c>
      <c r="AP318" s="325"/>
      <c r="AQ318" s="325">
        <f t="shared" si="1241"/>
        <v>0</v>
      </c>
      <c r="AR318" s="325">
        <f t="shared" si="1269"/>
        <v>0</v>
      </c>
      <c r="AS318" s="325">
        <f t="shared" si="1242"/>
        <v>0</v>
      </c>
      <c r="AT318" s="325">
        <f t="shared" si="1242"/>
        <v>0</v>
      </c>
      <c r="AU318" s="324"/>
      <c r="AV318" s="325">
        <f>AV319+AV324</f>
        <v>0</v>
      </c>
      <c r="AW318" s="325"/>
      <c r="AX318" s="325">
        <f t="shared" si="1243"/>
        <v>0</v>
      </c>
      <c r="AY318" s="335"/>
      <c r="AZ318" s="326">
        <f t="shared" si="1270"/>
        <v>0</v>
      </c>
      <c r="BA318" s="325">
        <f t="shared" si="1271"/>
        <v>0</v>
      </c>
      <c r="BB318" s="325">
        <f t="shared" si="1244"/>
        <v>0</v>
      </c>
      <c r="BC318" s="325">
        <f t="shared" si="1244"/>
        <v>0</v>
      </c>
      <c r="BD318" s="335"/>
      <c r="BE318" s="326">
        <f t="shared" si="1245"/>
        <v>0</v>
      </c>
      <c r="BF318" s="327">
        <f t="shared" si="1272"/>
        <v>0</v>
      </c>
      <c r="BG318" s="327">
        <f t="shared" si="1246"/>
        <v>0</v>
      </c>
      <c r="BH318" s="327">
        <f t="shared" si="1246"/>
        <v>0</v>
      </c>
      <c r="BI318" s="328"/>
      <c r="BJ318" s="328"/>
      <c r="BK318" s="328"/>
      <c r="BL318" s="324"/>
      <c r="BM318" s="325">
        <f>BM319+BM324</f>
        <v>0</v>
      </c>
      <c r="BN318" s="325"/>
      <c r="BO318" s="325">
        <f t="shared" si="1247"/>
        <v>0</v>
      </c>
      <c r="BP318" s="325">
        <f t="shared" si="1273"/>
        <v>0</v>
      </c>
      <c r="BQ318" s="325">
        <f t="shared" si="1248"/>
        <v>0</v>
      </c>
      <c r="BR318" s="325">
        <f t="shared" si="1248"/>
        <v>0</v>
      </c>
      <c r="BS318" s="328"/>
      <c r="BT318" s="324"/>
      <c r="BU318" s="325">
        <f>BU319+BU324</f>
        <v>0</v>
      </c>
      <c r="BV318" s="325"/>
      <c r="BW318" s="325">
        <f t="shared" si="1249"/>
        <v>0</v>
      </c>
      <c r="BX318" s="325">
        <f t="shared" si="1274"/>
        <v>0</v>
      </c>
      <c r="BY318" s="325">
        <f t="shared" si="1250"/>
        <v>0</v>
      </c>
      <c r="BZ318" s="325">
        <f t="shared" si="1250"/>
        <v>0</v>
      </c>
      <c r="CA318" s="328" t="e">
        <f t="shared" si="1251"/>
        <v>#DIV/0!</v>
      </c>
      <c r="CB318" s="324"/>
      <c r="CC318" s="325">
        <f>CC319+CC324</f>
        <v>0</v>
      </c>
      <c r="CD318" s="325"/>
      <c r="CE318" s="325">
        <f t="shared" si="1252"/>
        <v>0</v>
      </c>
      <c r="CF318" s="335"/>
      <c r="CG318" s="326">
        <f t="shared" si="1253"/>
        <v>0</v>
      </c>
      <c r="CH318" s="325"/>
      <c r="CI318" s="325">
        <f t="shared" si="1254"/>
        <v>0</v>
      </c>
      <c r="CJ318" s="325">
        <f t="shared" si="1254"/>
        <v>0</v>
      </c>
      <c r="CK318" s="335"/>
      <c r="CL318" s="326">
        <f t="shared" si="1255"/>
        <v>0</v>
      </c>
      <c r="CM318" s="325">
        <f t="shared" si="1275"/>
        <v>0</v>
      </c>
      <c r="CN318" s="325">
        <f t="shared" si="1256"/>
        <v>0</v>
      </c>
      <c r="CO318" s="325">
        <f t="shared" si="1256"/>
        <v>0</v>
      </c>
      <c r="CP318" s="328"/>
      <c r="CQ318" s="328"/>
      <c r="CR318" s="328" t="e">
        <f t="shared" si="1276"/>
        <v>#DIV/0!</v>
      </c>
      <c r="CS318" s="324"/>
      <c r="CT318" s="325">
        <f>CT319+CT324</f>
        <v>0</v>
      </c>
      <c r="CU318" s="325"/>
      <c r="CV318" s="325">
        <f t="shared" si="1257"/>
        <v>0</v>
      </c>
      <c r="CW318" s="325">
        <f t="shared" si="1277"/>
        <v>0</v>
      </c>
      <c r="CX318" s="325">
        <f t="shared" si="1258"/>
        <v>0</v>
      </c>
      <c r="CY318" s="325">
        <f t="shared" si="1258"/>
        <v>0</v>
      </c>
      <c r="CZ318" s="324"/>
      <c r="DA318" s="325">
        <f>DA319+DA324</f>
        <v>0</v>
      </c>
      <c r="DB318" s="325"/>
      <c r="DC318" s="325">
        <f t="shared" si="1259"/>
        <v>0</v>
      </c>
      <c r="DD318" s="325">
        <f t="shared" si="1278"/>
        <v>0</v>
      </c>
      <c r="DE318" s="325">
        <f t="shared" si="1260"/>
        <v>0</v>
      </c>
      <c r="DF318" s="325">
        <f t="shared" si="1260"/>
        <v>0</v>
      </c>
      <c r="DG318" s="324"/>
      <c r="DH318" s="325">
        <f>DH319+DH324</f>
        <v>0</v>
      </c>
      <c r="DI318" s="325"/>
      <c r="DJ318" s="325">
        <f t="shared" si="1261"/>
        <v>0</v>
      </c>
      <c r="DK318" s="335"/>
      <c r="DL318" s="326">
        <f t="shared" si="1262"/>
        <v>0</v>
      </c>
      <c r="DM318" s="325">
        <f t="shared" si="1279"/>
        <v>0</v>
      </c>
      <c r="DN318" s="325">
        <f t="shared" si="1263"/>
        <v>0</v>
      </c>
      <c r="DO318" s="325">
        <f t="shared" si="1263"/>
        <v>0</v>
      </c>
      <c r="DP318" s="335"/>
      <c r="DQ318" s="326"/>
      <c r="DR318" s="325"/>
      <c r="DS318" s="325"/>
      <c r="DT318" s="325">
        <f t="shared" si="1264"/>
        <v>0</v>
      </c>
      <c r="DU318" s="324"/>
      <c r="DV318" s="324"/>
      <c r="DW318" s="324">
        <f t="shared" si="1280"/>
        <v>0</v>
      </c>
      <c r="EA318" s="36"/>
      <c r="EB318" s="36"/>
    </row>
    <row r="319" spans="1:132" s="36" customFormat="1" ht="12.75" hidden="1" customHeight="1" x14ac:dyDescent="0.25">
      <c r="A319" s="336" t="s">
        <v>181</v>
      </c>
      <c r="B319" s="337">
        <f>B320+B321+B322+B323</f>
        <v>0</v>
      </c>
      <c r="C319" s="337"/>
      <c r="D319" s="337">
        <f>SUM(D320:D323)</f>
        <v>0</v>
      </c>
      <c r="E319" s="337">
        <f>E320+E321+E322+E323</f>
        <v>0</v>
      </c>
      <c r="F319" s="337"/>
      <c r="G319" s="337">
        <f>SUM(G320:G323)</f>
        <v>0</v>
      </c>
      <c r="H319" s="335">
        <f>SUM(H320:H323)</f>
        <v>6.03</v>
      </c>
      <c r="I319" s="336"/>
      <c r="J319" s="337">
        <f>J320+J321+J322+J323</f>
        <v>0</v>
      </c>
      <c r="K319" s="337"/>
      <c r="L319" s="337">
        <f t="shared" si="976"/>
        <v>0</v>
      </c>
      <c r="M319" s="336"/>
      <c r="N319" s="337">
        <f>N320+N321+N322+N323</f>
        <v>0</v>
      </c>
      <c r="O319" s="337"/>
      <c r="P319" s="337">
        <f t="shared" si="1235"/>
        <v>0</v>
      </c>
      <c r="Q319" s="337">
        <f t="shared" si="1265"/>
        <v>0</v>
      </c>
      <c r="R319" s="337">
        <f t="shared" si="1236"/>
        <v>0</v>
      </c>
      <c r="S319" s="337">
        <f t="shared" si="1236"/>
        <v>0</v>
      </c>
      <c r="T319" s="336"/>
      <c r="U319" s="337">
        <f>U320+U321+U322+U323</f>
        <v>0</v>
      </c>
      <c r="V319" s="337"/>
      <c r="W319" s="337">
        <f t="shared" si="1237"/>
        <v>0</v>
      </c>
      <c r="X319" s="335"/>
      <c r="Y319" s="318">
        <f t="shared" si="1266"/>
        <v>0</v>
      </c>
      <c r="Z319" s="338">
        <f t="shared" si="1267"/>
        <v>0</v>
      </c>
      <c r="AA319" s="338">
        <f t="shared" si="1238"/>
        <v>0</v>
      </c>
      <c r="AB319" s="338">
        <f t="shared" si="1238"/>
        <v>0</v>
      </c>
      <c r="AC319" s="199"/>
      <c r="AD319" s="199"/>
      <c r="AE319" s="199"/>
      <c r="AF319" s="336"/>
      <c r="AG319" s="337">
        <f>AG320+AG321+AG322+AG323</f>
        <v>0</v>
      </c>
      <c r="AH319" s="337"/>
      <c r="AI319" s="337">
        <f t="shared" si="1239"/>
        <v>0</v>
      </c>
      <c r="AJ319" s="337">
        <f t="shared" si="1268"/>
        <v>0</v>
      </c>
      <c r="AK319" s="337">
        <f t="shared" si="1240"/>
        <v>0</v>
      </c>
      <c r="AL319" s="337">
        <f t="shared" si="1240"/>
        <v>0</v>
      </c>
      <c r="AM319" s="200"/>
      <c r="AN319" s="336"/>
      <c r="AO319" s="337">
        <f>AO320+AO321+AO322+AO323</f>
        <v>0</v>
      </c>
      <c r="AP319" s="337"/>
      <c r="AQ319" s="337">
        <f t="shared" si="1241"/>
        <v>0</v>
      </c>
      <c r="AR319" s="337">
        <f t="shared" si="1269"/>
        <v>0</v>
      </c>
      <c r="AS319" s="337">
        <f t="shared" si="1242"/>
        <v>0</v>
      </c>
      <c r="AT319" s="337">
        <f t="shared" si="1242"/>
        <v>0</v>
      </c>
      <c r="AU319" s="336"/>
      <c r="AV319" s="337">
        <f>AV320+AV321+AV322+AV323</f>
        <v>0</v>
      </c>
      <c r="AW319" s="337"/>
      <c r="AX319" s="337">
        <f t="shared" si="1243"/>
        <v>0</v>
      </c>
      <c r="AY319" s="335"/>
      <c r="AZ319" s="318">
        <f t="shared" si="1270"/>
        <v>0</v>
      </c>
      <c r="BA319" s="337">
        <f t="shared" si="1271"/>
        <v>0</v>
      </c>
      <c r="BB319" s="337">
        <f t="shared" si="1244"/>
        <v>0</v>
      </c>
      <c r="BC319" s="337">
        <f t="shared" si="1244"/>
        <v>0</v>
      </c>
      <c r="BD319" s="335"/>
      <c r="BE319" s="318">
        <f t="shared" si="1245"/>
        <v>0</v>
      </c>
      <c r="BF319" s="338">
        <f t="shared" si="1272"/>
        <v>0</v>
      </c>
      <c r="BG319" s="338">
        <f t="shared" si="1246"/>
        <v>0</v>
      </c>
      <c r="BH319" s="338">
        <f t="shared" si="1246"/>
        <v>0</v>
      </c>
      <c r="BI319" s="200"/>
      <c r="BJ319" s="200"/>
      <c r="BK319" s="200"/>
      <c r="BL319" s="336"/>
      <c r="BM319" s="337">
        <f>BM320+BM321+BM322+BM323</f>
        <v>0</v>
      </c>
      <c r="BN319" s="337"/>
      <c r="BO319" s="337">
        <f t="shared" si="1247"/>
        <v>0</v>
      </c>
      <c r="BP319" s="337">
        <f t="shared" si="1273"/>
        <v>0</v>
      </c>
      <c r="BQ319" s="337">
        <f t="shared" si="1248"/>
        <v>0</v>
      </c>
      <c r="BR319" s="337">
        <f t="shared" si="1248"/>
        <v>0</v>
      </c>
      <c r="BS319" s="200"/>
      <c r="BT319" s="336"/>
      <c r="BU319" s="337">
        <f>BU320+BU321+BU322+BU323</f>
        <v>0</v>
      </c>
      <c r="BV319" s="337"/>
      <c r="BW319" s="337">
        <f t="shared" si="1249"/>
        <v>0</v>
      </c>
      <c r="BX319" s="337">
        <f t="shared" si="1274"/>
        <v>0</v>
      </c>
      <c r="BY319" s="337">
        <f t="shared" si="1250"/>
        <v>0</v>
      </c>
      <c r="BZ319" s="337">
        <f t="shared" si="1250"/>
        <v>0</v>
      </c>
      <c r="CA319" s="200" t="e">
        <f t="shared" si="1251"/>
        <v>#DIV/0!</v>
      </c>
      <c r="CB319" s="336"/>
      <c r="CC319" s="337">
        <f>CC320+CC321+CC322+CC323</f>
        <v>0</v>
      </c>
      <c r="CD319" s="337"/>
      <c r="CE319" s="337">
        <f t="shared" si="1252"/>
        <v>0</v>
      </c>
      <c r="CF319" s="335"/>
      <c r="CG319" s="318">
        <f t="shared" si="1253"/>
        <v>0</v>
      </c>
      <c r="CH319" s="337"/>
      <c r="CI319" s="337">
        <f t="shared" si="1254"/>
        <v>0</v>
      </c>
      <c r="CJ319" s="337">
        <f t="shared" si="1254"/>
        <v>0</v>
      </c>
      <c r="CK319" s="335"/>
      <c r="CL319" s="318">
        <f t="shared" si="1255"/>
        <v>0</v>
      </c>
      <c r="CM319" s="337">
        <f t="shared" si="1275"/>
        <v>0</v>
      </c>
      <c r="CN319" s="337">
        <f t="shared" si="1256"/>
        <v>0</v>
      </c>
      <c r="CO319" s="337">
        <f t="shared" si="1256"/>
        <v>0</v>
      </c>
      <c r="CP319" s="200"/>
      <c r="CQ319" s="200"/>
      <c r="CR319" s="200" t="e">
        <f t="shared" si="1276"/>
        <v>#DIV/0!</v>
      </c>
      <c r="CS319" s="336"/>
      <c r="CT319" s="337">
        <f>CT320+CT321+CT322+CT323</f>
        <v>0</v>
      </c>
      <c r="CU319" s="337"/>
      <c r="CV319" s="337">
        <f t="shared" si="1257"/>
        <v>0</v>
      </c>
      <c r="CW319" s="337">
        <f t="shared" si="1277"/>
        <v>0</v>
      </c>
      <c r="CX319" s="337">
        <f t="shared" si="1258"/>
        <v>0</v>
      </c>
      <c r="CY319" s="337">
        <f t="shared" si="1258"/>
        <v>0</v>
      </c>
      <c r="CZ319" s="336"/>
      <c r="DA319" s="337">
        <f>DA320+DA321+DA322+DA323</f>
        <v>0</v>
      </c>
      <c r="DB319" s="337"/>
      <c r="DC319" s="337">
        <f t="shared" si="1259"/>
        <v>0</v>
      </c>
      <c r="DD319" s="337">
        <f t="shared" si="1278"/>
        <v>0</v>
      </c>
      <c r="DE319" s="337">
        <f t="shared" si="1260"/>
        <v>0</v>
      </c>
      <c r="DF319" s="337">
        <f t="shared" si="1260"/>
        <v>0</v>
      </c>
      <c r="DG319" s="336"/>
      <c r="DH319" s="337">
        <f>DH320+DH321+DH322+DH323</f>
        <v>0</v>
      </c>
      <c r="DI319" s="337"/>
      <c r="DJ319" s="337">
        <f t="shared" si="1261"/>
        <v>0</v>
      </c>
      <c r="DK319" s="335"/>
      <c r="DL319" s="318">
        <f t="shared" si="1262"/>
        <v>0</v>
      </c>
      <c r="DM319" s="337">
        <f t="shared" si="1279"/>
        <v>0</v>
      </c>
      <c r="DN319" s="337">
        <f t="shared" si="1263"/>
        <v>0</v>
      </c>
      <c r="DO319" s="337">
        <f t="shared" si="1263"/>
        <v>0</v>
      </c>
      <c r="DP319" s="335"/>
      <c r="DQ319" s="318"/>
      <c r="DR319" s="337"/>
      <c r="DS319" s="337"/>
      <c r="DT319" s="337">
        <f t="shared" si="1264"/>
        <v>0</v>
      </c>
      <c r="DU319" s="336"/>
      <c r="DV319" s="336"/>
      <c r="DW319" s="336">
        <f t="shared" si="1280"/>
        <v>0</v>
      </c>
      <c r="EA319" s="23"/>
      <c r="EB319" s="23"/>
    </row>
    <row r="320" spans="1:132" ht="12.75" hidden="1" customHeight="1" x14ac:dyDescent="0.25">
      <c r="A320" s="339" t="s">
        <v>301</v>
      </c>
      <c r="B320" s="331">
        <v>0</v>
      </c>
      <c r="C320" s="331"/>
      <c r="D320" s="331">
        <f t="shared" ref="D320:D326" si="1281">B320-C320</f>
        <v>0</v>
      </c>
      <c r="E320" s="331">
        <v>0</v>
      </c>
      <c r="F320" s="331"/>
      <c r="G320" s="331">
        <f t="shared" ref="G320:G326" si="1282">E320-F320</f>
        <v>0</v>
      </c>
      <c r="H320" s="340">
        <v>2</v>
      </c>
      <c r="I320" s="199"/>
      <c r="J320" s="331">
        <v>0</v>
      </c>
      <c r="K320" s="331"/>
      <c r="L320" s="331">
        <f t="shared" si="976"/>
        <v>0</v>
      </c>
      <c r="M320" s="199"/>
      <c r="N320" s="331">
        <v>0</v>
      </c>
      <c r="O320" s="331"/>
      <c r="P320" s="331">
        <f t="shared" si="1235"/>
        <v>0</v>
      </c>
      <c r="Q320" s="331">
        <f t="shared" si="1265"/>
        <v>0</v>
      </c>
      <c r="R320" s="331">
        <f t="shared" si="1236"/>
        <v>0</v>
      </c>
      <c r="S320" s="331">
        <f t="shared" si="1236"/>
        <v>0</v>
      </c>
      <c r="T320" s="199"/>
      <c r="U320" s="331">
        <v>0</v>
      </c>
      <c r="V320" s="331"/>
      <c r="W320" s="331">
        <f t="shared" si="1237"/>
        <v>0</v>
      </c>
      <c r="X320" s="340"/>
      <c r="Y320" s="332">
        <f t="shared" si="1266"/>
        <v>0</v>
      </c>
      <c r="Z320" s="333">
        <f t="shared" si="1267"/>
        <v>0</v>
      </c>
      <c r="AA320" s="333">
        <f t="shared" si="1238"/>
        <v>0</v>
      </c>
      <c r="AB320" s="333">
        <f t="shared" si="1238"/>
        <v>0</v>
      </c>
      <c r="AC320" s="199"/>
      <c r="AD320" s="199"/>
      <c r="AE320" s="199"/>
      <c r="AF320" s="199"/>
      <c r="AG320" s="331">
        <v>0</v>
      </c>
      <c r="AH320" s="331"/>
      <c r="AI320" s="331">
        <f t="shared" si="1239"/>
        <v>0</v>
      </c>
      <c r="AJ320" s="331">
        <f t="shared" si="1268"/>
        <v>0</v>
      </c>
      <c r="AK320" s="331">
        <f t="shared" si="1240"/>
        <v>0</v>
      </c>
      <c r="AL320" s="331">
        <f t="shared" si="1240"/>
        <v>0</v>
      </c>
      <c r="AM320" s="321"/>
      <c r="AN320" s="199"/>
      <c r="AO320" s="331">
        <v>0</v>
      </c>
      <c r="AP320" s="331"/>
      <c r="AQ320" s="331">
        <f t="shared" si="1241"/>
        <v>0</v>
      </c>
      <c r="AR320" s="331">
        <f t="shared" si="1269"/>
        <v>0</v>
      </c>
      <c r="AS320" s="331">
        <f t="shared" si="1242"/>
        <v>0</v>
      </c>
      <c r="AT320" s="331">
        <f t="shared" si="1242"/>
        <v>0</v>
      </c>
      <c r="AU320" s="199"/>
      <c r="AV320" s="331">
        <v>0</v>
      </c>
      <c r="AW320" s="331"/>
      <c r="AX320" s="331">
        <f t="shared" si="1243"/>
        <v>0</v>
      </c>
      <c r="AY320" s="340"/>
      <c r="AZ320" s="332">
        <f t="shared" si="1270"/>
        <v>0</v>
      </c>
      <c r="BA320" s="331">
        <f t="shared" si="1271"/>
        <v>0</v>
      </c>
      <c r="BB320" s="331">
        <f t="shared" si="1244"/>
        <v>0</v>
      </c>
      <c r="BC320" s="331">
        <f t="shared" si="1244"/>
        <v>0</v>
      </c>
      <c r="BD320" s="340"/>
      <c r="BE320" s="318">
        <f t="shared" si="1245"/>
        <v>0</v>
      </c>
      <c r="BF320" s="333">
        <f t="shared" si="1272"/>
        <v>0</v>
      </c>
      <c r="BG320" s="333">
        <f t="shared" si="1246"/>
        <v>0</v>
      </c>
      <c r="BH320" s="333">
        <f t="shared" si="1246"/>
        <v>0</v>
      </c>
      <c r="BI320" s="321"/>
      <c r="BJ320" s="321"/>
      <c r="BK320" s="321"/>
      <c r="BL320" s="199"/>
      <c r="BM320" s="331">
        <v>0</v>
      </c>
      <c r="BN320" s="331"/>
      <c r="BO320" s="331">
        <f t="shared" si="1247"/>
        <v>0</v>
      </c>
      <c r="BP320" s="331">
        <f t="shared" si="1273"/>
        <v>0</v>
      </c>
      <c r="BQ320" s="331">
        <f t="shared" si="1248"/>
        <v>0</v>
      </c>
      <c r="BR320" s="331">
        <f t="shared" si="1248"/>
        <v>0</v>
      </c>
      <c r="BS320" s="321"/>
      <c r="BT320" s="199"/>
      <c r="BU320" s="331">
        <v>0</v>
      </c>
      <c r="BV320" s="331"/>
      <c r="BW320" s="331">
        <f t="shared" si="1249"/>
        <v>0</v>
      </c>
      <c r="BX320" s="331">
        <f t="shared" si="1274"/>
        <v>0</v>
      </c>
      <c r="BY320" s="331">
        <f t="shared" si="1250"/>
        <v>0</v>
      </c>
      <c r="BZ320" s="331">
        <f t="shared" si="1250"/>
        <v>0</v>
      </c>
      <c r="CA320" s="200" t="e">
        <f t="shared" si="1251"/>
        <v>#DIV/0!</v>
      </c>
      <c r="CB320" s="199"/>
      <c r="CC320" s="331">
        <v>0</v>
      </c>
      <c r="CD320" s="331"/>
      <c r="CE320" s="331">
        <f t="shared" si="1252"/>
        <v>0</v>
      </c>
      <c r="CF320" s="340"/>
      <c r="CG320" s="332">
        <f t="shared" si="1253"/>
        <v>0</v>
      </c>
      <c r="CH320" s="331"/>
      <c r="CI320" s="331">
        <f t="shared" si="1254"/>
        <v>0</v>
      </c>
      <c r="CJ320" s="331">
        <f t="shared" si="1254"/>
        <v>0</v>
      </c>
      <c r="CK320" s="340"/>
      <c r="CL320" s="318">
        <f t="shared" si="1255"/>
        <v>0</v>
      </c>
      <c r="CM320" s="331">
        <f t="shared" si="1275"/>
        <v>0</v>
      </c>
      <c r="CN320" s="331">
        <f t="shared" si="1256"/>
        <v>0</v>
      </c>
      <c r="CO320" s="331">
        <f t="shared" si="1256"/>
        <v>0</v>
      </c>
      <c r="CP320" s="321"/>
      <c r="CQ320" s="321"/>
      <c r="CR320" s="321" t="e">
        <f t="shared" si="1276"/>
        <v>#DIV/0!</v>
      </c>
      <c r="CS320" s="199"/>
      <c r="CT320" s="331">
        <v>0</v>
      </c>
      <c r="CU320" s="331"/>
      <c r="CV320" s="331">
        <f t="shared" si="1257"/>
        <v>0</v>
      </c>
      <c r="CW320" s="331">
        <f t="shared" si="1277"/>
        <v>0</v>
      </c>
      <c r="CX320" s="331">
        <f t="shared" si="1258"/>
        <v>0</v>
      </c>
      <c r="CY320" s="331">
        <f t="shared" si="1258"/>
        <v>0</v>
      </c>
      <c r="CZ320" s="199"/>
      <c r="DA320" s="331">
        <v>0</v>
      </c>
      <c r="DB320" s="331"/>
      <c r="DC320" s="331">
        <f t="shared" si="1259"/>
        <v>0</v>
      </c>
      <c r="DD320" s="331">
        <f t="shared" si="1278"/>
        <v>0</v>
      </c>
      <c r="DE320" s="331">
        <f t="shared" si="1260"/>
        <v>0</v>
      </c>
      <c r="DF320" s="331">
        <f t="shared" si="1260"/>
        <v>0</v>
      </c>
      <c r="DG320" s="199"/>
      <c r="DH320" s="331">
        <v>0</v>
      </c>
      <c r="DI320" s="331"/>
      <c r="DJ320" s="331">
        <f t="shared" si="1261"/>
        <v>0</v>
      </c>
      <c r="DK320" s="340"/>
      <c r="DL320" s="332">
        <f t="shared" si="1262"/>
        <v>0</v>
      </c>
      <c r="DM320" s="331">
        <f t="shared" si="1279"/>
        <v>0</v>
      </c>
      <c r="DN320" s="331">
        <f t="shared" si="1263"/>
        <v>0</v>
      </c>
      <c r="DO320" s="331">
        <f t="shared" si="1263"/>
        <v>0</v>
      </c>
      <c r="DP320" s="340"/>
      <c r="DQ320" s="318"/>
      <c r="DR320" s="331"/>
      <c r="DS320" s="331"/>
      <c r="DT320" s="331">
        <f t="shared" si="1264"/>
        <v>0</v>
      </c>
      <c r="DU320" s="199"/>
      <c r="DV320" s="199"/>
      <c r="DW320" s="199">
        <f t="shared" si="1280"/>
        <v>0</v>
      </c>
    </row>
    <row r="321" spans="1:132" ht="12.75" hidden="1" customHeight="1" x14ac:dyDescent="0.25">
      <c r="A321" s="339" t="s">
        <v>302</v>
      </c>
      <c r="B321" s="331">
        <v>0</v>
      </c>
      <c r="C321" s="331"/>
      <c r="D321" s="331">
        <f t="shared" si="1281"/>
        <v>0</v>
      </c>
      <c r="E321" s="331">
        <v>0</v>
      </c>
      <c r="F321" s="331"/>
      <c r="G321" s="331">
        <f t="shared" si="1282"/>
        <v>0</v>
      </c>
      <c r="H321" s="340">
        <v>4.03</v>
      </c>
      <c r="I321" s="199"/>
      <c r="J321" s="331">
        <v>0</v>
      </c>
      <c r="K321" s="331"/>
      <c r="L321" s="331">
        <f t="shared" si="976"/>
        <v>0</v>
      </c>
      <c r="M321" s="199"/>
      <c r="N321" s="331">
        <v>0</v>
      </c>
      <c r="O321" s="331"/>
      <c r="P321" s="331">
        <f t="shared" si="1235"/>
        <v>0</v>
      </c>
      <c r="Q321" s="331">
        <f t="shared" si="1265"/>
        <v>0</v>
      </c>
      <c r="R321" s="331">
        <f t="shared" si="1236"/>
        <v>0</v>
      </c>
      <c r="S321" s="331">
        <f t="shared" si="1236"/>
        <v>0</v>
      </c>
      <c r="T321" s="199"/>
      <c r="U321" s="331">
        <v>0</v>
      </c>
      <c r="V321" s="331"/>
      <c r="W321" s="331">
        <f t="shared" si="1237"/>
        <v>0</v>
      </c>
      <c r="X321" s="340"/>
      <c r="Y321" s="332">
        <f t="shared" si="1266"/>
        <v>0</v>
      </c>
      <c r="Z321" s="333">
        <f t="shared" si="1267"/>
        <v>0</v>
      </c>
      <c r="AA321" s="333">
        <f t="shared" si="1238"/>
        <v>0</v>
      </c>
      <c r="AB321" s="333">
        <f t="shared" si="1238"/>
        <v>0</v>
      </c>
      <c r="AC321" s="199"/>
      <c r="AD321" s="199"/>
      <c r="AE321" s="199"/>
      <c r="AF321" s="199"/>
      <c r="AG321" s="331">
        <v>0</v>
      </c>
      <c r="AH321" s="331"/>
      <c r="AI321" s="331">
        <f t="shared" si="1239"/>
        <v>0</v>
      </c>
      <c r="AJ321" s="331">
        <f t="shared" si="1268"/>
        <v>0</v>
      </c>
      <c r="AK321" s="331">
        <f t="shared" si="1240"/>
        <v>0</v>
      </c>
      <c r="AL321" s="331">
        <f t="shared" si="1240"/>
        <v>0</v>
      </c>
      <c r="AM321" s="321"/>
      <c r="AN321" s="199"/>
      <c r="AO321" s="331">
        <v>0</v>
      </c>
      <c r="AP321" s="331"/>
      <c r="AQ321" s="331">
        <f t="shared" si="1241"/>
        <v>0</v>
      </c>
      <c r="AR321" s="331">
        <f t="shared" si="1269"/>
        <v>0</v>
      </c>
      <c r="AS321" s="331">
        <f t="shared" si="1242"/>
        <v>0</v>
      </c>
      <c r="AT321" s="331">
        <f t="shared" si="1242"/>
        <v>0</v>
      </c>
      <c r="AU321" s="199"/>
      <c r="AV321" s="331">
        <v>0</v>
      </c>
      <c r="AW321" s="331"/>
      <c r="AX321" s="331">
        <f t="shared" si="1243"/>
        <v>0</v>
      </c>
      <c r="AY321" s="340"/>
      <c r="AZ321" s="332">
        <f t="shared" si="1270"/>
        <v>0</v>
      </c>
      <c r="BA321" s="331">
        <f t="shared" si="1271"/>
        <v>0</v>
      </c>
      <c r="BB321" s="331">
        <f t="shared" si="1244"/>
        <v>0</v>
      </c>
      <c r="BC321" s="331">
        <f t="shared" si="1244"/>
        <v>0</v>
      </c>
      <c r="BD321" s="340"/>
      <c r="BE321" s="318">
        <f t="shared" si="1245"/>
        <v>0</v>
      </c>
      <c r="BF321" s="333">
        <f t="shared" si="1272"/>
        <v>0</v>
      </c>
      <c r="BG321" s="333">
        <f t="shared" si="1246"/>
        <v>0</v>
      </c>
      <c r="BH321" s="333">
        <f t="shared" si="1246"/>
        <v>0</v>
      </c>
      <c r="BI321" s="321"/>
      <c r="BJ321" s="321"/>
      <c r="BK321" s="321"/>
      <c r="BL321" s="199"/>
      <c r="BM321" s="331">
        <v>0</v>
      </c>
      <c r="BN321" s="331"/>
      <c r="BO321" s="331">
        <f t="shared" si="1247"/>
        <v>0</v>
      </c>
      <c r="BP321" s="331">
        <f t="shared" si="1273"/>
        <v>0</v>
      </c>
      <c r="BQ321" s="331">
        <f t="shared" si="1248"/>
        <v>0</v>
      </c>
      <c r="BR321" s="331">
        <f t="shared" si="1248"/>
        <v>0</v>
      </c>
      <c r="BS321" s="321"/>
      <c r="BT321" s="199"/>
      <c r="BU321" s="331">
        <v>0</v>
      </c>
      <c r="BV321" s="331"/>
      <c r="BW321" s="331">
        <f t="shared" si="1249"/>
        <v>0</v>
      </c>
      <c r="BX321" s="331">
        <f t="shared" si="1274"/>
        <v>0</v>
      </c>
      <c r="BY321" s="331">
        <f t="shared" si="1250"/>
        <v>0</v>
      </c>
      <c r="BZ321" s="331">
        <f t="shared" si="1250"/>
        <v>0</v>
      </c>
      <c r="CA321" s="200" t="e">
        <f t="shared" si="1251"/>
        <v>#DIV/0!</v>
      </c>
      <c r="CB321" s="199"/>
      <c r="CC321" s="331">
        <v>0</v>
      </c>
      <c r="CD321" s="331"/>
      <c r="CE321" s="331">
        <f t="shared" si="1252"/>
        <v>0</v>
      </c>
      <c r="CF321" s="340"/>
      <c r="CG321" s="332">
        <f t="shared" si="1253"/>
        <v>0</v>
      </c>
      <c r="CH321" s="331"/>
      <c r="CI321" s="331">
        <f t="shared" si="1254"/>
        <v>0</v>
      </c>
      <c r="CJ321" s="331">
        <f t="shared" si="1254"/>
        <v>0</v>
      </c>
      <c r="CK321" s="340"/>
      <c r="CL321" s="318">
        <f t="shared" si="1255"/>
        <v>0</v>
      </c>
      <c r="CM321" s="331">
        <f t="shared" si="1275"/>
        <v>0</v>
      </c>
      <c r="CN321" s="331">
        <f t="shared" si="1256"/>
        <v>0</v>
      </c>
      <c r="CO321" s="331">
        <f t="shared" si="1256"/>
        <v>0</v>
      </c>
      <c r="CP321" s="321"/>
      <c r="CQ321" s="321"/>
      <c r="CR321" s="321" t="e">
        <f t="shared" si="1276"/>
        <v>#DIV/0!</v>
      </c>
      <c r="CS321" s="199"/>
      <c r="CT321" s="331">
        <v>0</v>
      </c>
      <c r="CU321" s="331"/>
      <c r="CV321" s="331">
        <f t="shared" si="1257"/>
        <v>0</v>
      </c>
      <c r="CW321" s="331">
        <f t="shared" si="1277"/>
        <v>0</v>
      </c>
      <c r="CX321" s="331">
        <f t="shared" si="1258"/>
        <v>0</v>
      </c>
      <c r="CY321" s="331">
        <f t="shared" si="1258"/>
        <v>0</v>
      </c>
      <c r="CZ321" s="199"/>
      <c r="DA321" s="331">
        <v>0</v>
      </c>
      <c r="DB321" s="331"/>
      <c r="DC321" s="331">
        <f t="shared" si="1259"/>
        <v>0</v>
      </c>
      <c r="DD321" s="331">
        <f t="shared" si="1278"/>
        <v>0</v>
      </c>
      <c r="DE321" s="331">
        <f t="shared" si="1260"/>
        <v>0</v>
      </c>
      <c r="DF321" s="331">
        <f t="shared" si="1260"/>
        <v>0</v>
      </c>
      <c r="DG321" s="199"/>
      <c r="DH321" s="331">
        <v>0</v>
      </c>
      <c r="DI321" s="331"/>
      <c r="DJ321" s="331">
        <f t="shared" si="1261"/>
        <v>0</v>
      </c>
      <c r="DK321" s="340"/>
      <c r="DL321" s="332">
        <f t="shared" si="1262"/>
        <v>0</v>
      </c>
      <c r="DM321" s="331">
        <f t="shared" si="1279"/>
        <v>0</v>
      </c>
      <c r="DN321" s="331">
        <f t="shared" si="1263"/>
        <v>0</v>
      </c>
      <c r="DO321" s="331">
        <f t="shared" si="1263"/>
        <v>0</v>
      </c>
      <c r="DP321" s="340"/>
      <c r="DQ321" s="318"/>
      <c r="DR321" s="331"/>
      <c r="DS321" s="331"/>
      <c r="DT321" s="331">
        <f t="shared" si="1264"/>
        <v>0</v>
      </c>
      <c r="DU321" s="199"/>
      <c r="DV321" s="199"/>
      <c r="DW321" s="199">
        <f t="shared" si="1280"/>
        <v>0</v>
      </c>
    </row>
    <row r="322" spans="1:132" ht="12.75" hidden="1" customHeight="1" x14ac:dyDescent="0.25">
      <c r="A322" s="339" t="s">
        <v>102</v>
      </c>
      <c r="B322" s="331">
        <v>0</v>
      </c>
      <c r="C322" s="331"/>
      <c r="D322" s="331">
        <f t="shared" si="1281"/>
        <v>0</v>
      </c>
      <c r="E322" s="331">
        <v>0</v>
      </c>
      <c r="F322" s="331"/>
      <c r="G322" s="331">
        <f t="shared" si="1282"/>
        <v>0</v>
      </c>
      <c r="H322" s="340"/>
      <c r="I322" s="199"/>
      <c r="J322" s="331">
        <v>0</v>
      </c>
      <c r="K322" s="331"/>
      <c r="L322" s="331">
        <f t="shared" si="976"/>
        <v>0</v>
      </c>
      <c r="M322" s="199"/>
      <c r="N322" s="331">
        <v>0</v>
      </c>
      <c r="O322" s="331"/>
      <c r="P322" s="331">
        <f t="shared" si="1235"/>
        <v>0</v>
      </c>
      <c r="Q322" s="331">
        <f t="shared" si="1265"/>
        <v>0</v>
      </c>
      <c r="R322" s="331">
        <f t="shared" si="1236"/>
        <v>0</v>
      </c>
      <c r="S322" s="331">
        <f t="shared" si="1236"/>
        <v>0</v>
      </c>
      <c r="T322" s="199"/>
      <c r="U322" s="331">
        <v>0</v>
      </c>
      <c r="V322" s="331"/>
      <c r="W322" s="331">
        <f t="shared" si="1237"/>
        <v>0</v>
      </c>
      <c r="X322" s="340"/>
      <c r="Y322" s="332">
        <f t="shared" si="1266"/>
        <v>0</v>
      </c>
      <c r="Z322" s="333">
        <f t="shared" si="1267"/>
        <v>0</v>
      </c>
      <c r="AA322" s="333">
        <f t="shared" si="1238"/>
        <v>0</v>
      </c>
      <c r="AB322" s="333">
        <f t="shared" si="1238"/>
        <v>0</v>
      </c>
      <c r="AC322" s="199"/>
      <c r="AD322" s="199"/>
      <c r="AE322" s="199"/>
      <c r="AF322" s="199"/>
      <c r="AG322" s="331">
        <v>0</v>
      </c>
      <c r="AH322" s="331"/>
      <c r="AI322" s="331">
        <f t="shared" si="1239"/>
        <v>0</v>
      </c>
      <c r="AJ322" s="331">
        <f t="shared" si="1268"/>
        <v>0</v>
      </c>
      <c r="AK322" s="331">
        <f t="shared" si="1240"/>
        <v>0</v>
      </c>
      <c r="AL322" s="331">
        <f t="shared" si="1240"/>
        <v>0</v>
      </c>
      <c r="AM322" s="199"/>
      <c r="AN322" s="199"/>
      <c r="AO322" s="331">
        <v>0</v>
      </c>
      <c r="AP322" s="331"/>
      <c r="AQ322" s="331">
        <f t="shared" si="1241"/>
        <v>0</v>
      </c>
      <c r="AR322" s="331">
        <f t="shared" si="1269"/>
        <v>0</v>
      </c>
      <c r="AS322" s="331">
        <f t="shared" si="1242"/>
        <v>0</v>
      </c>
      <c r="AT322" s="331">
        <f t="shared" si="1242"/>
        <v>0</v>
      </c>
      <c r="AU322" s="199"/>
      <c r="AV322" s="331">
        <v>0</v>
      </c>
      <c r="AW322" s="331"/>
      <c r="AX322" s="331">
        <f t="shared" si="1243"/>
        <v>0</v>
      </c>
      <c r="AY322" s="340"/>
      <c r="AZ322" s="332">
        <f t="shared" si="1270"/>
        <v>0</v>
      </c>
      <c r="BA322" s="331">
        <f t="shared" si="1271"/>
        <v>0</v>
      </c>
      <c r="BB322" s="331">
        <f t="shared" si="1244"/>
        <v>0</v>
      </c>
      <c r="BC322" s="331">
        <f t="shared" si="1244"/>
        <v>0</v>
      </c>
      <c r="BD322" s="340"/>
      <c r="BE322" s="318">
        <f t="shared" si="1245"/>
        <v>0</v>
      </c>
      <c r="BF322" s="333">
        <f t="shared" si="1272"/>
        <v>0</v>
      </c>
      <c r="BG322" s="333">
        <f t="shared" si="1246"/>
        <v>0</v>
      </c>
      <c r="BH322" s="333">
        <f t="shared" si="1246"/>
        <v>0</v>
      </c>
      <c r="BI322" s="199"/>
      <c r="BJ322" s="199"/>
      <c r="BK322" s="199"/>
      <c r="BL322" s="199"/>
      <c r="BM322" s="331">
        <v>0</v>
      </c>
      <c r="BN322" s="331"/>
      <c r="BO322" s="331">
        <f t="shared" si="1247"/>
        <v>0</v>
      </c>
      <c r="BP322" s="331">
        <f t="shared" si="1273"/>
        <v>0</v>
      </c>
      <c r="BQ322" s="331">
        <f t="shared" si="1248"/>
        <v>0</v>
      </c>
      <c r="BR322" s="331">
        <f t="shared" si="1248"/>
        <v>0</v>
      </c>
      <c r="BS322" s="199"/>
      <c r="BT322" s="199"/>
      <c r="BU322" s="331">
        <v>0</v>
      </c>
      <c r="BV322" s="331"/>
      <c r="BW322" s="331">
        <f t="shared" si="1249"/>
        <v>0</v>
      </c>
      <c r="BX322" s="331">
        <f t="shared" si="1274"/>
        <v>0</v>
      </c>
      <c r="BY322" s="331">
        <f t="shared" si="1250"/>
        <v>0</v>
      </c>
      <c r="BZ322" s="331">
        <f t="shared" si="1250"/>
        <v>0</v>
      </c>
      <c r="CA322" s="200" t="e">
        <f t="shared" si="1251"/>
        <v>#DIV/0!</v>
      </c>
      <c r="CB322" s="199"/>
      <c r="CC322" s="331">
        <v>0</v>
      </c>
      <c r="CD322" s="331"/>
      <c r="CE322" s="331">
        <f t="shared" si="1252"/>
        <v>0</v>
      </c>
      <c r="CF322" s="340"/>
      <c r="CG322" s="332">
        <f t="shared" si="1253"/>
        <v>0</v>
      </c>
      <c r="CH322" s="331"/>
      <c r="CI322" s="331">
        <f t="shared" si="1254"/>
        <v>0</v>
      </c>
      <c r="CJ322" s="331">
        <f t="shared" si="1254"/>
        <v>0</v>
      </c>
      <c r="CK322" s="340"/>
      <c r="CL322" s="318">
        <f t="shared" si="1255"/>
        <v>0</v>
      </c>
      <c r="CM322" s="331">
        <f t="shared" si="1275"/>
        <v>0</v>
      </c>
      <c r="CN322" s="331">
        <f t="shared" si="1256"/>
        <v>0</v>
      </c>
      <c r="CO322" s="331">
        <f t="shared" si="1256"/>
        <v>0</v>
      </c>
      <c r="CP322" s="199"/>
      <c r="CQ322" s="199"/>
      <c r="CR322" s="199" t="e">
        <f t="shared" si="1276"/>
        <v>#DIV/0!</v>
      </c>
      <c r="CS322" s="199"/>
      <c r="CT322" s="331">
        <v>0</v>
      </c>
      <c r="CU322" s="331"/>
      <c r="CV322" s="331">
        <f t="shared" si="1257"/>
        <v>0</v>
      </c>
      <c r="CW322" s="331">
        <f t="shared" si="1277"/>
        <v>0</v>
      </c>
      <c r="CX322" s="331">
        <f t="shared" si="1258"/>
        <v>0</v>
      </c>
      <c r="CY322" s="331">
        <f t="shared" si="1258"/>
        <v>0</v>
      </c>
      <c r="CZ322" s="199"/>
      <c r="DA322" s="331">
        <v>0</v>
      </c>
      <c r="DB322" s="331"/>
      <c r="DC322" s="331">
        <f t="shared" si="1259"/>
        <v>0</v>
      </c>
      <c r="DD322" s="331">
        <f t="shared" si="1278"/>
        <v>0</v>
      </c>
      <c r="DE322" s="331">
        <f t="shared" si="1260"/>
        <v>0</v>
      </c>
      <c r="DF322" s="331">
        <f t="shared" si="1260"/>
        <v>0</v>
      </c>
      <c r="DG322" s="199"/>
      <c r="DH322" s="331">
        <v>0</v>
      </c>
      <c r="DI322" s="331"/>
      <c r="DJ322" s="331">
        <f t="shared" si="1261"/>
        <v>0</v>
      </c>
      <c r="DK322" s="340"/>
      <c r="DL322" s="332">
        <f t="shared" si="1262"/>
        <v>0</v>
      </c>
      <c r="DM322" s="331">
        <f t="shared" si="1279"/>
        <v>0</v>
      </c>
      <c r="DN322" s="331">
        <f t="shared" si="1263"/>
        <v>0</v>
      </c>
      <c r="DO322" s="331">
        <f t="shared" si="1263"/>
        <v>0</v>
      </c>
      <c r="DP322" s="340"/>
      <c r="DQ322" s="318"/>
      <c r="DR322" s="331"/>
      <c r="DS322" s="331"/>
      <c r="DT322" s="331">
        <f t="shared" si="1264"/>
        <v>0</v>
      </c>
      <c r="DU322" s="199"/>
      <c r="DV322" s="199"/>
      <c r="DW322" s="199" t="e">
        <f t="shared" si="1280"/>
        <v>#DIV/0!</v>
      </c>
    </row>
    <row r="323" spans="1:132" ht="12.75" hidden="1" customHeight="1" x14ac:dyDescent="0.25">
      <c r="A323" s="339" t="s">
        <v>303</v>
      </c>
      <c r="B323" s="331">
        <v>0</v>
      </c>
      <c r="C323" s="331"/>
      <c r="D323" s="331">
        <f t="shared" si="1281"/>
        <v>0</v>
      </c>
      <c r="E323" s="331">
        <v>0</v>
      </c>
      <c r="F323" s="331"/>
      <c r="G323" s="331">
        <f t="shared" si="1282"/>
        <v>0</v>
      </c>
      <c r="H323" s="340">
        <f>[1]Togo_Fisc!P70</f>
        <v>0</v>
      </c>
      <c r="I323" s="199"/>
      <c r="J323" s="331">
        <v>0</v>
      </c>
      <c r="K323" s="331"/>
      <c r="L323" s="331">
        <f t="shared" si="976"/>
        <v>0</v>
      </c>
      <c r="M323" s="199"/>
      <c r="N323" s="331">
        <v>0</v>
      </c>
      <c r="O323" s="331"/>
      <c r="P323" s="331">
        <f t="shared" si="1235"/>
        <v>0</v>
      </c>
      <c r="Q323" s="331">
        <f t="shared" si="1265"/>
        <v>0</v>
      </c>
      <c r="R323" s="331">
        <f t="shared" si="1236"/>
        <v>0</v>
      </c>
      <c r="S323" s="331">
        <f t="shared" si="1236"/>
        <v>0</v>
      </c>
      <c r="T323" s="199"/>
      <c r="U323" s="331">
        <v>0</v>
      </c>
      <c r="V323" s="331"/>
      <c r="W323" s="331">
        <f t="shared" si="1237"/>
        <v>0</v>
      </c>
      <c r="X323" s="340"/>
      <c r="Y323" s="332">
        <f t="shared" si="1266"/>
        <v>0</v>
      </c>
      <c r="Z323" s="333">
        <f t="shared" si="1267"/>
        <v>0</v>
      </c>
      <c r="AA323" s="333">
        <f t="shared" si="1238"/>
        <v>0</v>
      </c>
      <c r="AB323" s="333">
        <f t="shared" si="1238"/>
        <v>0</v>
      </c>
      <c r="AC323" s="199"/>
      <c r="AD323" s="199"/>
      <c r="AE323" s="199"/>
      <c r="AF323" s="199"/>
      <c r="AG323" s="331">
        <v>0</v>
      </c>
      <c r="AH323" s="331"/>
      <c r="AI323" s="331">
        <f t="shared" si="1239"/>
        <v>0</v>
      </c>
      <c r="AJ323" s="331">
        <f t="shared" si="1268"/>
        <v>0</v>
      </c>
      <c r="AK323" s="331">
        <f t="shared" si="1240"/>
        <v>0</v>
      </c>
      <c r="AL323" s="331">
        <f t="shared" si="1240"/>
        <v>0</v>
      </c>
      <c r="AM323" s="199"/>
      <c r="AN323" s="199"/>
      <c r="AO323" s="331">
        <v>0</v>
      </c>
      <c r="AP323" s="331"/>
      <c r="AQ323" s="331">
        <f t="shared" si="1241"/>
        <v>0</v>
      </c>
      <c r="AR323" s="331">
        <f t="shared" si="1269"/>
        <v>0</v>
      </c>
      <c r="AS323" s="331">
        <f t="shared" si="1242"/>
        <v>0</v>
      </c>
      <c r="AT323" s="331">
        <f t="shared" si="1242"/>
        <v>0</v>
      </c>
      <c r="AU323" s="199"/>
      <c r="AV323" s="331">
        <v>0</v>
      </c>
      <c r="AW323" s="331"/>
      <c r="AX323" s="331">
        <f t="shared" si="1243"/>
        <v>0</v>
      </c>
      <c r="AY323" s="340"/>
      <c r="AZ323" s="332">
        <f t="shared" si="1270"/>
        <v>0</v>
      </c>
      <c r="BA323" s="331">
        <f t="shared" si="1271"/>
        <v>0</v>
      </c>
      <c r="BB323" s="331">
        <f t="shared" si="1244"/>
        <v>0</v>
      </c>
      <c r="BC323" s="331">
        <f t="shared" si="1244"/>
        <v>0</v>
      </c>
      <c r="BD323" s="340"/>
      <c r="BE323" s="318">
        <f t="shared" si="1245"/>
        <v>0</v>
      </c>
      <c r="BF323" s="333">
        <f t="shared" si="1272"/>
        <v>0</v>
      </c>
      <c r="BG323" s="333">
        <f t="shared" si="1246"/>
        <v>0</v>
      </c>
      <c r="BH323" s="333">
        <f t="shared" si="1246"/>
        <v>0</v>
      </c>
      <c r="BI323" s="199"/>
      <c r="BJ323" s="199"/>
      <c r="BK323" s="199"/>
      <c r="BL323" s="199"/>
      <c r="BM323" s="331">
        <v>0</v>
      </c>
      <c r="BN323" s="331"/>
      <c r="BO323" s="331">
        <f t="shared" si="1247"/>
        <v>0</v>
      </c>
      <c r="BP323" s="331">
        <f t="shared" si="1273"/>
        <v>0</v>
      </c>
      <c r="BQ323" s="331">
        <f t="shared" si="1248"/>
        <v>0</v>
      </c>
      <c r="BR323" s="331">
        <f t="shared" si="1248"/>
        <v>0</v>
      </c>
      <c r="BS323" s="199"/>
      <c r="BT323" s="199"/>
      <c r="BU323" s="331">
        <v>0</v>
      </c>
      <c r="BV323" s="331"/>
      <c r="BW323" s="331">
        <f t="shared" si="1249"/>
        <v>0</v>
      </c>
      <c r="BX323" s="331">
        <f t="shared" si="1274"/>
        <v>0</v>
      </c>
      <c r="BY323" s="331">
        <f t="shared" si="1250"/>
        <v>0</v>
      </c>
      <c r="BZ323" s="331">
        <f t="shared" si="1250"/>
        <v>0</v>
      </c>
      <c r="CA323" s="200" t="e">
        <f t="shared" si="1251"/>
        <v>#DIV/0!</v>
      </c>
      <c r="CB323" s="199"/>
      <c r="CC323" s="331">
        <v>0</v>
      </c>
      <c r="CD323" s="331"/>
      <c r="CE323" s="331">
        <f t="shared" si="1252"/>
        <v>0</v>
      </c>
      <c r="CF323" s="340"/>
      <c r="CG323" s="332">
        <f t="shared" si="1253"/>
        <v>0</v>
      </c>
      <c r="CH323" s="331"/>
      <c r="CI323" s="331">
        <f t="shared" si="1254"/>
        <v>0</v>
      </c>
      <c r="CJ323" s="331">
        <f t="shared" si="1254"/>
        <v>0</v>
      </c>
      <c r="CK323" s="340"/>
      <c r="CL323" s="318">
        <f t="shared" si="1255"/>
        <v>0</v>
      </c>
      <c r="CM323" s="331">
        <f t="shared" si="1275"/>
        <v>0</v>
      </c>
      <c r="CN323" s="331">
        <f t="shared" si="1256"/>
        <v>0</v>
      </c>
      <c r="CO323" s="331">
        <f t="shared" si="1256"/>
        <v>0</v>
      </c>
      <c r="CP323" s="199"/>
      <c r="CQ323" s="199"/>
      <c r="CR323" s="199" t="e">
        <f t="shared" si="1276"/>
        <v>#DIV/0!</v>
      </c>
      <c r="CS323" s="199"/>
      <c r="CT323" s="331">
        <v>0</v>
      </c>
      <c r="CU323" s="331"/>
      <c r="CV323" s="331">
        <f t="shared" si="1257"/>
        <v>0</v>
      </c>
      <c r="CW323" s="331">
        <f t="shared" si="1277"/>
        <v>0</v>
      </c>
      <c r="CX323" s="331">
        <f t="shared" si="1258"/>
        <v>0</v>
      </c>
      <c r="CY323" s="331">
        <f t="shared" si="1258"/>
        <v>0</v>
      </c>
      <c r="CZ323" s="199"/>
      <c r="DA323" s="331">
        <v>0</v>
      </c>
      <c r="DB323" s="331"/>
      <c r="DC323" s="331">
        <f t="shared" si="1259"/>
        <v>0</v>
      </c>
      <c r="DD323" s="331">
        <f t="shared" si="1278"/>
        <v>0</v>
      </c>
      <c r="DE323" s="331">
        <f t="shared" si="1260"/>
        <v>0</v>
      </c>
      <c r="DF323" s="331">
        <f t="shared" si="1260"/>
        <v>0</v>
      </c>
      <c r="DG323" s="199"/>
      <c r="DH323" s="331">
        <v>0</v>
      </c>
      <c r="DI323" s="331"/>
      <c r="DJ323" s="331">
        <f t="shared" si="1261"/>
        <v>0</v>
      </c>
      <c r="DK323" s="340"/>
      <c r="DL323" s="332">
        <f t="shared" si="1262"/>
        <v>0</v>
      </c>
      <c r="DM323" s="331">
        <f t="shared" si="1279"/>
        <v>0</v>
      </c>
      <c r="DN323" s="331">
        <f t="shared" si="1263"/>
        <v>0</v>
      </c>
      <c r="DO323" s="331">
        <f t="shared" si="1263"/>
        <v>0</v>
      </c>
      <c r="DP323" s="340"/>
      <c r="DQ323" s="318"/>
      <c r="DR323" s="331"/>
      <c r="DS323" s="331"/>
      <c r="DT323" s="331">
        <f t="shared" si="1264"/>
        <v>0</v>
      </c>
      <c r="DU323" s="199"/>
      <c r="DV323" s="199"/>
      <c r="DW323" s="199" t="e">
        <f t="shared" si="1280"/>
        <v>#DIV/0!</v>
      </c>
      <c r="EA323" s="323"/>
      <c r="EB323" s="323"/>
    </row>
    <row r="324" spans="1:132" s="323" customFormat="1" ht="18.75" hidden="1" customHeight="1" x14ac:dyDescent="0.25">
      <c r="A324" s="324" t="s">
        <v>304</v>
      </c>
      <c r="B324" s="325">
        <f>B325+B326</f>
        <v>0</v>
      </c>
      <c r="C324" s="325"/>
      <c r="D324" s="325">
        <f>SUM(D325:D326)</f>
        <v>0</v>
      </c>
      <c r="E324" s="325">
        <f>E325+E326</f>
        <v>0</v>
      </c>
      <c r="F324" s="325"/>
      <c r="G324" s="325">
        <f>SUM(G325:G326)</f>
        <v>0</v>
      </c>
      <c r="H324" s="335">
        <f>SUM(H325:H326)</f>
        <v>0</v>
      </c>
      <c r="I324" s="324"/>
      <c r="J324" s="325">
        <f>J325+J326</f>
        <v>0</v>
      </c>
      <c r="K324" s="325"/>
      <c r="L324" s="325">
        <f t="shared" si="976"/>
        <v>0</v>
      </c>
      <c r="M324" s="324"/>
      <c r="N324" s="325">
        <f>N325+N326</f>
        <v>0</v>
      </c>
      <c r="O324" s="325"/>
      <c r="P324" s="325">
        <f t="shared" si="1235"/>
        <v>0</v>
      </c>
      <c r="Q324" s="325">
        <f t="shared" si="1265"/>
        <v>0</v>
      </c>
      <c r="R324" s="325">
        <f t="shared" si="1236"/>
        <v>0</v>
      </c>
      <c r="S324" s="325">
        <f t="shared" si="1236"/>
        <v>0</v>
      </c>
      <c r="T324" s="324"/>
      <c r="U324" s="325">
        <f>U325+U326</f>
        <v>0</v>
      </c>
      <c r="V324" s="325"/>
      <c r="W324" s="325">
        <f t="shared" si="1237"/>
        <v>0</v>
      </c>
      <c r="X324" s="335"/>
      <c r="Y324" s="326">
        <f t="shared" si="1266"/>
        <v>0</v>
      </c>
      <c r="Z324" s="327">
        <f t="shared" si="1267"/>
        <v>0</v>
      </c>
      <c r="AA324" s="327">
        <f t="shared" si="1238"/>
        <v>0</v>
      </c>
      <c r="AB324" s="327">
        <f t="shared" si="1238"/>
        <v>0</v>
      </c>
      <c r="AC324" s="199"/>
      <c r="AD324" s="199"/>
      <c r="AE324" s="199"/>
      <c r="AF324" s="324"/>
      <c r="AG324" s="325">
        <f>AG325+AG326</f>
        <v>0</v>
      </c>
      <c r="AH324" s="325"/>
      <c r="AI324" s="325">
        <f t="shared" si="1239"/>
        <v>0</v>
      </c>
      <c r="AJ324" s="325">
        <f t="shared" si="1268"/>
        <v>0</v>
      </c>
      <c r="AK324" s="325">
        <f t="shared" si="1240"/>
        <v>0</v>
      </c>
      <c r="AL324" s="325">
        <f t="shared" si="1240"/>
        <v>0</v>
      </c>
      <c r="AM324" s="328"/>
      <c r="AN324" s="324"/>
      <c r="AO324" s="325">
        <f>AO325+AO326</f>
        <v>0</v>
      </c>
      <c r="AP324" s="325"/>
      <c r="AQ324" s="325">
        <f t="shared" si="1241"/>
        <v>0</v>
      </c>
      <c r="AR324" s="325">
        <f t="shared" si="1269"/>
        <v>0</v>
      </c>
      <c r="AS324" s="325">
        <f t="shared" si="1242"/>
        <v>0</v>
      </c>
      <c r="AT324" s="325">
        <f t="shared" si="1242"/>
        <v>0</v>
      </c>
      <c r="AU324" s="324"/>
      <c r="AV324" s="325">
        <f>AV325+AV326</f>
        <v>0</v>
      </c>
      <c r="AW324" s="325"/>
      <c r="AX324" s="325">
        <f t="shared" si="1243"/>
        <v>0</v>
      </c>
      <c r="AY324" s="335"/>
      <c r="AZ324" s="326">
        <f t="shared" si="1270"/>
        <v>0</v>
      </c>
      <c r="BA324" s="325">
        <f t="shared" si="1271"/>
        <v>0</v>
      </c>
      <c r="BB324" s="325">
        <f t="shared" si="1244"/>
        <v>0</v>
      </c>
      <c r="BC324" s="325">
        <f t="shared" si="1244"/>
        <v>0</v>
      </c>
      <c r="BD324" s="335"/>
      <c r="BE324" s="326">
        <f t="shared" si="1245"/>
        <v>0</v>
      </c>
      <c r="BF324" s="327">
        <f t="shared" si="1272"/>
        <v>0</v>
      </c>
      <c r="BG324" s="327">
        <f t="shared" si="1246"/>
        <v>0</v>
      </c>
      <c r="BH324" s="327">
        <f t="shared" si="1246"/>
        <v>0</v>
      </c>
      <c r="BI324" s="328"/>
      <c r="BJ324" s="328"/>
      <c r="BK324" s="328"/>
      <c r="BL324" s="324"/>
      <c r="BM324" s="325">
        <f>BM325+BM326</f>
        <v>0</v>
      </c>
      <c r="BN324" s="325"/>
      <c r="BO324" s="325">
        <f t="shared" si="1247"/>
        <v>0</v>
      </c>
      <c r="BP324" s="325">
        <f t="shared" si="1273"/>
        <v>0</v>
      </c>
      <c r="BQ324" s="325">
        <f t="shared" si="1248"/>
        <v>0</v>
      </c>
      <c r="BR324" s="325">
        <f t="shared" si="1248"/>
        <v>0</v>
      </c>
      <c r="BS324" s="328"/>
      <c r="BT324" s="324"/>
      <c r="BU324" s="325">
        <f>BU325+BU326</f>
        <v>0</v>
      </c>
      <c r="BV324" s="325"/>
      <c r="BW324" s="325">
        <f t="shared" si="1249"/>
        <v>0</v>
      </c>
      <c r="BX324" s="325">
        <f t="shared" si="1274"/>
        <v>0</v>
      </c>
      <c r="BY324" s="325">
        <f t="shared" si="1250"/>
        <v>0</v>
      </c>
      <c r="BZ324" s="325">
        <f t="shared" si="1250"/>
        <v>0</v>
      </c>
      <c r="CA324" s="328" t="e">
        <f t="shared" si="1251"/>
        <v>#DIV/0!</v>
      </c>
      <c r="CB324" s="324"/>
      <c r="CC324" s="325">
        <f>CC325+CC326</f>
        <v>0</v>
      </c>
      <c r="CD324" s="325"/>
      <c r="CE324" s="325">
        <f t="shared" si="1252"/>
        <v>0</v>
      </c>
      <c r="CF324" s="335"/>
      <c r="CG324" s="326">
        <f t="shared" si="1253"/>
        <v>0</v>
      </c>
      <c r="CH324" s="325"/>
      <c r="CI324" s="325">
        <f t="shared" si="1254"/>
        <v>0</v>
      </c>
      <c r="CJ324" s="325">
        <f t="shared" si="1254"/>
        <v>0</v>
      </c>
      <c r="CK324" s="335"/>
      <c r="CL324" s="326">
        <f t="shared" si="1255"/>
        <v>0</v>
      </c>
      <c r="CM324" s="325">
        <f t="shared" si="1275"/>
        <v>0</v>
      </c>
      <c r="CN324" s="325">
        <f t="shared" si="1256"/>
        <v>0</v>
      </c>
      <c r="CO324" s="325">
        <f t="shared" si="1256"/>
        <v>0</v>
      </c>
      <c r="CP324" s="328"/>
      <c r="CQ324" s="328"/>
      <c r="CR324" s="328" t="e">
        <f t="shared" si="1276"/>
        <v>#DIV/0!</v>
      </c>
      <c r="CS324" s="324"/>
      <c r="CT324" s="325">
        <f>CT325+CT326</f>
        <v>0</v>
      </c>
      <c r="CU324" s="325"/>
      <c r="CV324" s="325">
        <f t="shared" si="1257"/>
        <v>0</v>
      </c>
      <c r="CW324" s="325">
        <f t="shared" si="1277"/>
        <v>0</v>
      </c>
      <c r="CX324" s="325">
        <f t="shared" si="1258"/>
        <v>0</v>
      </c>
      <c r="CY324" s="325">
        <f t="shared" si="1258"/>
        <v>0</v>
      </c>
      <c r="CZ324" s="324"/>
      <c r="DA324" s="325">
        <f>DA325+DA326</f>
        <v>0</v>
      </c>
      <c r="DB324" s="325"/>
      <c r="DC324" s="325">
        <f t="shared" si="1259"/>
        <v>0</v>
      </c>
      <c r="DD324" s="325">
        <f t="shared" si="1278"/>
        <v>0</v>
      </c>
      <c r="DE324" s="325">
        <f t="shared" si="1260"/>
        <v>0</v>
      </c>
      <c r="DF324" s="325">
        <f t="shared" si="1260"/>
        <v>0</v>
      </c>
      <c r="DG324" s="324"/>
      <c r="DH324" s="325">
        <f>DH325+DH326</f>
        <v>0</v>
      </c>
      <c r="DI324" s="325"/>
      <c r="DJ324" s="325">
        <f t="shared" si="1261"/>
        <v>0</v>
      </c>
      <c r="DK324" s="335"/>
      <c r="DL324" s="326">
        <f t="shared" si="1262"/>
        <v>0</v>
      </c>
      <c r="DM324" s="325">
        <f t="shared" si="1279"/>
        <v>0</v>
      </c>
      <c r="DN324" s="325">
        <f t="shared" si="1263"/>
        <v>0</v>
      </c>
      <c r="DO324" s="325">
        <f t="shared" si="1263"/>
        <v>0</v>
      </c>
      <c r="DP324" s="335"/>
      <c r="DQ324" s="326"/>
      <c r="DR324" s="325"/>
      <c r="DS324" s="325"/>
      <c r="DT324" s="325">
        <f t="shared" si="1264"/>
        <v>0</v>
      </c>
      <c r="DU324" s="324"/>
      <c r="DV324" s="324"/>
      <c r="DW324" s="324" t="e">
        <f t="shared" si="1280"/>
        <v>#DIV/0!</v>
      </c>
      <c r="EA324" s="23"/>
      <c r="EB324" s="23"/>
    </row>
    <row r="325" spans="1:132" ht="12.75" hidden="1" customHeight="1" x14ac:dyDescent="0.25">
      <c r="A325" s="339" t="s">
        <v>305</v>
      </c>
      <c r="B325" s="331">
        <v>0</v>
      </c>
      <c r="C325" s="331"/>
      <c r="D325" s="331">
        <f t="shared" si="1281"/>
        <v>0</v>
      </c>
      <c r="E325" s="331">
        <v>0</v>
      </c>
      <c r="F325" s="331"/>
      <c r="G325" s="331">
        <f t="shared" si="1282"/>
        <v>0</v>
      </c>
      <c r="H325" s="340">
        <v>0</v>
      </c>
      <c r="I325" s="199"/>
      <c r="J325" s="331">
        <v>0</v>
      </c>
      <c r="K325" s="331"/>
      <c r="L325" s="331">
        <f t="shared" si="976"/>
        <v>0</v>
      </c>
      <c r="M325" s="199"/>
      <c r="N325" s="331">
        <v>0</v>
      </c>
      <c r="O325" s="331"/>
      <c r="P325" s="331">
        <f t="shared" si="1235"/>
        <v>0</v>
      </c>
      <c r="Q325" s="331">
        <f t="shared" si="1265"/>
        <v>0</v>
      </c>
      <c r="R325" s="331">
        <f t="shared" si="1236"/>
        <v>0</v>
      </c>
      <c r="S325" s="331">
        <f t="shared" si="1236"/>
        <v>0</v>
      </c>
      <c r="T325" s="199"/>
      <c r="U325" s="331">
        <v>0</v>
      </c>
      <c r="V325" s="331"/>
      <c r="W325" s="331">
        <f t="shared" si="1237"/>
        <v>0</v>
      </c>
      <c r="X325" s="340"/>
      <c r="Y325" s="332">
        <f t="shared" si="1266"/>
        <v>0</v>
      </c>
      <c r="Z325" s="333">
        <f t="shared" si="1267"/>
        <v>0</v>
      </c>
      <c r="AA325" s="333">
        <f t="shared" si="1238"/>
        <v>0</v>
      </c>
      <c r="AB325" s="333">
        <f t="shared" si="1238"/>
        <v>0</v>
      </c>
      <c r="AC325" s="199"/>
      <c r="AD325" s="199"/>
      <c r="AE325" s="199"/>
      <c r="AF325" s="199"/>
      <c r="AG325" s="331">
        <v>0</v>
      </c>
      <c r="AH325" s="331"/>
      <c r="AI325" s="331">
        <f t="shared" si="1239"/>
        <v>0</v>
      </c>
      <c r="AJ325" s="331">
        <f t="shared" si="1268"/>
        <v>0</v>
      </c>
      <c r="AK325" s="331">
        <f t="shared" si="1240"/>
        <v>0</v>
      </c>
      <c r="AL325" s="331">
        <f t="shared" si="1240"/>
        <v>0</v>
      </c>
      <c r="AM325" s="199"/>
      <c r="AN325" s="199"/>
      <c r="AO325" s="331">
        <v>0</v>
      </c>
      <c r="AP325" s="331"/>
      <c r="AQ325" s="331">
        <f t="shared" si="1241"/>
        <v>0</v>
      </c>
      <c r="AR325" s="331">
        <f t="shared" si="1269"/>
        <v>0</v>
      </c>
      <c r="AS325" s="331">
        <f t="shared" si="1242"/>
        <v>0</v>
      </c>
      <c r="AT325" s="331">
        <f t="shared" si="1242"/>
        <v>0</v>
      </c>
      <c r="AU325" s="199"/>
      <c r="AV325" s="331">
        <v>0</v>
      </c>
      <c r="AW325" s="331"/>
      <c r="AX325" s="331">
        <f t="shared" si="1243"/>
        <v>0</v>
      </c>
      <c r="AY325" s="340"/>
      <c r="AZ325" s="332">
        <f t="shared" si="1270"/>
        <v>0</v>
      </c>
      <c r="BA325" s="331">
        <f t="shared" si="1271"/>
        <v>0</v>
      </c>
      <c r="BB325" s="331">
        <f t="shared" si="1244"/>
        <v>0</v>
      </c>
      <c r="BC325" s="331">
        <f t="shared" si="1244"/>
        <v>0</v>
      </c>
      <c r="BD325" s="340"/>
      <c r="BE325" s="318">
        <f t="shared" si="1245"/>
        <v>0</v>
      </c>
      <c r="BF325" s="333">
        <f t="shared" si="1272"/>
        <v>0</v>
      </c>
      <c r="BG325" s="333">
        <f t="shared" si="1246"/>
        <v>0</v>
      </c>
      <c r="BH325" s="333">
        <f t="shared" si="1246"/>
        <v>0</v>
      </c>
      <c r="BI325" s="199"/>
      <c r="BJ325" s="199"/>
      <c r="BK325" s="199"/>
      <c r="BL325" s="199"/>
      <c r="BM325" s="331">
        <v>0</v>
      </c>
      <c r="BN325" s="331"/>
      <c r="BO325" s="331">
        <f t="shared" si="1247"/>
        <v>0</v>
      </c>
      <c r="BP325" s="331">
        <f t="shared" si="1273"/>
        <v>0</v>
      </c>
      <c r="BQ325" s="331">
        <f t="shared" si="1248"/>
        <v>0</v>
      </c>
      <c r="BR325" s="331">
        <f t="shared" si="1248"/>
        <v>0</v>
      </c>
      <c r="BS325" s="199"/>
      <c r="BT325" s="199"/>
      <c r="BU325" s="331">
        <v>0</v>
      </c>
      <c r="BV325" s="331"/>
      <c r="BW325" s="331">
        <f t="shared" si="1249"/>
        <v>0</v>
      </c>
      <c r="BX325" s="331">
        <f t="shared" si="1274"/>
        <v>0</v>
      </c>
      <c r="BY325" s="331">
        <f t="shared" si="1250"/>
        <v>0</v>
      </c>
      <c r="BZ325" s="331">
        <f t="shared" si="1250"/>
        <v>0</v>
      </c>
      <c r="CA325" s="200" t="e">
        <f t="shared" si="1251"/>
        <v>#DIV/0!</v>
      </c>
      <c r="CB325" s="199"/>
      <c r="CC325" s="331">
        <v>0</v>
      </c>
      <c r="CD325" s="331"/>
      <c r="CE325" s="331">
        <f t="shared" si="1252"/>
        <v>0</v>
      </c>
      <c r="CF325" s="340"/>
      <c r="CG325" s="332">
        <f t="shared" si="1253"/>
        <v>0</v>
      </c>
      <c r="CH325" s="331"/>
      <c r="CI325" s="331">
        <f t="shared" si="1254"/>
        <v>0</v>
      </c>
      <c r="CJ325" s="331">
        <f t="shared" si="1254"/>
        <v>0</v>
      </c>
      <c r="CK325" s="340"/>
      <c r="CL325" s="318">
        <f t="shared" si="1255"/>
        <v>0</v>
      </c>
      <c r="CM325" s="331">
        <f t="shared" si="1275"/>
        <v>0</v>
      </c>
      <c r="CN325" s="331">
        <f t="shared" si="1256"/>
        <v>0</v>
      </c>
      <c r="CO325" s="331">
        <f t="shared" si="1256"/>
        <v>0</v>
      </c>
      <c r="CP325" s="199"/>
      <c r="CQ325" s="199"/>
      <c r="CR325" s="199" t="e">
        <f t="shared" si="1276"/>
        <v>#DIV/0!</v>
      </c>
      <c r="CS325" s="199"/>
      <c r="CT325" s="331">
        <v>0</v>
      </c>
      <c r="CU325" s="331"/>
      <c r="CV325" s="331">
        <f t="shared" si="1257"/>
        <v>0</v>
      </c>
      <c r="CW325" s="331">
        <f t="shared" si="1277"/>
        <v>0</v>
      </c>
      <c r="CX325" s="331">
        <f t="shared" si="1258"/>
        <v>0</v>
      </c>
      <c r="CY325" s="331">
        <f t="shared" si="1258"/>
        <v>0</v>
      </c>
      <c r="CZ325" s="199"/>
      <c r="DA325" s="331">
        <v>0</v>
      </c>
      <c r="DB325" s="331"/>
      <c r="DC325" s="331">
        <f t="shared" si="1259"/>
        <v>0</v>
      </c>
      <c r="DD325" s="331">
        <f t="shared" si="1278"/>
        <v>0</v>
      </c>
      <c r="DE325" s="331">
        <f t="shared" si="1260"/>
        <v>0</v>
      </c>
      <c r="DF325" s="331">
        <f t="shared" si="1260"/>
        <v>0</v>
      </c>
      <c r="DG325" s="199"/>
      <c r="DH325" s="331">
        <v>0</v>
      </c>
      <c r="DI325" s="331"/>
      <c r="DJ325" s="331">
        <f t="shared" si="1261"/>
        <v>0</v>
      </c>
      <c r="DK325" s="340"/>
      <c r="DL325" s="332">
        <f t="shared" si="1262"/>
        <v>0</v>
      </c>
      <c r="DM325" s="331">
        <f t="shared" si="1279"/>
        <v>0</v>
      </c>
      <c r="DN325" s="331">
        <f t="shared" si="1263"/>
        <v>0</v>
      </c>
      <c r="DO325" s="331">
        <f t="shared" si="1263"/>
        <v>0</v>
      </c>
      <c r="DP325" s="340"/>
      <c r="DQ325" s="318"/>
      <c r="DR325" s="331"/>
      <c r="DS325" s="331"/>
      <c r="DT325" s="331">
        <f t="shared" si="1264"/>
        <v>0</v>
      </c>
      <c r="DU325" s="199"/>
      <c r="DV325" s="199"/>
      <c r="DW325" s="199" t="e">
        <f t="shared" si="1280"/>
        <v>#DIV/0!</v>
      </c>
    </row>
    <row r="326" spans="1:132" ht="12.75" hidden="1" customHeight="1" x14ac:dyDescent="0.25">
      <c r="A326" s="339" t="s">
        <v>182</v>
      </c>
      <c r="B326" s="331">
        <v>0</v>
      </c>
      <c r="C326" s="331"/>
      <c r="D326" s="331">
        <f t="shared" si="1281"/>
        <v>0</v>
      </c>
      <c r="E326" s="331">
        <v>0</v>
      </c>
      <c r="F326" s="331"/>
      <c r="G326" s="331">
        <f t="shared" si="1282"/>
        <v>0</v>
      </c>
      <c r="H326" s="340">
        <v>0</v>
      </c>
      <c r="I326" s="199"/>
      <c r="J326" s="331">
        <v>0</v>
      </c>
      <c r="K326" s="331"/>
      <c r="L326" s="331">
        <f>J326-K326</f>
        <v>0</v>
      </c>
      <c r="M326" s="199"/>
      <c r="N326" s="331">
        <v>0</v>
      </c>
      <c r="O326" s="331"/>
      <c r="P326" s="331">
        <f t="shared" si="1235"/>
        <v>0</v>
      </c>
      <c r="Q326" s="331">
        <f t="shared" si="1265"/>
        <v>0</v>
      </c>
      <c r="R326" s="331">
        <f t="shared" si="1236"/>
        <v>0</v>
      </c>
      <c r="S326" s="331">
        <f t="shared" si="1236"/>
        <v>0</v>
      </c>
      <c r="T326" s="199"/>
      <c r="U326" s="331">
        <v>0</v>
      </c>
      <c r="V326" s="331"/>
      <c r="W326" s="331">
        <f t="shared" si="1237"/>
        <v>0</v>
      </c>
      <c r="X326" s="340"/>
      <c r="Y326" s="332">
        <f t="shared" si="1266"/>
        <v>0</v>
      </c>
      <c r="Z326" s="333">
        <f t="shared" si="1267"/>
        <v>0</v>
      </c>
      <c r="AA326" s="333">
        <f t="shared" si="1238"/>
        <v>0</v>
      </c>
      <c r="AB326" s="333">
        <f t="shared" si="1238"/>
        <v>0</v>
      </c>
      <c r="AC326" s="199"/>
      <c r="AD326" s="199"/>
      <c r="AE326" s="199"/>
      <c r="AF326" s="199"/>
      <c r="AG326" s="331">
        <v>0</v>
      </c>
      <c r="AH326" s="331"/>
      <c r="AI326" s="331">
        <f t="shared" si="1239"/>
        <v>0</v>
      </c>
      <c r="AJ326" s="331">
        <f t="shared" si="1268"/>
        <v>0</v>
      </c>
      <c r="AK326" s="331">
        <f t="shared" si="1240"/>
        <v>0</v>
      </c>
      <c r="AL326" s="331">
        <f t="shared" si="1240"/>
        <v>0</v>
      </c>
      <c r="AM326" s="199"/>
      <c r="AN326" s="199"/>
      <c r="AO326" s="331">
        <v>0</v>
      </c>
      <c r="AP326" s="331"/>
      <c r="AQ326" s="331">
        <f t="shared" si="1241"/>
        <v>0</v>
      </c>
      <c r="AR326" s="331">
        <f t="shared" si="1269"/>
        <v>0</v>
      </c>
      <c r="AS326" s="331">
        <f t="shared" si="1242"/>
        <v>0</v>
      </c>
      <c r="AT326" s="331">
        <f t="shared" si="1242"/>
        <v>0</v>
      </c>
      <c r="AU326" s="199"/>
      <c r="AV326" s="331">
        <v>0</v>
      </c>
      <c r="AW326" s="331"/>
      <c r="AX326" s="331">
        <f t="shared" si="1243"/>
        <v>0</v>
      </c>
      <c r="AY326" s="340"/>
      <c r="AZ326" s="332">
        <f t="shared" si="1270"/>
        <v>0</v>
      </c>
      <c r="BA326" s="331">
        <f t="shared" si="1271"/>
        <v>0</v>
      </c>
      <c r="BB326" s="331">
        <f t="shared" si="1244"/>
        <v>0</v>
      </c>
      <c r="BC326" s="331">
        <f t="shared" si="1244"/>
        <v>0</v>
      </c>
      <c r="BD326" s="340"/>
      <c r="BE326" s="318">
        <f t="shared" si="1245"/>
        <v>0</v>
      </c>
      <c r="BF326" s="333">
        <f t="shared" si="1272"/>
        <v>0</v>
      </c>
      <c r="BG326" s="333">
        <f t="shared" si="1246"/>
        <v>0</v>
      </c>
      <c r="BH326" s="333">
        <f t="shared" si="1246"/>
        <v>0</v>
      </c>
      <c r="BI326" s="199"/>
      <c r="BJ326" s="199"/>
      <c r="BK326" s="199"/>
      <c r="BL326" s="199"/>
      <c r="BM326" s="331">
        <v>0</v>
      </c>
      <c r="BN326" s="331"/>
      <c r="BO326" s="331">
        <f t="shared" si="1247"/>
        <v>0</v>
      </c>
      <c r="BP326" s="331">
        <f t="shared" si="1273"/>
        <v>0</v>
      </c>
      <c r="BQ326" s="331">
        <f t="shared" si="1248"/>
        <v>0</v>
      </c>
      <c r="BR326" s="331">
        <f t="shared" si="1248"/>
        <v>0</v>
      </c>
      <c r="BS326" s="199"/>
      <c r="BT326" s="199"/>
      <c r="BU326" s="331">
        <v>0</v>
      </c>
      <c r="BV326" s="331"/>
      <c r="BW326" s="331">
        <f t="shared" si="1249"/>
        <v>0</v>
      </c>
      <c r="BX326" s="331">
        <f t="shared" si="1274"/>
        <v>0</v>
      </c>
      <c r="BY326" s="331">
        <f t="shared" si="1250"/>
        <v>0</v>
      </c>
      <c r="BZ326" s="331">
        <f t="shared" si="1250"/>
        <v>0</v>
      </c>
      <c r="CA326" s="200" t="e">
        <f t="shared" si="1251"/>
        <v>#DIV/0!</v>
      </c>
      <c r="CB326" s="199"/>
      <c r="CC326" s="331">
        <v>0</v>
      </c>
      <c r="CD326" s="331"/>
      <c r="CE326" s="331">
        <f t="shared" si="1252"/>
        <v>0</v>
      </c>
      <c r="CF326" s="340"/>
      <c r="CG326" s="332">
        <f t="shared" si="1253"/>
        <v>0</v>
      </c>
      <c r="CH326" s="331"/>
      <c r="CI326" s="331">
        <f t="shared" si="1254"/>
        <v>0</v>
      </c>
      <c r="CJ326" s="331">
        <f t="shared" si="1254"/>
        <v>0</v>
      </c>
      <c r="CK326" s="340"/>
      <c r="CL326" s="318">
        <f t="shared" si="1255"/>
        <v>0</v>
      </c>
      <c r="CM326" s="331">
        <f t="shared" si="1275"/>
        <v>0</v>
      </c>
      <c r="CN326" s="331">
        <f t="shared" si="1256"/>
        <v>0</v>
      </c>
      <c r="CO326" s="331">
        <f t="shared" si="1256"/>
        <v>0</v>
      </c>
      <c r="CP326" s="199"/>
      <c r="CQ326" s="199"/>
      <c r="CR326" s="199" t="e">
        <f t="shared" si="1276"/>
        <v>#DIV/0!</v>
      </c>
      <c r="CS326" s="199"/>
      <c r="CT326" s="331">
        <v>0</v>
      </c>
      <c r="CU326" s="331"/>
      <c r="CV326" s="331">
        <f t="shared" si="1257"/>
        <v>0</v>
      </c>
      <c r="CW326" s="331">
        <f t="shared" si="1277"/>
        <v>0</v>
      </c>
      <c r="CX326" s="331">
        <f t="shared" si="1258"/>
        <v>0</v>
      </c>
      <c r="CY326" s="331">
        <f t="shared" si="1258"/>
        <v>0</v>
      </c>
      <c r="CZ326" s="199"/>
      <c r="DA326" s="331">
        <v>0</v>
      </c>
      <c r="DB326" s="331"/>
      <c r="DC326" s="331">
        <f t="shared" si="1259"/>
        <v>0</v>
      </c>
      <c r="DD326" s="331">
        <f t="shared" si="1278"/>
        <v>0</v>
      </c>
      <c r="DE326" s="331">
        <f t="shared" si="1260"/>
        <v>0</v>
      </c>
      <c r="DF326" s="331">
        <f t="shared" si="1260"/>
        <v>0</v>
      </c>
      <c r="DG326" s="199"/>
      <c r="DH326" s="331">
        <v>0</v>
      </c>
      <c r="DI326" s="331"/>
      <c r="DJ326" s="331">
        <f t="shared" si="1261"/>
        <v>0</v>
      </c>
      <c r="DK326" s="340"/>
      <c r="DL326" s="332">
        <f t="shared" si="1262"/>
        <v>0</v>
      </c>
      <c r="DM326" s="331">
        <f t="shared" si="1279"/>
        <v>0</v>
      </c>
      <c r="DN326" s="331">
        <f t="shared" si="1263"/>
        <v>0</v>
      </c>
      <c r="DO326" s="331">
        <f t="shared" si="1263"/>
        <v>0</v>
      </c>
      <c r="DP326" s="340"/>
      <c r="DQ326" s="318"/>
      <c r="DR326" s="331"/>
      <c r="DS326" s="331"/>
      <c r="DT326" s="331">
        <f t="shared" si="1264"/>
        <v>0</v>
      </c>
      <c r="DU326" s="199"/>
      <c r="DV326" s="199"/>
      <c r="DW326" s="199" t="e">
        <f t="shared" si="1280"/>
        <v>#DIV/0!</v>
      </c>
      <c r="EA326" s="78"/>
      <c r="EB326" s="78"/>
    </row>
    <row r="327" spans="1:132" s="78" customFormat="1" ht="18.75" hidden="1" customHeight="1" x14ac:dyDescent="0.25">
      <c r="A327" s="341" t="s">
        <v>306</v>
      </c>
      <c r="B327" s="342">
        <f>B313-B316</f>
        <v>0</v>
      </c>
      <c r="C327" s="342"/>
      <c r="D327" s="343">
        <f>D312-D315</f>
        <v>0</v>
      </c>
      <c r="E327" s="342">
        <f>E313-E316</f>
        <v>0</v>
      </c>
      <c r="F327" s="342"/>
      <c r="G327" s="343">
        <f>G312-G315</f>
        <v>-2.69067911062848E-7</v>
      </c>
      <c r="H327" s="344">
        <f>H312-H315</f>
        <v>-845.93738625449566</v>
      </c>
      <c r="I327" s="342"/>
      <c r="J327" s="342">
        <f>J313-J316</f>
        <v>0</v>
      </c>
      <c r="K327" s="342"/>
      <c r="L327" s="342">
        <f>J327-K327</f>
        <v>0</v>
      </c>
      <c r="M327" s="342"/>
      <c r="N327" s="342">
        <f>N313-N316</f>
        <v>0</v>
      </c>
      <c r="O327" s="342"/>
      <c r="P327" s="342">
        <f t="shared" si="1235"/>
        <v>0</v>
      </c>
      <c r="Q327" s="342">
        <f t="shared" si="1265"/>
        <v>0</v>
      </c>
      <c r="R327" s="342">
        <f t="shared" si="1236"/>
        <v>0</v>
      </c>
      <c r="S327" s="342">
        <f t="shared" si="1236"/>
        <v>0</v>
      </c>
      <c r="T327" s="342"/>
      <c r="U327" s="342">
        <f>U313-U316</f>
        <v>0</v>
      </c>
      <c r="V327" s="342"/>
      <c r="W327" s="342">
        <f t="shared" si="1237"/>
        <v>0</v>
      </c>
      <c r="X327" s="344"/>
      <c r="Y327" s="318">
        <f t="shared" si="1266"/>
        <v>0</v>
      </c>
      <c r="Z327" s="345">
        <f t="shared" si="1267"/>
        <v>0</v>
      </c>
      <c r="AA327" s="345">
        <f t="shared" si="1238"/>
        <v>0</v>
      </c>
      <c r="AB327" s="345">
        <f t="shared" si="1238"/>
        <v>0</v>
      </c>
      <c r="AC327" s="199"/>
      <c r="AD327" s="199"/>
      <c r="AE327" s="199"/>
      <c r="AF327" s="342"/>
      <c r="AG327" s="342">
        <f>AG313-AG316</f>
        <v>0</v>
      </c>
      <c r="AH327" s="342"/>
      <c r="AI327" s="342">
        <f t="shared" si="1239"/>
        <v>0</v>
      </c>
      <c r="AJ327" s="342">
        <f t="shared" si="1268"/>
        <v>0</v>
      </c>
      <c r="AK327" s="342">
        <f t="shared" si="1240"/>
        <v>0</v>
      </c>
      <c r="AL327" s="342">
        <f t="shared" si="1240"/>
        <v>0</v>
      </c>
      <c r="AM327" s="346"/>
      <c r="AN327" s="342"/>
      <c r="AO327" s="342">
        <f>AO313-AO316</f>
        <v>0</v>
      </c>
      <c r="AP327" s="342"/>
      <c r="AQ327" s="342">
        <f t="shared" si="1241"/>
        <v>0</v>
      </c>
      <c r="AR327" s="342">
        <f t="shared" si="1269"/>
        <v>0</v>
      </c>
      <c r="AS327" s="342">
        <f t="shared" si="1242"/>
        <v>0</v>
      </c>
      <c r="AT327" s="342">
        <f t="shared" si="1242"/>
        <v>0</v>
      </c>
      <c r="AU327" s="342"/>
      <c r="AV327" s="342">
        <f>AV313-AV316</f>
        <v>0</v>
      </c>
      <c r="AW327" s="342"/>
      <c r="AX327" s="342">
        <f t="shared" si="1243"/>
        <v>0</v>
      </c>
      <c r="AY327" s="344"/>
      <c r="AZ327" s="318">
        <f t="shared" si="1270"/>
        <v>0</v>
      </c>
      <c r="BA327" s="342">
        <f t="shared" si="1271"/>
        <v>0</v>
      </c>
      <c r="BB327" s="342">
        <f t="shared" si="1244"/>
        <v>0</v>
      </c>
      <c r="BC327" s="342">
        <f t="shared" si="1244"/>
        <v>0</v>
      </c>
      <c r="BD327" s="344"/>
      <c r="BE327" s="318">
        <f t="shared" si="1245"/>
        <v>0</v>
      </c>
      <c r="BF327" s="345">
        <f t="shared" si="1272"/>
        <v>0</v>
      </c>
      <c r="BG327" s="345">
        <f t="shared" si="1246"/>
        <v>0</v>
      </c>
      <c r="BH327" s="345">
        <f t="shared" si="1246"/>
        <v>0</v>
      </c>
      <c r="BI327" s="346"/>
      <c r="BJ327" s="346"/>
      <c r="BK327" s="346"/>
      <c r="BL327" s="342"/>
      <c r="BM327" s="342">
        <f>BM313-BM316</f>
        <v>0</v>
      </c>
      <c r="BN327" s="342"/>
      <c r="BO327" s="342">
        <f t="shared" si="1247"/>
        <v>0</v>
      </c>
      <c r="BP327" s="342">
        <f t="shared" si="1273"/>
        <v>0</v>
      </c>
      <c r="BQ327" s="342">
        <f t="shared" si="1248"/>
        <v>0</v>
      </c>
      <c r="BR327" s="342">
        <f t="shared" si="1248"/>
        <v>0</v>
      </c>
      <c r="BS327" s="346"/>
      <c r="BT327" s="342"/>
      <c r="BU327" s="342">
        <f>BU313-BU316</f>
        <v>0</v>
      </c>
      <c r="BV327" s="342"/>
      <c r="BW327" s="342">
        <f t="shared" si="1249"/>
        <v>0</v>
      </c>
      <c r="BX327" s="342">
        <f t="shared" si="1274"/>
        <v>0</v>
      </c>
      <c r="BY327" s="342">
        <f t="shared" si="1250"/>
        <v>0</v>
      </c>
      <c r="BZ327" s="342">
        <f t="shared" si="1250"/>
        <v>0</v>
      </c>
      <c r="CA327" s="200" t="e">
        <f t="shared" si="1251"/>
        <v>#DIV/0!</v>
      </c>
      <c r="CB327" s="342"/>
      <c r="CC327" s="342">
        <f>CC313-CC316</f>
        <v>0</v>
      </c>
      <c r="CD327" s="342"/>
      <c r="CE327" s="342">
        <f t="shared" si="1252"/>
        <v>0</v>
      </c>
      <c r="CF327" s="344"/>
      <c r="CG327" s="318">
        <f t="shared" si="1253"/>
        <v>0</v>
      </c>
      <c r="CH327" s="342"/>
      <c r="CI327" s="342">
        <f t="shared" si="1254"/>
        <v>0</v>
      </c>
      <c r="CJ327" s="342">
        <f t="shared" si="1254"/>
        <v>0</v>
      </c>
      <c r="CK327" s="344"/>
      <c r="CL327" s="318">
        <f t="shared" si="1255"/>
        <v>0</v>
      </c>
      <c r="CM327" s="342">
        <f t="shared" si="1275"/>
        <v>0</v>
      </c>
      <c r="CN327" s="342">
        <f t="shared" si="1256"/>
        <v>0</v>
      </c>
      <c r="CO327" s="342">
        <f t="shared" si="1256"/>
        <v>0</v>
      </c>
      <c r="CP327" s="200"/>
      <c r="CQ327" s="200"/>
      <c r="CR327" s="200" t="e">
        <f t="shared" si="1276"/>
        <v>#DIV/0!</v>
      </c>
      <c r="CS327" s="342"/>
      <c r="CT327" s="342">
        <f>CT313-CT316</f>
        <v>0</v>
      </c>
      <c r="CU327" s="342"/>
      <c r="CV327" s="342">
        <f t="shared" si="1257"/>
        <v>0</v>
      </c>
      <c r="CW327" s="342">
        <f t="shared" si="1277"/>
        <v>0</v>
      </c>
      <c r="CX327" s="342">
        <f t="shared" si="1258"/>
        <v>0</v>
      </c>
      <c r="CY327" s="342">
        <f t="shared" si="1258"/>
        <v>0</v>
      </c>
      <c r="CZ327" s="342"/>
      <c r="DA327" s="342">
        <f>DA313-DA316</f>
        <v>0</v>
      </c>
      <c r="DB327" s="342"/>
      <c r="DC327" s="342">
        <f t="shared" si="1259"/>
        <v>0</v>
      </c>
      <c r="DD327" s="342">
        <f t="shared" si="1278"/>
        <v>0</v>
      </c>
      <c r="DE327" s="342">
        <f t="shared" si="1260"/>
        <v>0</v>
      </c>
      <c r="DF327" s="342">
        <f t="shared" si="1260"/>
        <v>0</v>
      </c>
      <c r="DG327" s="342"/>
      <c r="DH327" s="342">
        <f>DH313-DH316</f>
        <v>0</v>
      </c>
      <c r="DI327" s="342"/>
      <c r="DJ327" s="342">
        <f t="shared" si="1261"/>
        <v>0</v>
      </c>
      <c r="DK327" s="344"/>
      <c r="DL327" s="318">
        <f t="shared" si="1262"/>
        <v>0</v>
      </c>
      <c r="DM327" s="342">
        <f t="shared" si="1279"/>
        <v>0</v>
      </c>
      <c r="DN327" s="342">
        <f t="shared" si="1263"/>
        <v>0</v>
      </c>
      <c r="DO327" s="342">
        <f t="shared" si="1263"/>
        <v>0</v>
      </c>
      <c r="DP327" s="344"/>
      <c r="DQ327" s="318"/>
      <c r="DR327" s="342"/>
      <c r="DS327" s="342"/>
      <c r="DT327" s="342">
        <f t="shared" si="1264"/>
        <v>0</v>
      </c>
      <c r="DU327" s="347"/>
      <c r="DV327" s="347"/>
      <c r="DW327" s="347">
        <f t="shared" si="1280"/>
        <v>0</v>
      </c>
      <c r="EA327" s="23"/>
      <c r="EB327" s="23"/>
    </row>
    <row r="328" spans="1:132" ht="15" hidden="1" customHeight="1" x14ac:dyDescent="0.25">
      <c r="A328" s="319"/>
      <c r="B328" s="199"/>
      <c r="C328" s="199"/>
      <c r="D328" s="199"/>
      <c r="E328" s="199"/>
      <c r="F328" s="199"/>
      <c r="G328" s="199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  <c r="R328" s="199"/>
      <c r="S328" s="199"/>
      <c r="T328" s="199"/>
      <c r="U328" s="199"/>
      <c r="V328" s="199"/>
      <c r="W328" s="199"/>
      <c r="X328" s="199"/>
      <c r="Y328" s="320"/>
      <c r="Z328" s="141"/>
      <c r="AA328" s="141"/>
      <c r="AB328" s="141"/>
      <c r="AC328" s="199"/>
      <c r="AD328" s="199"/>
      <c r="AE328" s="199"/>
      <c r="AF328" s="199"/>
      <c r="AG328" s="199"/>
      <c r="AH328" s="199"/>
      <c r="AI328" s="199"/>
      <c r="AJ328" s="199"/>
      <c r="AK328" s="199">
        <f t="shared" si="1240"/>
        <v>0</v>
      </c>
      <c r="AL328" s="199">
        <f t="shared" si="1240"/>
        <v>0</v>
      </c>
      <c r="AM328" s="321"/>
      <c r="AN328" s="199"/>
      <c r="AO328" s="199"/>
      <c r="AP328" s="199"/>
      <c r="AQ328" s="199"/>
      <c r="AR328" s="199"/>
      <c r="AS328" s="199">
        <f t="shared" si="1242"/>
        <v>0</v>
      </c>
      <c r="AT328" s="199">
        <f t="shared" si="1242"/>
        <v>0</v>
      </c>
      <c r="AU328" s="199"/>
      <c r="AV328" s="199"/>
      <c r="AW328" s="199"/>
      <c r="AX328" s="199"/>
      <c r="AY328" s="199"/>
      <c r="AZ328" s="320"/>
      <c r="BA328" s="199"/>
      <c r="BB328" s="199">
        <f t="shared" si="1244"/>
        <v>0</v>
      </c>
      <c r="BC328" s="199">
        <f t="shared" si="1244"/>
        <v>0</v>
      </c>
      <c r="BD328" s="199"/>
      <c r="BE328" s="320"/>
      <c r="BF328" s="141"/>
      <c r="BG328" s="141">
        <f t="shared" si="1246"/>
        <v>0</v>
      </c>
      <c r="BH328" s="141">
        <f t="shared" si="1246"/>
        <v>0</v>
      </c>
      <c r="BI328" s="321"/>
      <c r="BJ328" s="321"/>
      <c r="BK328" s="321"/>
      <c r="BL328" s="199"/>
      <c r="BM328" s="199"/>
      <c r="BN328" s="199"/>
      <c r="BO328" s="199"/>
      <c r="BP328" s="199"/>
      <c r="BQ328" s="199">
        <f t="shared" si="1248"/>
        <v>0</v>
      </c>
      <c r="BR328" s="199">
        <f t="shared" si="1248"/>
        <v>0</v>
      </c>
      <c r="BS328" s="321"/>
      <c r="BT328" s="199"/>
      <c r="BU328" s="199"/>
      <c r="BV328" s="199"/>
      <c r="BW328" s="199"/>
      <c r="BX328" s="199"/>
      <c r="BY328" s="199">
        <f t="shared" si="1250"/>
        <v>0</v>
      </c>
      <c r="BZ328" s="199">
        <f t="shared" si="1250"/>
        <v>0</v>
      </c>
      <c r="CA328" s="200"/>
      <c r="CB328" s="199"/>
      <c r="CC328" s="199"/>
      <c r="CD328" s="199"/>
      <c r="CE328" s="199"/>
      <c r="CF328" s="199"/>
      <c r="CG328" s="320"/>
      <c r="CH328" s="199"/>
      <c r="CI328" s="199">
        <f t="shared" si="1254"/>
        <v>0</v>
      </c>
      <c r="CJ328" s="199">
        <f t="shared" si="1254"/>
        <v>0</v>
      </c>
      <c r="CK328" s="199"/>
      <c r="CL328" s="320"/>
      <c r="CM328" s="199"/>
      <c r="CN328" s="199">
        <f t="shared" si="1256"/>
        <v>0</v>
      </c>
      <c r="CO328" s="199">
        <f t="shared" si="1256"/>
        <v>0</v>
      </c>
      <c r="CP328" s="321"/>
      <c r="CQ328" s="321"/>
      <c r="CR328" s="321"/>
      <c r="CS328" s="199"/>
      <c r="CT328" s="199"/>
      <c r="CU328" s="199"/>
      <c r="CV328" s="199"/>
      <c r="CW328" s="199"/>
      <c r="CX328" s="199">
        <f t="shared" si="1258"/>
        <v>0</v>
      </c>
      <c r="CY328" s="199">
        <f t="shared" si="1258"/>
        <v>0</v>
      </c>
      <c r="CZ328" s="199"/>
      <c r="DA328" s="199"/>
      <c r="DB328" s="199"/>
      <c r="DC328" s="199"/>
      <c r="DD328" s="199"/>
      <c r="DE328" s="199">
        <f t="shared" si="1260"/>
        <v>0</v>
      </c>
      <c r="DF328" s="199">
        <f t="shared" si="1260"/>
        <v>0</v>
      </c>
      <c r="DG328" s="199"/>
      <c r="DH328" s="199"/>
      <c r="DI328" s="199"/>
      <c r="DJ328" s="199"/>
      <c r="DK328" s="199"/>
      <c r="DL328" s="320"/>
      <c r="DM328" s="199"/>
      <c r="DN328" s="199">
        <f t="shared" si="1263"/>
        <v>0</v>
      </c>
      <c r="DO328" s="199">
        <f t="shared" si="1263"/>
        <v>0</v>
      </c>
      <c r="DP328" s="199"/>
      <c r="DQ328" s="320"/>
      <c r="DR328" s="199"/>
      <c r="DS328" s="199"/>
      <c r="DT328" s="199">
        <f t="shared" si="1264"/>
        <v>0</v>
      </c>
      <c r="DU328" s="322"/>
      <c r="DV328" s="322"/>
      <c r="DW328" s="322"/>
    </row>
    <row r="329" spans="1:132" ht="15" x14ac:dyDescent="0.25">
      <c r="A329" s="348" t="s">
        <v>307</v>
      </c>
      <c r="B329" s="199"/>
      <c r="C329" s="199"/>
      <c r="D329" s="199"/>
      <c r="E329" s="199"/>
      <c r="F329" s="199"/>
      <c r="G329" s="199"/>
      <c r="H329" s="199"/>
      <c r="I329" s="199"/>
      <c r="J329" s="199"/>
      <c r="K329" s="199"/>
      <c r="L329" s="199"/>
      <c r="M329" s="199"/>
      <c r="N329" s="199"/>
      <c r="O329" s="199"/>
      <c r="P329" s="199"/>
      <c r="Q329" s="199"/>
      <c r="R329" s="199"/>
      <c r="S329" s="199"/>
      <c r="T329" s="199"/>
      <c r="U329" s="199"/>
      <c r="V329" s="199"/>
      <c r="W329" s="199"/>
      <c r="X329" s="199"/>
      <c r="Y329" s="320"/>
      <c r="Z329" s="141"/>
      <c r="AA329" s="141"/>
      <c r="AB329" s="141"/>
      <c r="AC329" s="199"/>
      <c r="AD329" s="199"/>
      <c r="AE329" s="199"/>
      <c r="AF329" s="199"/>
      <c r="AG329" s="199"/>
      <c r="AH329" s="199"/>
      <c r="AI329" s="199"/>
      <c r="AJ329" s="199"/>
      <c r="AK329" s="199"/>
      <c r="AL329" s="199"/>
      <c r="AM329" s="321"/>
      <c r="AN329" s="199"/>
      <c r="AO329" s="199"/>
      <c r="AP329" s="199"/>
      <c r="AQ329" s="199"/>
      <c r="AR329" s="199"/>
      <c r="AS329" s="199"/>
      <c r="AT329" s="199"/>
      <c r="AU329" s="199"/>
      <c r="AV329" s="199"/>
      <c r="AW329" s="199"/>
      <c r="AX329" s="199"/>
      <c r="AY329" s="199"/>
      <c r="AZ329" s="320"/>
      <c r="BA329" s="199"/>
      <c r="BB329" s="199"/>
      <c r="BC329" s="199"/>
      <c r="BD329" s="199"/>
      <c r="BE329" s="320"/>
      <c r="BF329" s="141"/>
      <c r="BG329" s="141"/>
      <c r="BH329" s="141"/>
      <c r="BI329" s="321"/>
      <c r="BJ329" s="321"/>
      <c r="BK329" s="321"/>
      <c r="BL329" s="199"/>
      <c r="BM329" s="199"/>
      <c r="BN329" s="199"/>
      <c r="BO329" s="199"/>
      <c r="BP329" s="199"/>
      <c r="BQ329" s="199"/>
      <c r="BR329" s="199"/>
      <c r="BS329" s="321"/>
      <c r="BT329" s="199"/>
      <c r="BU329" s="199"/>
      <c r="BV329" s="199"/>
      <c r="BW329" s="199"/>
      <c r="BX329" s="199"/>
      <c r="BY329" s="199"/>
      <c r="BZ329" s="199"/>
      <c r="CA329" s="200"/>
      <c r="CB329" s="199"/>
      <c r="CC329" s="199"/>
      <c r="CD329" s="199"/>
      <c r="CE329" s="199"/>
      <c r="CF329" s="199"/>
      <c r="CG329" s="320"/>
      <c r="CH329" s="199"/>
      <c r="CI329" s="199"/>
      <c r="CJ329" s="199"/>
      <c r="CK329" s="199"/>
      <c r="CL329" s="320"/>
      <c r="CM329" s="199"/>
      <c r="CN329" s="199"/>
      <c r="CO329" s="199"/>
      <c r="CP329" s="321"/>
      <c r="CQ329" s="321"/>
      <c r="CR329" s="321"/>
      <c r="CS329" s="199"/>
      <c r="CT329" s="199"/>
      <c r="CU329" s="199"/>
      <c r="CV329" s="199"/>
      <c r="CW329" s="199"/>
      <c r="CX329" s="199"/>
      <c r="CY329" s="199"/>
      <c r="CZ329" s="199"/>
      <c r="DA329" s="199"/>
      <c r="DB329" s="199"/>
      <c r="DC329" s="199"/>
      <c r="DD329" s="199"/>
      <c r="DE329" s="199"/>
      <c r="DF329" s="199"/>
      <c r="DG329" s="199"/>
      <c r="DH329" s="199"/>
      <c r="DI329" s="199"/>
      <c r="DJ329" s="199"/>
      <c r="DK329" s="199"/>
      <c r="DL329" s="320"/>
      <c r="DM329" s="199"/>
      <c r="DN329" s="199"/>
      <c r="DO329" s="199"/>
      <c r="DP329" s="349"/>
      <c r="DQ329" s="320"/>
      <c r="DR329" s="199"/>
      <c r="DS329" s="199"/>
      <c r="DT329" s="199"/>
      <c r="DU329" s="322"/>
      <c r="DV329" s="322"/>
      <c r="DW329" s="322"/>
    </row>
    <row r="330" spans="1:132" ht="15" x14ac:dyDescent="0.25">
      <c r="A330" s="350"/>
      <c r="B330" s="199"/>
      <c r="C330" s="199"/>
      <c r="D330" s="199"/>
      <c r="E330" s="199"/>
      <c r="F330" s="199"/>
      <c r="G330" s="199"/>
      <c r="H330" s="199"/>
      <c r="I330" s="199"/>
      <c r="J330" s="199"/>
      <c r="K330" s="199"/>
      <c r="L330" s="199"/>
      <c r="M330" s="199"/>
      <c r="N330" s="199"/>
      <c r="O330" s="199"/>
      <c r="P330" s="199"/>
      <c r="Q330" s="199"/>
      <c r="R330" s="199"/>
      <c r="S330" s="199"/>
      <c r="T330" s="199"/>
      <c r="U330" s="199"/>
      <c r="V330" s="199"/>
      <c r="W330" s="199"/>
      <c r="X330" s="199"/>
      <c r="Y330" s="320"/>
      <c r="Z330" s="141"/>
      <c r="AA330" s="141"/>
      <c r="AB330" s="141"/>
      <c r="AC330" s="199"/>
      <c r="AD330" s="199"/>
      <c r="AE330" s="199"/>
      <c r="AF330" s="199"/>
      <c r="AG330" s="199"/>
      <c r="AH330" s="199"/>
      <c r="AI330" s="199"/>
      <c r="AJ330" s="199"/>
      <c r="AK330" s="199"/>
      <c r="AL330" s="199"/>
      <c r="AM330" s="321"/>
      <c r="AN330" s="199"/>
      <c r="AO330" s="199"/>
      <c r="AP330" s="199"/>
      <c r="AQ330" s="199"/>
      <c r="AR330" s="199"/>
      <c r="AS330" s="199"/>
      <c r="AT330" s="199"/>
      <c r="AU330" s="199"/>
      <c r="AV330" s="199"/>
      <c r="AW330" s="199"/>
      <c r="AX330" s="199"/>
      <c r="AY330" s="199"/>
      <c r="AZ330" s="320"/>
      <c r="BA330" s="199"/>
      <c r="BB330" s="199"/>
      <c r="BC330" s="199"/>
      <c r="BD330" s="199"/>
      <c r="BE330" s="320"/>
      <c r="BF330" s="141"/>
      <c r="BG330" s="141"/>
      <c r="BH330" s="141"/>
      <c r="BI330" s="321"/>
      <c r="BJ330" s="321"/>
      <c r="BK330" s="321"/>
      <c r="BL330" s="199"/>
      <c r="BM330" s="199"/>
      <c r="BN330" s="199"/>
      <c r="BO330" s="199"/>
      <c r="BP330" s="199"/>
      <c r="BQ330" s="199"/>
      <c r="BR330" s="199"/>
      <c r="BS330" s="321"/>
      <c r="BT330" s="199"/>
      <c r="BU330" s="199"/>
      <c r="BV330" s="199"/>
      <c r="BW330" s="199"/>
      <c r="BX330" s="199"/>
      <c r="BY330" s="199"/>
      <c r="BZ330" s="199"/>
      <c r="CA330" s="200"/>
      <c r="CB330" s="199"/>
      <c r="CC330" s="199"/>
      <c r="CD330" s="199"/>
      <c r="CE330" s="199"/>
      <c r="CF330" s="199"/>
      <c r="CG330" s="320"/>
      <c r="CH330" s="199"/>
      <c r="CI330" s="199"/>
      <c r="CJ330" s="199"/>
      <c r="CK330" s="199"/>
      <c r="CL330" s="320"/>
      <c r="CM330" s="199"/>
      <c r="CN330" s="199"/>
      <c r="CO330" s="199"/>
      <c r="CP330" s="321"/>
      <c r="CQ330" s="321"/>
      <c r="CR330" s="321"/>
      <c r="CS330" s="199"/>
      <c r="CT330" s="199"/>
      <c r="CU330" s="199"/>
      <c r="CV330" s="199"/>
      <c r="CW330" s="199"/>
      <c r="CX330" s="199"/>
      <c r="CY330" s="199"/>
      <c r="CZ330" s="199"/>
      <c r="DA330" s="199"/>
      <c r="DB330" s="199"/>
      <c r="DC330" s="199"/>
      <c r="DD330" s="199"/>
      <c r="DE330" s="199"/>
      <c r="DF330" s="199"/>
      <c r="DG330" s="199"/>
      <c r="DH330" s="199"/>
      <c r="DI330" s="199"/>
      <c r="DJ330" s="199"/>
      <c r="DK330" s="199"/>
      <c r="DL330" s="320"/>
      <c r="DM330" s="199"/>
      <c r="DN330" s="199"/>
      <c r="DO330" s="199"/>
      <c r="DP330" s="199"/>
      <c r="DQ330" s="320"/>
      <c r="DR330" s="199"/>
      <c r="DS330" s="199"/>
      <c r="DT330" s="199"/>
      <c r="DU330" s="322"/>
      <c r="DV330" s="322"/>
      <c r="DW330" s="322"/>
    </row>
    <row r="331" spans="1:132" ht="15" x14ac:dyDescent="0.25">
      <c r="A331" s="351" t="s">
        <v>308</v>
      </c>
      <c r="B331" s="352">
        <f>[1]PIB!B38/1000</f>
        <v>4580.24</v>
      </c>
      <c r="C331" s="352">
        <f>B331</f>
        <v>4580.24</v>
      </c>
      <c r="D331" s="352">
        <f>B331</f>
        <v>4580.24</v>
      </c>
      <c r="E331" s="352">
        <f>B331</f>
        <v>4580.24</v>
      </c>
      <c r="F331" s="352">
        <f>E331</f>
        <v>4580.24</v>
      </c>
      <c r="G331" s="352">
        <f>E331</f>
        <v>4580.24</v>
      </c>
      <c r="H331" s="352">
        <f>E331</f>
        <v>4580.24</v>
      </c>
      <c r="I331" s="352">
        <f>H331</f>
        <v>4580.24</v>
      </c>
      <c r="J331" s="352">
        <f>E331</f>
        <v>4580.24</v>
      </c>
      <c r="K331" s="352">
        <f>J331</f>
        <v>4580.24</v>
      </c>
      <c r="L331" s="352">
        <f>J331</f>
        <v>4580.24</v>
      </c>
      <c r="M331" s="352">
        <f>I331</f>
        <v>4580.24</v>
      </c>
      <c r="N331" s="352">
        <f>J331</f>
        <v>4580.24</v>
      </c>
      <c r="O331" s="352">
        <f>N331</f>
        <v>4580.24</v>
      </c>
      <c r="P331" s="352">
        <f>N331</f>
        <v>4580.24</v>
      </c>
      <c r="Q331" s="352">
        <f>N331</f>
        <v>4580.24</v>
      </c>
      <c r="R331" s="352">
        <f>Q331</f>
        <v>4580.24</v>
      </c>
      <c r="S331" s="352">
        <f>Q331</f>
        <v>4580.24</v>
      </c>
      <c r="T331" s="352">
        <f>M331</f>
        <v>4580.24</v>
      </c>
      <c r="U331" s="352">
        <f>N331</f>
        <v>4580.24</v>
      </c>
      <c r="V331" s="352">
        <f>U331</f>
        <v>4580.24</v>
      </c>
      <c r="W331" s="352">
        <f>U331</f>
        <v>4580.24</v>
      </c>
      <c r="X331" s="352">
        <f>V331</f>
        <v>4580.24</v>
      </c>
      <c r="Y331" s="352">
        <f>B331</f>
        <v>4580.24</v>
      </c>
      <c r="Z331" s="353">
        <f>U331</f>
        <v>4580.24</v>
      </c>
      <c r="AA331" s="353">
        <f>Z331</f>
        <v>4580.24</v>
      </c>
      <c r="AB331" s="353">
        <f>AA331</f>
        <v>4580.24</v>
      </c>
      <c r="AC331" s="354"/>
      <c r="AD331" s="354"/>
      <c r="AE331" s="354"/>
      <c r="AF331" s="352">
        <f>Y331</f>
        <v>4580.24</v>
      </c>
      <c r="AG331" s="352">
        <f>Z331</f>
        <v>4580.24</v>
      </c>
      <c r="AH331" s="352">
        <f>AG331</f>
        <v>4580.24</v>
      </c>
      <c r="AI331" s="352">
        <f>AG331</f>
        <v>4580.24</v>
      </c>
      <c r="AJ331" s="352">
        <f>AG331</f>
        <v>4580.24</v>
      </c>
      <c r="AK331" s="352">
        <f>AJ331</f>
        <v>4580.24</v>
      </c>
      <c r="AL331" s="352">
        <f>AK331</f>
        <v>4580.24</v>
      </c>
      <c r="AM331" s="354">
        <f>AL331</f>
        <v>4580.24</v>
      </c>
      <c r="AN331" s="352">
        <f>AF331</f>
        <v>4580.24</v>
      </c>
      <c r="AO331" s="352">
        <f>AG331</f>
        <v>4580.24</v>
      </c>
      <c r="AP331" s="352">
        <f>AO331</f>
        <v>4580.24</v>
      </c>
      <c r="AQ331" s="352">
        <f>AO331</f>
        <v>4580.24</v>
      </c>
      <c r="AR331" s="352">
        <f>AO331</f>
        <v>4580.24</v>
      </c>
      <c r="AS331" s="352">
        <f>AQ331</f>
        <v>4580.24</v>
      </c>
      <c r="AT331" s="352">
        <f>AR331</f>
        <v>4580.24</v>
      </c>
      <c r="AU331" s="352">
        <f>AN331</f>
        <v>4580.24</v>
      </c>
      <c r="AV331" s="352">
        <f>AR331</f>
        <v>4580.24</v>
      </c>
      <c r="AW331" s="352">
        <f>AV331</f>
        <v>4580.24</v>
      </c>
      <c r="AX331" s="352">
        <f>AV331</f>
        <v>4580.24</v>
      </c>
      <c r="AY331" s="352">
        <f>AW331</f>
        <v>4580.24</v>
      </c>
      <c r="AZ331" s="352">
        <f>AU331</f>
        <v>4580.24</v>
      </c>
      <c r="BA331" s="352">
        <f>AV331</f>
        <v>4580.24</v>
      </c>
      <c r="BB331" s="352">
        <f>BA331</f>
        <v>4580.24</v>
      </c>
      <c r="BC331" s="352">
        <f>BB331</f>
        <v>4580.24</v>
      </c>
      <c r="BD331" s="352">
        <f>BB331</f>
        <v>4580.24</v>
      </c>
      <c r="BE331" s="352">
        <f>AZ331</f>
        <v>4580.24</v>
      </c>
      <c r="BF331" s="353">
        <f>AV331</f>
        <v>4580.24</v>
      </c>
      <c r="BG331" s="353">
        <f>BF331</f>
        <v>4580.24</v>
      </c>
      <c r="BH331" s="353">
        <f>BG331</f>
        <v>4580.24</v>
      </c>
      <c r="BI331" s="352"/>
      <c r="BJ331" s="352"/>
      <c r="BK331" s="352"/>
      <c r="BL331" s="352">
        <f>BE331</f>
        <v>4580.24</v>
      </c>
      <c r="BM331" s="352">
        <f>BF331</f>
        <v>4580.24</v>
      </c>
      <c r="BN331" s="352">
        <f>BM331</f>
        <v>4580.24</v>
      </c>
      <c r="BO331" s="352">
        <f>BM331</f>
        <v>4580.24</v>
      </c>
      <c r="BP331" s="352">
        <f>BM331</f>
        <v>4580.24</v>
      </c>
      <c r="BQ331" s="352">
        <f>BP331</f>
        <v>4580.24</v>
      </c>
      <c r="BR331" s="352">
        <f>BP331</f>
        <v>4580.24</v>
      </c>
      <c r="BS331" s="352">
        <f>BR331</f>
        <v>4580.24</v>
      </c>
      <c r="BT331" s="352">
        <f>BL331</f>
        <v>4580.24</v>
      </c>
      <c r="BU331" s="352">
        <f>BP331</f>
        <v>4580.24</v>
      </c>
      <c r="BV331" s="352">
        <f>BU331</f>
        <v>4580.24</v>
      </c>
      <c r="BW331" s="352">
        <f>BU331</f>
        <v>4580.24</v>
      </c>
      <c r="BX331" s="352">
        <f>BU331</f>
        <v>4580.24</v>
      </c>
      <c r="BY331" s="352">
        <f>BX331</f>
        <v>4580.24</v>
      </c>
      <c r="BZ331" s="352">
        <f>BY331</f>
        <v>4580.24</v>
      </c>
      <c r="CA331" s="352">
        <f>BZ331</f>
        <v>4580.24</v>
      </c>
      <c r="CB331" s="352">
        <f>BT331</f>
        <v>4580.24</v>
      </c>
      <c r="CC331" s="352">
        <f>BX331</f>
        <v>4580.24</v>
      </c>
      <c r="CD331" s="352">
        <f>CC331</f>
        <v>4580.24</v>
      </c>
      <c r="CE331" s="352">
        <f>CC331</f>
        <v>4580.24</v>
      </c>
      <c r="CF331" s="352">
        <f>CD331</f>
        <v>4580.24</v>
      </c>
      <c r="CG331" s="352">
        <f>CB331</f>
        <v>4580.24</v>
      </c>
      <c r="CH331" s="352">
        <f>CC331</f>
        <v>4580.24</v>
      </c>
      <c r="CI331" s="352">
        <f>CH331</f>
        <v>4580.24</v>
      </c>
      <c r="CJ331" s="352">
        <f>CH331</f>
        <v>4580.24</v>
      </c>
      <c r="CK331" s="352">
        <f>CI331</f>
        <v>4580.24</v>
      </c>
      <c r="CL331" s="352">
        <f>CG331</f>
        <v>4580.24</v>
      </c>
      <c r="CM331" s="352">
        <f>CC331</f>
        <v>4580.24</v>
      </c>
      <c r="CN331" s="352">
        <f>CM331</f>
        <v>4580.24</v>
      </c>
      <c r="CO331" s="352">
        <f>CN331</f>
        <v>4580.24</v>
      </c>
      <c r="CP331" s="355"/>
      <c r="CQ331" s="355"/>
      <c r="CR331" s="355"/>
      <c r="CS331" s="352">
        <f>CL331</f>
        <v>4580.24</v>
      </c>
      <c r="CT331" s="352">
        <f>CM331</f>
        <v>4580.24</v>
      </c>
      <c r="CU331" s="352">
        <f>CT331</f>
        <v>4580.24</v>
      </c>
      <c r="CV331" s="352">
        <f>CT331</f>
        <v>4580.24</v>
      </c>
      <c r="CW331" s="352">
        <f>CT331</f>
        <v>4580.24</v>
      </c>
      <c r="CX331" s="352">
        <f>CW331</f>
        <v>4580.24</v>
      </c>
      <c r="CY331" s="352">
        <f>CX331</f>
        <v>4580.24</v>
      </c>
      <c r="CZ331" s="352">
        <f>CS331</f>
        <v>4580.24</v>
      </c>
      <c r="DA331" s="352">
        <f>CW331</f>
        <v>4580.24</v>
      </c>
      <c r="DB331" s="352">
        <f>DA331</f>
        <v>4580.24</v>
      </c>
      <c r="DC331" s="352">
        <f>DA331</f>
        <v>4580.24</v>
      </c>
      <c r="DD331" s="352">
        <f>DA331</f>
        <v>4580.24</v>
      </c>
      <c r="DE331" s="352">
        <f>DD331</f>
        <v>4580.24</v>
      </c>
      <c r="DF331" s="352">
        <f>DE331</f>
        <v>4580.24</v>
      </c>
      <c r="DG331" s="352">
        <f>CZ331</f>
        <v>4580.24</v>
      </c>
      <c r="DH331" s="352">
        <f>DD331</f>
        <v>4580.24</v>
      </c>
      <c r="DI331" s="352">
        <f>DH331</f>
        <v>4580.24</v>
      </c>
      <c r="DJ331" s="352">
        <f>DH331</f>
        <v>4580.24</v>
      </c>
      <c r="DK331" s="352">
        <f>DI331</f>
        <v>4580.24</v>
      </c>
      <c r="DL331" s="352">
        <f>DG331</f>
        <v>4580.24</v>
      </c>
      <c r="DM331" s="352">
        <f>DH331</f>
        <v>4580.24</v>
      </c>
      <c r="DN331" s="352">
        <f>DM331</f>
        <v>4580.24</v>
      </c>
      <c r="DO331" s="352">
        <f>DN331</f>
        <v>4580.24</v>
      </c>
      <c r="DP331" s="352">
        <f>DN331</f>
        <v>4580.24</v>
      </c>
      <c r="DQ331" s="352">
        <f>DL331</f>
        <v>4580.24</v>
      </c>
      <c r="DR331" s="356">
        <f>DH331</f>
        <v>4580.24</v>
      </c>
      <c r="DS331" s="356">
        <f>DR331</f>
        <v>4580.24</v>
      </c>
      <c r="DT331" s="356">
        <f>DS331</f>
        <v>4580.24</v>
      </c>
      <c r="DU331" s="357"/>
      <c r="DV331" s="357"/>
      <c r="DW331" s="357"/>
    </row>
    <row r="332" spans="1:132" ht="15" x14ac:dyDescent="0.25">
      <c r="A332" s="351" t="s">
        <v>223</v>
      </c>
      <c r="B332" s="358">
        <f t="shared" ref="B332:AB332" si="1283">B211/B331</f>
        <v>0.18372708302709026</v>
      </c>
      <c r="C332" s="358">
        <f t="shared" si="1283"/>
        <v>1.4693645092833564E-2</v>
      </c>
      <c r="D332" s="358">
        <f t="shared" si="1283"/>
        <v>0.16903343793425674</v>
      </c>
      <c r="E332" s="358">
        <f t="shared" si="1283"/>
        <v>0.18372708302709026</v>
      </c>
      <c r="F332" s="358">
        <f t="shared" si="1283"/>
        <v>1.4693645092833564E-2</v>
      </c>
      <c r="G332" s="358">
        <f t="shared" si="1283"/>
        <v>0.16903343793425674</v>
      </c>
      <c r="H332" s="358">
        <f t="shared" si="1283"/>
        <v>0.17954644212451018</v>
      </c>
      <c r="I332" s="358">
        <f t="shared" si="1283"/>
        <v>1.1815178942588163E-2</v>
      </c>
      <c r="J332" s="358">
        <f t="shared" si="1283"/>
        <v>1.4813219074327984E-2</v>
      </c>
      <c r="K332" s="358">
        <f t="shared" si="1283"/>
        <v>1.7686278400258504E-3</v>
      </c>
      <c r="L332" s="358">
        <f t="shared" si="1283"/>
        <v>1.3044591234302134E-2</v>
      </c>
      <c r="M332" s="358">
        <f t="shared" si="1283"/>
        <v>9.6589707679073586E-3</v>
      </c>
      <c r="N332" s="358">
        <f t="shared" si="1283"/>
        <v>1.201825433492568E-2</v>
      </c>
      <c r="O332" s="358">
        <f t="shared" si="1283"/>
        <v>1.7863188922414546E-3</v>
      </c>
      <c r="P332" s="358">
        <f t="shared" si="1283"/>
        <v>1.0231935442684225E-2</v>
      </c>
      <c r="Q332" s="358">
        <f t="shared" si="1283"/>
        <v>2.6831473409253667E-2</v>
      </c>
      <c r="R332" s="358">
        <f t="shared" si="1283"/>
        <v>3.5549467322673043E-3</v>
      </c>
      <c r="S332" s="358">
        <f t="shared" si="1283"/>
        <v>2.3276526676986362E-2</v>
      </c>
      <c r="T332" s="358">
        <f t="shared" si="1283"/>
        <v>4.4769874504392779E-3</v>
      </c>
      <c r="U332" s="358">
        <f t="shared" si="1283"/>
        <v>1.2406926927082425E-2</v>
      </c>
      <c r="V332" s="358">
        <f t="shared" si="1283"/>
        <v>1.8178173504008526E-3</v>
      </c>
      <c r="W332" s="358">
        <f t="shared" si="1283"/>
        <v>1.0589109576681573E-2</v>
      </c>
      <c r="X332" s="358">
        <f t="shared" si="1283"/>
        <v>0</v>
      </c>
      <c r="Y332" s="358">
        <f t="shared" si="1283"/>
        <v>2.5951137160934799E-2</v>
      </c>
      <c r="Z332" s="359">
        <f t="shared" si="1283"/>
        <v>3.9238400336336084E-2</v>
      </c>
      <c r="AA332" s="359">
        <f t="shared" si="1283"/>
        <v>5.3727640826681583E-3</v>
      </c>
      <c r="AB332" s="359">
        <f t="shared" si="1283"/>
        <v>3.3865636253667925E-2</v>
      </c>
      <c r="AC332" s="360"/>
      <c r="AD332" s="360"/>
      <c r="AE332" s="360"/>
      <c r="AF332" s="358">
        <f t="shared" ref="AF332:BH332" si="1284">AF211/AF331</f>
        <v>1.0487233856741131E-2</v>
      </c>
      <c r="AG332" s="358">
        <f t="shared" si="1284"/>
        <v>1.8503897165432381E-2</v>
      </c>
      <c r="AH332" s="358">
        <f t="shared" si="1284"/>
        <v>1.9538650369849619E-3</v>
      </c>
      <c r="AI332" s="358">
        <f t="shared" si="1284"/>
        <v>1.6550032128447419E-2</v>
      </c>
      <c r="AJ332" s="358">
        <f t="shared" si="1284"/>
        <v>5.7742297501768465E-2</v>
      </c>
      <c r="AK332" s="358">
        <f t="shared" si="1284"/>
        <v>7.3266291196531193E-3</v>
      </c>
      <c r="AL332" s="358">
        <f t="shared" si="1284"/>
        <v>5.0415668382115357E-2</v>
      </c>
      <c r="AM332" s="360" t="e">
        <f t="shared" si="1284"/>
        <v>#DIV/0!</v>
      </c>
      <c r="AN332" s="358">
        <f t="shared" si="1284"/>
        <v>8.8807167310009962E-3</v>
      </c>
      <c r="AO332" s="358">
        <f t="shared" si="1284"/>
        <v>1.5877382019064506E-2</v>
      </c>
      <c r="AP332" s="358">
        <f t="shared" si="1284"/>
        <v>1.8881953048311879E-3</v>
      </c>
      <c r="AQ332" s="358">
        <f t="shared" si="1284"/>
        <v>1.3989186714233312E-2</v>
      </c>
      <c r="AR332" s="358">
        <f t="shared" si="1284"/>
        <v>7.3619679520832967E-2</v>
      </c>
      <c r="AS332" s="358">
        <f t="shared" si="1284"/>
        <v>9.214824424484307E-3</v>
      </c>
      <c r="AT332" s="358">
        <f t="shared" si="1284"/>
        <v>6.4404855096348662E-2</v>
      </c>
      <c r="AU332" s="358">
        <f t="shared" si="1284"/>
        <v>5.4613373971669609E-3</v>
      </c>
      <c r="AV332" s="358">
        <f t="shared" si="1284"/>
        <v>1.7132793948788715E-2</v>
      </c>
      <c r="AW332" s="358">
        <f t="shared" si="1284"/>
        <v>2.8511188710635253E-3</v>
      </c>
      <c r="AX332" s="358">
        <f t="shared" si="1284"/>
        <v>1.4281675077725186E-2</v>
      </c>
      <c r="AY332" s="358">
        <f t="shared" si="1284"/>
        <v>0</v>
      </c>
      <c r="AZ332" s="358">
        <f t="shared" si="1284"/>
        <v>2.482928798490909E-2</v>
      </c>
      <c r="BA332" s="358">
        <f t="shared" si="1284"/>
        <v>5.1514073133285591E-2</v>
      </c>
      <c r="BB332" s="358">
        <f t="shared" si="1284"/>
        <v>6.6931792128796753E-3</v>
      </c>
      <c r="BC332" s="358">
        <f t="shared" si="1284"/>
        <v>4.4820893920405912E-2</v>
      </c>
      <c r="BD332" s="358">
        <f t="shared" si="1284"/>
        <v>0</v>
      </c>
      <c r="BE332" s="358">
        <f t="shared" si="1284"/>
        <v>5.0780425145843883E-2</v>
      </c>
      <c r="BF332" s="359">
        <f t="shared" si="1284"/>
        <v>9.0752473469621675E-2</v>
      </c>
      <c r="BG332" s="359">
        <f t="shared" si="1284"/>
        <v>1.2065943295547832E-2</v>
      </c>
      <c r="BH332" s="359">
        <f t="shared" si="1284"/>
        <v>7.8686530174073829E-2</v>
      </c>
      <c r="BI332" s="358"/>
      <c r="BJ332" s="358"/>
      <c r="BK332" s="358"/>
      <c r="BL332" s="358">
        <f t="shared" ref="BL332:CO332" si="1285">BL211/BL331</f>
        <v>0</v>
      </c>
      <c r="BM332" s="358">
        <f t="shared" si="1285"/>
        <v>0</v>
      </c>
      <c r="BN332" s="358">
        <f t="shared" si="1285"/>
        <v>0</v>
      </c>
      <c r="BO332" s="358">
        <f t="shared" si="1285"/>
        <v>0</v>
      </c>
      <c r="BP332" s="358">
        <f t="shared" si="1285"/>
        <v>9.0752473469621675E-2</v>
      </c>
      <c r="BQ332" s="358">
        <f t="shared" si="1285"/>
        <v>1.2065943295547832E-2</v>
      </c>
      <c r="BR332" s="358">
        <f t="shared" si="1285"/>
        <v>7.8686530174073857E-2</v>
      </c>
      <c r="BS332" s="358">
        <f t="shared" si="1285"/>
        <v>9.3505892442485546E-5</v>
      </c>
      <c r="BT332" s="358">
        <f t="shared" si="1285"/>
        <v>0</v>
      </c>
      <c r="BU332" s="358">
        <f t="shared" si="1285"/>
        <v>0</v>
      </c>
      <c r="BV332" s="358">
        <f t="shared" si="1285"/>
        <v>0</v>
      </c>
      <c r="BW332" s="358">
        <f t="shared" si="1285"/>
        <v>0</v>
      </c>
      <c r="BX332" s="358">
        <f t="shared" si="1285"/>
        <v>9.0752473469621675E-2</v>
      </c>
      <c r="BY332" s="358">
        <f t="shared" si="1285"/>
        <v>1.2065943295547832E-2</v>
      </c>
      <c r="BZ332" s="358">
        <f t="shared" si="1285"/>
        <v>7.8686530174073857E-2</v>
      </c>
      <c r="CA332" s="358" t="e">
        <f t="shared" si="1285"/>
        <v>#DIV/0!</v>
      </c>
      <c r="CB332" s="358">
        <f t="shared" si="1285"/>
        <v>0</v>
      </c>
      <c r="CC332" s="358">
        <f t="shared" si="1285"/>
        <v>0</v>
      </c>
      <c r="CD332" s="358">
        <f t="shared" si="1285"/>
        <v>0</v>
      </c>
      <c r="CE332" s="358">
        <f t="shared" si="1285"/>
        <v>0</v>
      </c>
      <c r="CF332" s="358">
        <f t="shared" si="1285"/>
        <v>0</v>
      </c>
      <c r="CG332" s="358">
        <f t="shared" si="1285"/>
        <v>0</v>
      </c>
      <c r="CH332" s="358">
        <f t="shared" si="1285"/>
        <v>0</v>
      </c>
      <c r="CI332" s="358">
        <f t="shared" si="1285"/>
        <v>0</v>
      </c>
      <c r="CJ332" s="358">
        <f t="shared" si="1285"/>
        <v>0</v>
      </c>
      <c r="CK332" s="358">
        <f t="shared" si="1285"/>
        <v>0</v>
      </c>
      <c r="CL332" s="358">
        <f t="shared" si="1285"/>
        <v>5.0780425145843883E-2</v>
      </c>
      <c r="CM332" s="358">
        <f t="shared" si="1285"/>
        <v>9.0752473469621675E-2</v>
      </c>
      <c r="CN332" s="358">
        <f t="shared" si="1285"/>
        <v>1.2065943295547832E-2</v>
      </c>
      <c r="CO332" s="358">
        <f t="shared" si="1285"/>
        <v>7.8686530174073857E-2</v>
      </c>
      <c r="CP332" s="361"/>
      <c r="CQ332" s="361"/>
      <c r="CR332" s="361"/>
      <c r="CS332" s="358">
        <f t="shared" ref="CS332:DT332" si="1286">CS211/CS331</f>
        <v>0</v>
      </c>
      <c r="CT332" s="358">
        <f t="shared" si="1286"/>
        <v>0</v>
      </c>
      <c r="CU332" s="358">
        <f t="shared" si="1286"/>
        <v>0</v>
      </c>
      <c r="CV332" s="358">
        <f t="shared" si="1286"/>
        <v>0</v>
      </c>
      <c r="CW332" s="358">
        <f t="shared" si="1286"/>
        <v>9.0752473469621675E-2</v>
      </c>
      <c r="CX332" s="358">
        <f t="shared" si="1286"/>
        <v>1.2065943295547832E-2</v>
      </c>
      <c r="CY332" s="358">
        <f t="shared" si="1286"/>
        <v>7.8686530174073857E-2</v>
      </c>
      <c r="CZ332" s="358">
        <f t="shared" si="1286"/>
        <v>0</v>
      </c>
      <c r="DA332" s="358">
        <f t="shared" si="1286"/>
        <v>0</v>
      </c>
      <c r="DB332" s="358">
        <f t="shared" si="1286"/>
        <v>0</v>
      </c>
      <c r="DC332" s="358">
        <f t="shared" si="1286"/>
        <v>0</v>
      </c>
      <c r="DD332" s="358">
        <f t="shared" si="1286"/>
        <v>9.0752473469621675E-2</v>
      </c>
      <c r="DE332" s="358">
        <f t="shared" si="1286"/>
        <v>1.2065943295547832E-2</v>
      </c>
      <c r="DF332" s="358">
        <f t="shared" si="1286"/>
        <v>7.8686530174073857E-2</v>
      </c>
      <c r="DG332" s="358">
        <f t="shared" si="1286"/>
        <v>3.9322939292700816E-2</v>
      </c>
      <c r="DH332" s="358">
        <f t="shared" si="1286"/>
        <v>0</v>
      </c>
      <c r="DI332" s="358">
        <f t="shared" si="1286"/>
        <v>0</v>
      </c>
      <c r="DJ332" s="358">
        <f t="shared" si="1286"/>
        <v>0</v>
      </c>
      <c r="DK332" s="358">
        <f t="shared" si="1286"/>
        <v>0</v>
      </c>
      <c r="DL332" s="358">
        <f t="shared" si="1286"/>
        <v>3.9322939292700816E-2</v>
      </c>
      <c r="DM332" s="358">
        <f t="shared" si="1286"/>
        <v>0</v>
      </c>
      <c r="DN332" s="358">
        <f t="shared" si="1286"/>
        <v>0</v>
      </c>
      <c r="DO332" s="358">
        <f t="shared" si="1286"/>
        <v>0</v>
      </c>
      <c r="DP332" s="358">
        <f t="shared" si="1286"/>
        <v>0</v>
      </c>
      <c r="DQ332" s="358">
        <f t="shared" si="1286"/>
        <v>9.010336443854472E-2</v>
      </c>
      <c r="DR332" s="362">
        <f t="shared" si="1286"/>
        <v>9.0752473469621675E-2</v>
      </c>
      <c r="DS332" s="362">
        <f t="shared" si="1286"/>
        <v>1.2065943295547832E-2</v>
      </c>
      <c r="DT332" s="362">
        <f t="shared" si="1286"/>
        <v>7.8686530174073857E-2</v>
      </c>
      <c r="DU332" s="361"/>
      <c r="DV332" s="361"/>
      <c r="DW332" s="361"/>
    </row>
    <row r="333" spans="1:132" ht="15" x14ac:dyDescent="0.25">
      <c r="A333" s="363" t="s">
        <v>309</v>
      </c>
      <c r="B333" s="349">
        <f t="shared" ref="B333:AB333" si="1287">B8/B331</f>
        <v>0.14074284316979022</v>
      </c>
      <c r="C333" s="349">
        <f t="shared" si="1287"/>
        <v>1.4693645092833564E-2</v>
      </c>
      <c r="D333" s="349">
        <f t="shared" si="1287"/>
        <v>0.12604919807695669</v>
      </c>
      <c r="E333" s="349">
        <f t="shared" si="1287"/>
        <v>0.14074284316979022</v>
      </c>
      <c r="F333" s="349">
        <f t="shared" si="1287"/>
        <v>1.4693645092833564E-2</v>
      </c>
      <c r="G333" s="349">
        <f t="shared" si="1287"/>
        <v>0.12604919807695669</v>
      </c>
      <c r="H333" s="349">
        <f t="shared" si="1287"/>
        <v>0.13156393827253179</v>
      </c>
      <c r="I333" s="349">
        <f t="shared" si="1287"/>
        <v>1.1815178942588163E-2</v>
      </c>
      <c r="J333" s="349">
        <f t="shared" si="1287"/>
        <v>1.4574205378320789E-2</v>
      </c>
      <c r="K333" s="349">
        <f t="shared" si="1287"/>
        <v>1.7686278400258504E-3</v>
      </c>
      <c r="L333" s="349">
        <f t="shared" si="1287"/>
        <v>1.2805577538294937E-2</v>
      </c>
      <c r="M333" s="349">
        <f t="shared" si="1287"/>
        <v>9.6589707679073586E-3</v>
      </c>
      <c r="N333" s="349">
        <f t="shared" si="1287"/>
        <v>1.13323252709465E-2</v>
      </c>
      <c r="O333" s="349">
        <f t="shared" si="1287"/>
        <v>1.7863188922414546E-3</v>
      </c>
      <c r="P333" s="349">
        <f t="shared" si="1287"/>
        <v>9.546006378705044E-3</v>
      </c>
      <c r="Q333" s="349">
        <f t="shared" si="1287"/>
        <v>2.590653064926729E-2</v>
      </c>
      <c r="R333" s="349">
        <f t="shared" si="1287"/>
        <v>3.5549467322673043E-3</v>
      </c>
      <c r="S333" s="349">
        <f t="shared" si="1287"/>
        <v>2.2351583916999984E-2</v>
      </c>
      <c r="T333" s="349">
        <f t="shared" si="1287"/>
        <v>4.4769874504392779E-3</v>
      </c>
      <c r="U333" s="349">
        <f t="shared" si="1287"/>
        <v>1.1335819685540496E-2</v>
      </c>
      <c r="V333" s="349">
        <f t="shared" si="1287"/>
        <v>1.8178173504008526E-3</v>
      </c>
      <c r="W333" s="349">
        <f t="shared" si="1287"/>
        <v>9.5180023351396446E-3</v>
      </c>
      <c r="X333" s="349">
        <f t="shared" si="1287"/>
        <v>0</v>
      </c>
      <c r="Y333" s="349">
        <f t="shared" si="1287"/>
        <v>2.5951137160934799E-2</v>
      </c>
      <c r="Z333" s="364">
        <f t="shared" si="1287"/>
        <v>3.7242350334807779E-2</v>
      </c>
      <c r="AA333" s="364">
        <f t="shared" si="1287"/>
        <v>5.3727640826681583E-3</v>
      </c>
      <c r="AB333" s="364">
        <f t="shared" si="1287"/>
        <v>3.1869586252139627E-2</v>
      </c>
      <c r="AC333" s="66"/>
      <c r="AD333" s="66"/>
      <c r="AE333" s="66"/>
      <c r="AF333" s="349">
        <f t="shared" ref="AF333:BH333" si="1288">AF8/AF331</f>
        <v>1.0487233856741131E-2</v>
      </c>
      <c r="AG333" s="349">
        <f t="shared" si="1288"/>
        <v>1.3473971747987005E-2</v>
      </c>
      <c r="AH333" s="349">
        <f t="shared" si="1288"/>
        <v>1.9538650369849619E-3</v>
      </c>
      <c r="AI333" s="349">
        <f t="shared" si="1288"/>
        <v>1.1520106711002044E-2</v>
      </c>
      <c r="AJ333" s="349">
        <f t="shared" si="1288"/>
        <v>5.0716322082794786E-2</v>
      </c>
      <c r="AK333" s="349">
        <f t="shared" si="1288"/>
        <v>7.3266291196531193E-3</v>
      </c>
      <c r="AL333" s="349">
        <f t="shared" si="1288"/>
        <v>4.3389692963141678E-2</v>
      </c>
      <c r="AM333" s="349">
        <f t="shared" si="1288"/>
        <v>7.5155064994083244E-5</v>
      </c>
      <c r="AN333" s="349">
        <f t="shared" si="1288"/>
        <v>8.8807167310009962E-3</v>
      </c>
      <c r="AO333" s="349">
        <f t="shared" si="1288"/>
        <v>1.4440745219682813E-2</v>
      </c>
      <c r="AP333" s="349">
        <f t="shared" si="1288"/>
        <v>1.8881953048311879E-3</v>
      </c>
      <c r="AQ333" s="349">
        <f t="shared" si="1288"/>
        <v>1.2552549914851623E-2</v>
      </c>
      <c r="AR333" s="349">
        <f t="shared" si="1288"/>
        <v>6.5157067302477598E-2</v>
      </c>
      <c r="AS333" s="349">
        <f t="shared" si="1288"/>
        <v>9.214824424484307E-3</v>
      </c>
      <c r="AT333" s="349">
        <f t="shared" si="1288"/>
        <v>5.5942242877993292E-2</v>
      </c>
      <c r="AU333" s="349">
        <f t="shared" si="1288"/>
        <v>5.4613373971669609E-3</v>
      </c>
      <c r="AV333" s="349">
        <f t="shared" si="1288"/>
        <v>1.460968461805495E-2</v>
      </c>
      <c r="AW333" s="349">
        <f t="shared" si="1288"/>
        <v>2.8511188710635253E-3</v>
      </c>
      <c r="AX333" s="349">
        <f t="shared" si="1288"/>
        <v>1.1758565746991424E-2</v>
      </c>
      <c r="AY333" s="349">
        <f t="shared" si="1288"/>
        <v>0</v>
      </c>
      <c r="AZ333" s="349">
        <f t="shared" si="1288"/>
        <v>2.482928798490909E-2</v>
      </c>
      <c r="BA333" s="349">
        <f t="shared" si="1288"/>
        <v>4.2524401585724771E-2</v>
      </c>
      <c r="BB333" s="349">
        <f t="shared" si="1288"/>
        <v>6.6931792128796753E-3</v>
      </c>
      <c r="BC333" s="349">
        <f t="shared" si="1288"/>
        <v>3.5831222372845091E-2</v>
      </c>
      <c r="BD333" s="349">
        <f t="shared" si="1288"/>
        <v>0</v>
      </c>
      <c r="BE333" s="349">
        <f t="shared" si="1288"/>
        <v>5.0780425145843883E-2</v>
      </c>
      <c r="BF333" s="364">
        <f t="shared" si="1288"/>
        <v>7.976675192053255E-2</v>
      </c>
      <c r="BG333" s="364">
        <f t="shared" si="1288"/>
        <v>1.2065943295547832E-2</v>
      </c>
      <c r="BH333" s="364">
        <f t="shared" si="1288"/>
        <v>6.7700808624984704E-2</v>
      </c>
      <c r="BI333" s="349"/>
      <c r="BJ333" s="349"/>
      <c r="BK333" s="349"/>
      <c r="BL333" s="349">
        <f t="shared" ref="BL333:CO333" si="1289">BL8/BL331</f>
        <v>0</v>
      </c>
      <c r="BM333" s="349">
        <f t="shared" si="1289"/>
        <v>0</v>
      </c>
      <c r="BN333" s="349">
        <f t="shared" si="1289"/>
        <v>0</v>
      </c>
      <c r="BO333" s="349">
        <f t="shared" si="1289"/>
        <v>0</v>
      </c>
      <c r="BP333" s="349">
        <f t="shared" si="1289"/>
        <v>7.976675192053255E-2</v>
      </c>
      <c r="BQ333" s="349">
        <f t="shared" si="1289"/>
        <v>1.2065943295547832E-2</v>
      </c>
      <c r="BR333" s="349">
        <f t="shared" si="1289"/>
        <v>6.7700808624984732E-2</v>
      </c>
      <c r="BS333" s="349">
        <f t="shared" si="1289"/>
        <v>1.2373921394481934E-4</v>
      </c>
      <c r="BT333" s="349">
        <f t="shared" si="1289"/>
        <v>0</v>
      </c>
      <c r="BU333" s="349">
        <f t="shared" si="1289"/>
        <v>0</v>
      </c>
      <c r="BV333" s="349">
        <f t="shared" si="1289"/>
        <v>0</v>
      </c>
      <c r="BW333" s="349">
        <f t="shared" si="1289"/>
        <v>0</v>
      </c>
      <c r="BX333" s="349">
        <f t="shared" si="1289"/>
        <v>7.976675192053255E-2</v>
      </c>
      <c r="BY333" s="349">
        <f t="shared" si="1289"/>
        <v>1.2065943295547832E-2</v>
      </c>
      <c r="BZ333" s="349">
        <f t="shared" si="1289"/>
        <v>6.7700808624984732E-2</v>
      </c>
      <c r="CA333" s="349">
        <f t="shared" si="1289"/>
        <v>1.2373921394481934E-4</v>
      </c>
      <c r="CB333" s="349">
        <f t="shared" si="1289"/>
        <v>0</v>
      </c>
      <c r="CC333" s="349">
        <f t="shared" si="1289"/>
        <v>0</v>
      </c>
      <c r="CD333" s="349">
        <f t="shared" si="1289"/>
        <v>0</v>
      </c>
      <c r="CE333" s="349">
        <f t="shared" si="1289"/>
        <v>0</v>
      </c>
      <c r="CF333" s="349">
        <f t="shared" si="1289"/>
        <v>0</v>
      </c>
      <c r="CG333" s="349">
        <f t="shared" si="1289"/>
        <v>0</v>
      </c>
      <c r="CH333" s="349">
        <f t="shared" si="1289"/>
        <v>0</v>
      </c>
      <c r="CI333" s="349">
        <f t="shared" si="1289"/>
        <v>0</v>
      </c>
      <c r="CJ333" s="349">
        <f t="shared" si="1289"/>
        <v>0</v>
      </c>
      <c r="CK333" s="349">
        <f t="shared" si="1289"/>
        <v>0</v>
      </c>
      <c r="CL333" s="349">
        <f t="shared" si="1289"/>
        <v>5.0780425145843883E-2</v>
      </c>
      <c r="CM333" s="349">
        <f t="shared" si="1289"/>
        <v>7.976675192053255E-2</v>
      </c>
      <c r="CN333" s="349">
        <f t="shared" si="1289"/>
        <v>1.2065943295547832E-2</v>
      </c>
      <c r="CO333" s="349">
        <f t="shared" si="1289"/>
        <v>6.7700808624984732E-2</v>
      </c>
      <c r="CP333" s="365"/>
      <c r="CQ333" s="365"/>
      <c r="CR333" s="365"/>
      <c r="CS333" s="349">
        <f t="shared" ref="CS333:DT333" si="1290">CS8/CS331</f>
        <v>0</v>
      </c>
      <c r="CT333" s="349">
        <f t="shared" si="1290"/>
        <v>0</v>
      </c>
      <c r="CU333" s="349">
        <f t="shared" si="1290"/>
        <v>0</v>
      </c>
      <c r="CV333" s="349">
        <f t="shared" si="1290"/>
        <v>0</v>
      </c>
      <c r="CW333" s="349">
        <f t="shared" si="1290"/>
        <v>7.976675192053255E-2</v>
      </c>
      <c r="CX333" s="349">
        <f t="shared" si="1290"/>
        <v>1.2065943295547832E-2</v>
      </c>
      <c r="CY333" s="349">
        <f t="shared" si="1290"/>
        <v>6.7700808624984732E-2</v>
      </c>
      <c r="CZ333" s="349">
        <f t="shared" si="1290"/>
        <v>0</v>
      </c>
      <c r="DA333" s="349">
        <f t="shared" si="1290"/>
        <v>0</v>
      </c>
      <c r="DB333" s="349">
        <f t="shared" si="1290"/>
        <v>0</v>
      </c>
      <c r="DC333" s="349">
        <f t="shared" si="1290"/>
        <v>0</v>
      </c>
      <c r="DD333" s="349">
        <f t="shared" si="1290"/>
        <v>7.976675192053255E-2</v>
      </c>
      <c r="DE333" s="349">
        <f t="shared" si="1290"/>
        <v>1.2065943295547832E-2</v>
      </c>
      <c r="DF333" s="349">
        <f t="shared" si="1290"/>
        <v>6.7700808624984732E-2</v>
      </c>
      <c r="DG333" s="349">
        <f t="shared" si="1290"/>
        <v>3.9322939292700816E-2</v>
      </c>
      <c r="DH333" s="349">
        <f t="shared" si="1290"/>
        <v>0</v>
      </c>
      <c r="DI333" s="349">
        <f t="shared" si="1290"/>
        <v>0</v>
      </c>
      <c r="DJ333" s="349">
        <f t="shared" si="1290"/>
        <v>0</v>
      </c>
      <c r="DK333" s="349">
        <f t="shared" si="1290"/>
        <v>0</v>
      </c>
      <c r="DL333" s="349">
        <f t="shared" si="1290"/>
        <v>3.9322939292700816E-2</v>
      </c>
      <c r="DM333" s="349">
        <f t="shared" si="1290"/>
        <v>0</v>
      </c>
      <c r="DN333" s="349">
        <f t="shared" si="1290"/>
        <v>0</v>
      </c>
      <c r="DO333" s="349">
        <f t="shared" si="1290"/>
        <v>0</v>
      </c>
      <c r="DP333" s="349">
        <f t="shared" si="1290"/>
        <v>0</v>
      </c>
      <c r="DQ333" s="349">
        <f t="shared" si="1290"/>
        <v>9.010336443854472E-2</v>
      </c>
      <c r="DR333" s="349">
        <f t="shared" si="1290"/>
        <v>7.976675192053255E-2</v>
      </c>
      <c r="DS333" s="349">
        <f t="shared" si="1290"/>
        <v>1.2065943295547832E-2</v>
      </c>
      <c r="DT333" s="349">
        <f t="shared" si="1290"/>
        <v>6.7700808624984732E-2</v>
      </c>
      <c r="DU333" s="365"/>
      <c r="DV333" s="365"/>
      <c r="DW333" s="365"/>
    </row>
    <row r="334" spans="1:132" ht="15" x14ac:dyDescent="0.25">
      <c r="A334" s="363" t="s">
        <v>310</v>
      </c>
      <c r="B334" s="366">
        <f t="shared" ref="B334:AB334" si="1291">(B8-B13)/B331</f>
        <v>0.14072869587619863</v>
      </c>
      <c r="C334" s="366">
        <f t="shared" si="1291"/>
        <v>1.4693645092833564E-2</v>
      </c>
      <c r="D334" s="366">
        <f t="shared" si="1291"/>
        <v>0.12603505078336508</v>
      </c>
      <c r="E334" s="366">
        <f t="shared" si="1291"/>
        <v>0.14072869587619863</v>
      </c>
      <c r="F334" s="366">
        <f t="shared" si="1291"/>
        <v>1.4693645092833564E-2</v>
      </c>
      <c r="G334" s="366">
        <f t="shared" si="1291"/>
        <v>0.12603505078336508</v>
      </c>
      <c r="H334" s="366">
        <f t="shared" si="1291"/>
        <v>0.13156246280399739</v>
      </c>
      <c r="I334" s="366">
        <f t="shared" si="1291"/>
        <v>1.1813703474053763E-2</v>
      </c>
      <c r="J334" s="366">
        <f t="shared" si="1291"/>
        <v>1.4566674438020717E-2</v>
      </c>
      <c r="K334" s="366">
        <f t="shared" si="1291"/>
        <v>1.7686278400258504E-3</v>
      </c>
      <c r="L334" s="366">
        <f t="shared" si="1291"/>
        <v>1.2798046597994866E-2</v>
      </c>
      <c r="M334" s="366">
        <f t="shared" si="1291"/>
        <v>9.6577035854016387E-3</v>
      </c>
      <c r="N334" s="366">
        <f t="shared" si="1291"/>
        <v>1.1325445040434562E-2</v>
      </c>
      <c r="O334" s="366">
        <f t="shared" si="1291"/>
        <v>1.7863188922414546E-3</v>
      </c>
      <c r="P334" s="366">
        <f t="shared" si="1291"/>
        <v>9.5391261481931056E-3</v>
      </c>
      <c r="Q334" s="366">
        <f t="shared" si="1291"/>
        <v>2.5892119478455281E-2</v>
      </c>
      <c r="R334" s="366">
        <f t="shared" si="1291"/>
        <v>3.5549467322673043E-3</v>
      </c>
      <c r="S334" s="366">
        <f t="shared" si="1291"/>
        <v>2.2337172746187975E-2</v>
      </c>
      <c r="T334" s="366">
        <f t="shared" si="1291"/>
        <v>4.4756431977363625E-3</v>
      </c>
      <c r="U334" s="366">
        <f t="shared" si="1291"/>
        <v>1.1329707388368297E-2</v>
      </c>
      <c r="V334" s="366">
        <f t="shared" si="1291"/>
        <v>1.8178173504008526E-3</v>
      </c>
      <c r="W334" s="366">
        <f t="shared" si="1291"/>
        <v>9.5118900379674454E-3</v>
      </c>
      <c r="X334" s="366">
        <f t="shared" si="1291"/>
        <v>0</v>
      </c>
      <c r="Y334" s="366">
        <f t="shared" si="1291"/>
        <v>2.5947050257191764E-2</v>
      </c>
      <c r="Z334" s="367">
        <f t="shared" si="1291"/>
        <v>3.7221826866823571E-2</v>
      </c>
      <c r="AA334" s="367">
        <f t="shared" si="1291"/>
        <v>5.3727640826681583E-3</v>
      </c>
      <c r="AB334" s="367">
        <f t="shared" si="1291"/>
        <v>3.1849062784155412E-2</v>
      </c>
      <c r="AC334" s="66"/>
      <c r="AD334" s="66"/>
      <c r="AE334" s="66"/>
      <c r="AF334" s="366">
        <f t="shared" ref="AF334:BH334" si="1292">(AF8-AF13)/AF331</f>
        <v>1.0486302246170507E-2</v>
      </c>
      <c r="AG334" s="366">
        <f t="shared" si="1292"/>
        <v>1.3464605492943602E-2</v>
      </c>
      <c r="AH334" s="366">
        <f t="shared" si="1292"/>
        <v>1.9538650369849619E-3</v>
      </c>
      <c r="AI334" s="366">
        <f t="shared" si="1292"/>
        <v>1.1510740455958641E-2</v>
      </c>
      <c r="AJ334" s="366">
        <f t="shared" si="1292"/>
        <v>5.0686432359767178E-2</v>
      </c>
      <c r="AK334" s="366">
        <f t="shared" si="1292"/>
        <v>7.3266291196531193E-3</v>
      </c>
      <c r="AL334" s="366">
        <f t="shared" si="1292"/>
        <v>4.335980324011407E-2</v>
      </c>
      <c r="AM334" s="366">
        <f t="shared" si="1292"/>
        <v>-3.8612032973436942E-4</v>
      </c>
      <c r="AN334" s="366">
        <f t="shared" si="1292"/>
        <v>8.8807167310009962E-3</v>
      </c>
      <c r="AO334" s="366">
        <f t="shared" si="1292"/>
        <v>1.4428433386460099E-2</v>
      </c>
      <c r="AP334" s="366">
        <f t="shared" si="1292"/>
        <v>1.8881953048311879E-3</v>
      </c>
      <c r="AQ334" s="366">
        <f t="shared" si="1292"/>
        <v>1.2540238081628911E-2</v>
      </c>
      <c r="AR334" s="366">
        <f t="shared" si="1292"/>
        <v>6.5114865746227268E-2</v>
      </c>
      <c r="AS334" s="366">
        <f t="shared" si="1292"/>
        <v>9.214824424484307E-3</v>
      </c>
      <c r="AT334" s="366">
        <f t="shared" si="1292"/>
        <v>5.5900041321742963E-2</v>
      </c>
      <c r="AU334" s="366">
        <f t="shared" si="1292"/>
        <v>5.4603466193911239E-3</v>
      </c>
      <c r="AV334" s="366">
        <f t="shared" si="1292"/>
        <v>1.46046886346567E-2</v>
      </c>
      <c r="AW334" s="366">
        <f t="shared" si="1292"/>
        <v>2.8511188710635253E-3</v>
      </c>
      <c r="AX334" s="366">
        <f t="shared" si="1292"/>
        <v>1.1753569763593173E-2</v>
      </c>
      <c r="AY334" s="366">
        <f t="shared" si="1292"/>
        <v>0</v>
      </c>
      <c r="AZ334" s="366">
        <f t="shared" si="1292"/>
        <v>2.482736559656263E-2</v>
      </c>
      <c r="BA334" s="366">
        <f t="shared" si="1292"/>
        <v>4.2497727514060404E-2</v>
      </c>
      <c r="BB334" s="366">
        <f t="shared" si="1292"/>
        <v>6.6931792128796753E-3</v>
      </c>
      <c r="BC334" s="366">
        <f t="shared" si="1292"/>
        <v>3.5804548301180725E-2</v>
      </c>
      <c r="BD334" s="366">
        <f t="shared" si="1292"/>
        <v>0</v>
      </c>
      <c r="BE334" s="366">
        <f t="shared" si="1292"/>
        <v>5.0774415853754383E-2</v>
      </c>
      <c r="BF334" s="367">
        <f t="shared" si="1292"/>
        <v>7.9719554380883975E-2</v>
      </c>
      <c r="BG334" s="367">
        <f t="shared" si="1292"/>
        <v>1.2065943295547832E-2</v>
      </c>
      <c r="BH334" s="367">
        <f t="shared" si="1292"/>
        <v>6.7653611085336129E-2</v>
      </c>
      <c r="BI334" s="366"/>
      <c r="BJ334" s="366"/>
      <c r="BK334" s="366"/>
      <c r="BL334" s="366">
        <f t="shared" ref="BL334:CO334" si="1293">(BL8-BL13)/BL331</f>
        <v>0</v>
      </c>
      <c r="BM334" s="366">
        <f t="shared" si="1293"/>
        <v>0</v>
      </c>
      <c r="BN334" s="366">
        <f t="shared" si="1293"/>
        <v>0</v>
      </c>
      <c r="BO334" s="366">
        <f t="shared" si="1293"/>
        <v>0</v>
      </c>
      <c r="BP334" s="366">
        <f t="shared" si="1293"/>
        <v>7.9719554380883975E-2</v>
      </c>
      <c r="BQ334" s="366">
        <f t="shared" si="1293"/>
        <v>1.2065943295547832E-2</v>
      </c>
      <c r="BR334" s="366">
        <f t="shared" si="1293"/>
        <v>6.7653611085336143E-2</v>
      </c>
      <c r="BS334" s="366">
        <f t="shared" si="1293"/>
        <v>-6.0464036024847952E-4</v>
      </c>
      <c r="BT334" s="366">
        <f t="shared" si="1293"/>
        <v>0</v>
      </c>
      <c r="BU334" s="366">
        <f t="shared" si="1293"/>
        <v>0</v>
      </c>
      <c r="BV334" s="366">
        <f t="shared" si="1293"/>
        <v>0</v>
      </c>
      <c r="BW334" s="366">
        <f t="shared" si="1293"/>
        <v>0</v>
      </c>
      <c r="BX334" s="366">
        <f t="shared" si="1293"/>
        <v>7.9719554380883975E-2</v>
      </c>
      <c r="BY334" s="366">
        <f t="shared" si="1293"/>
        <v>1.2065943295547832E-2</v>
      </c>
      <c r="BZ334" s="366">
        <f t="shared" si="1293"/>
        <v>6.7653611085336143E-2</v>
      </c>
      <c r="CA334" s="366">
        <f t="shared" si="1293"/>
        <v>-6.0464036024847952E-4</v>
      </c>
      <c r="CB334" s="366">
        <f t="shared" si="1293"/>
        <v>0</v>
      </c>
      <c r="CC334" s="366">
        <f t="shared" si="1293"/>
        <v>0</v>
      </c>
      <c r="CD334" s="366">
        <f t="shared" si="1293"/>
        <v>0</v>
      </c>
      <c r="CE334" s="366">
        <f t="shared" si="1293"/>
        <v>0</v>
      </c>
      <c r="CF334" s="366">
        <f t="shared" si="1293"/>
        <v>0</v>
      </c>
      <c r="CG334" s="366">
        <f t="shared" si="1293"/>
        <v>0</v>
      </c>
      <c r="CH334" s="366">
        <f t="shared" si="1293"/>
        <v>0</v>
      </c>
      <c r="CI334" s="366">
        <f t="shared" si="1293"/>
        <v>0</v>
      </c>
      <c r="CJ334" s="366">
        <f t="shared" si="1293"/>
        <v>0</v>
      </c>
      <c r="CK334" s="366">
        <f t="shared" si="1293"/>
        <v>0</v>
      </c>
      <c r="CL334" s="366">
        <f t="shared" si="1293"/>
        <v>5.0774415853754383E-2</v>
      </c>
      <c r="CM334" s="366">
        <f t="shared" si="1293"/>
        <v>7.9719554380883975E-2</v>
      </c>
      <c r="CN334" s="366">
        <f t="shared" si="1293"/>
        <v>1.2065943295547832E-2</v>
      </c>
      <c r="CO334" s="366">
        <f t="shared" si="1293"/>
        <v>6.7653611085336143E-2</v>
      </c>
      <c r="CP334" s="368"/>
      <c r="CQ334" s="368"/>
      <c r="CR334" s="368"/>
      <c r="CS334" s="366">
        <f t="shared" ref="CS334:DT334" si="1294">(CS8-CS13)/CS331</f>
        <v>0</v>
      </c>
      <c r="CT334" s="366">
        <f t="shared" si="1294"/>
        <v>0</v>
      </c>
      <c r="CU334" s="366">
        <f t="shared" si="1294"/>
        <v>0</v>
      </c>
      <c r="CV334" s="366">
        <f t="shared" si="1294"/>
        <v>0</v>
      </c>
      <c r="CW334" s="366">
        <f t="shared" si="1294"/>
        <v>7.9719554380883975E-2</v>
      </c>
      <c r="CX334" s="366">
        <f t="shared" si="1294"/>
        <v>1.2065943295547832E-2</v>
      </c>
      <c r="CY334" s="366">
        <f t="shared" si="1294"/>
        <v>6.7653611085336143E-2</v>
      </c>
      <c r="CZ334" s="366">
        <f t="shared" si="1294"/>
        <v>0</v>
      </c>
      <c r="DA334" s="366">
        <f t="shared" si="1294"/>
        <v>0</v>
      </c>
      <c r="DB334" s="366">
        <f t="shared" si="1294"/>
        <v>0</v>
      </c>
      <c r="DC334" s="366">
        <f t="shared" si="1294"/>
        <v>0</v>
      </c>
      <c r="DD334" s="366">
        <f t="shared" si="1294"/>
        <v>7.9719554380883975E-2</v>
      </c>
      <c r="DE334" s="366">
        <f t="shared" si="1294"/>
        <v>1.2065943295547832E-2</v>
      </c>
      <c r="DF334" s="366">
        <f t="shared" si="1294"/>
        <v>6.7653611085336143E-2</v>
      </c>
      <c r="DG334" s="366">
        <f t="shared" si="1294"/>
        <v>3.9322939292700816E-2</v>
      </c>
      <c r="DH334" s="366">
        <f t="shared" si="1294"/>
        <v>0</v>
      </c>
      <c r="DI334" s="366">
        <f t="shared" si="1294"/>
        <v>0</v>
      </c>
      <c r="DJ334" s="366">
        <f t="shared" si="1294"/>
        <v>0</v>
      </c>
      <c r="DK334" s="366">
        <f t="shared" si="1294"/>
        <v>0</v>
      </c>
      <c r="DL334" s="366">
        <f t="shared" si="1294"/>
        <v>3.9322939292700816E-2</v>
      </c>
      <c r="DM334" s="366">
        <f t="shared" si="1294"/>
        <v>0</v>
      </c>
      <c r="DN334" s="366">
        <f t="shared" si="1294"/>
        <v>0</v>
      </c>
      <c r="DO334" s="366">
        <f t="shared" si="1294"/>
        <v>0</v>
      </c>
      <c r="DP334" s="366">
        <f t="shared" si="1294"/>
        <v>0</v>
      </c>
      <c r="DQ334" s="366">
        <f t="shared" si="1294"/>
        <v>9.0097355146455213E-2</v>
      </c>
      <c r="DR334" s="366">
        <f t="shared" si="1294"/>
        <v>7.9719554380883975E-2</v>
      </c>
      <c r="DS334" s="366">
        <f t="shared" si="1294"/>
        <v>1.2065943295547832E-2</v>
      </c>
      <c r="DT334" s="366">
        <f t="shared" si="1294"/>
        <v>6.7653611085336143E-2</v>
      </c>
      <c r="DU334" s="368"/>
      <c r="DV334" s="368"/>
      <c r="DW334" s="368"/>
    </row>
    <row r="335" spans="1:132" ht="15" x14ac:dyDescent="0.25">
      <c r="A335" s="351" t="s">
        <v>311</v>
      </c>
      <c r="B335" s="358">
        <f t="shared" ref="B335:AB335" si="1295">B220/B331</f>
        <v>0.24497244813022895</v>
      </c>
      <c r="C335" s="358">
        <f t="shared" si="1295"/>
        <v>1.4693645092833564E-2</v>
      </c>
      <c r="D335" s="358">
        <f t="shared" si="1295"/>
        <v>0.2302788030373954</v>
      </c>
      <c r="E335" s="358">
        <f t="shared" si="1295"/>
        <v>0.244972448130229</v>
      </c>
      <c r="F335" s="358">
        <f t="shared" si="1295"/>
        <v>1.4693645092833564E-2</v>
      </c>
      <c r="G335" s="358">
        <f t="shared" si="1295"/>
        <v>0.23027880303739545</v>
      </c>
      <c r="H335" s="358">
        <f t="shared" si="1295"/>
        <v>1.8262907382729791E-2</v>
      </c>
      <c r="I335" s="358">
        <f t="shared" si="1295"/>
        <v>0</v>
      </c>
      <c r="J335" s="358">
        <f t="shared" si="1295"/>
        <v>6.2348384324596284E-3</v>
      </c>
      <c r="K335" s="358">
        <f t="shared" si="1295"/>
        <v>1.7686278400258504E-3</v>
      </c>
      <c r="L335" s="358">
        <f t="shared" si="1295"/>
        <v>4.4662105924337782E-3</v>
      </c>
      <c r="M335" s="358">
        <f t="shared" si="1295"/>
        <v>0</v>
      </c>
      <c r="N335" s="358">
        <f t="shared" si="1295"/>
        <v>1.8997197140979513E-2</v>
      </c>
      <c r="O335" s="358">
        <f t="shared" si="1295"/>
        <v>1.7863188922414546E-3</v>
      </c>
      <c r="P335" s="358">
        <f t="shared" si="1295"/>
        <v>1.7210878248738057E-2</v>
      </c>
      <c r="Q335" s="358">
        <f t="shared" si="1295"/>
        <v>2.4115951957515085E-2</v>
      </c>
      <c r="R335" s="358">
        <f t="shared" si="1295"/>
        <v>3.5549467322673052E-3</v>
      </c>
      <c r="S335" s="358">
        <f t="shared" si="1295"/>
        <v>2.0561005225247779E-2</v>
      </c>
      <c r="T335" s="358">
        <f t="shared" si="1295"/>
        <v>0</v>
      </c>
      <c r="U335" s="358">
        <f t="shared" si="1295"/>
        <v>1.7417299261392419E-2</v>
      </c>
      <c r="V335" s="358">
        <f t="shared" si="1295"/>
        <v>1.8178173504008526E-3</v>
      </c>
      <c r="W335" s="358">
        <f t="shared" si="1295"/>
        <v>1.5599481910991562E-2</v>
      </c>
      <c r="X335" s="358">
        <f t="shared" si="1295"/>
        <v>0</v>
      </c>
      <c r="Y335" s="358">
        <f t="shared" si="1295"/>
        <v>0</v>
      </c>
      <c r="Z335" s="359">
        <f t="shared" si="1295"/>
        <v>4.2649334834831555E-2</v>
      </c>
      <c r="AA335" s="359">
        <f t="shared" si="1295"/>
        <v>5.3727640826681583E-3</v>
      </c>
      <c r="AB335" s="359">
        <f t="shared" si="1295"/>
        <v>3.7276570752163396E-2</v>
      </c>
      <c r="AC335" s="360"/>
      <c r="AD335" s="360"/>
      <c r="AE335" s="360"/>
      <c r="AF335" s="358">
        <f t="shared" ref="AF335:AL335" si="1296">AF220/AF331</f>
        <v>0</v>
      </c>
      <c r="AG335" s="358">
        <f t="shared" si="1296"/>
        <v>1.7713982810507747E-2</v>
      </c>
      <c r="AH335" s="358">
        <f t="shared" si="1296"/>
        <v>1.9538650369849619E-3</v>
      </c>
      <c r="AI335" s="358">
        <f t="shared" si="1296"/>
        <v>1.5760117773522788E-2</v>
      </c>
      <c r="AJ335" s="358">
        <f t="shared" si="1296"/>
        <v>6.0363317645339309E-2</v>
      </c>
      <c r="AK335" s="358">
        <f t="shared" si="1296"/>
        <v>7.3266291196531193E-3</v>
      </c>
      <c r="AL335" s="358">
        <f t="shared" si="1296"/>
        <v>5.3036688525686188E-2</v>
      </c>
      <c r="AM335" s="360"/>
      <c r="AN335" s="358">
        <f t="shared" ref="AN335:BH335" si="1297">AN220/AN331</f>
        <v>0</v>
      </c>
      <c r="AO335" s="358">
        <f t="shared" si="1297"/>
        <v>1.3187671611007281E-2</v>
      </c>
      <c r="AP335" s="358">
        <f t="shared" si="1297"/>
        <v>1.8881953048311879E-3</v>
      </c>
      <c r="AQ335" s="358">
        <f t="shared" si="1297"/>
        <v>1.1299476306176094E-2</v>
      </c>
      <c r="AR335" s="358">
        <f t="shared" si="1297"/>
        <v>7.3550989256346594E-2</v>
      </c>
      <c r="AS335" s="358">
        <f t="shared" si="1297"/>
        <v>9.214824424484307E-3</v>
      </c>
      <c r="AT335" s="358">
        <f t="shared" si="1297"/>
        <v>6.4336164831862289E-2</v>
      </c>
      <c r="AU335" s="358">
        <f t="shared" si="1297"/>
        <v>0</v>
      </c>
      <c r="AV335" s="358">
        <f t="shared" si="1297"/>
        <v>1.7846318821808465E-2</v>
      </c>
      <c r="AW335" s="358">
        <f t="shared" si="1297"/>
        <v>2.8511188710635253E-3</v>
      </c>
      <c r="AX335" s="358">
        <f t="shared" si="1297"/>
        <v>1.4995199950744938E-2</v>
      </c>
      <c r="AY335" s="358">
        <f t="shared" si="1297"/>
        <v>0</v>
      </c>
      <c r="AZ335" s="358">
        <f t="shared" si="1297"/>
        <v>0</v>
      </c>
      <c r="BA335" s="358">
        <f t="shared" si="1297"/>
        <v>4.8747973243323493E-2</v>
      </c>
      <c r="BB335" s="358">
        <f t="shared" si="1297"/>
        <v>6.6931792128796753E-3</v>
      </c>
      <c r="BC335" s="358">
        <f t="shared" si="1297"/>
        <v>4.2054794030443821E-2</v>
      </c>
      <c r="BD335" s="358">
        <f t="shared" si="1297"/>
        <v>0</v>
      </c>
      <c r="BE335" s="358">
        <f t="shared" si="1297"/>
        <v>0</v>
      </c>
      <c r="BF335" s="359">
        <f t="shared" si="1297"/>
        <v>9.1397308078155062E-2</v>
      </c>
      <c r="BG335" s="359">
        <f t="shared" si="1297"/>
        <v>1.2065943295547832E-2</v>
      </c>
      <c r="BH335" s="359">
        <f t="shared" si="1297"/>
        <v>7.933136478260723E-2</v>
      </c>
      <c r="BI335" s="358"/>
      <c r="BJ335" s="358"/>
      <c r="BK335" s="358"/>
      <c r="BL335" s="358">
        <f t="shared" ref="BL335:CO335" si="1298">BL220/BL331</f>
        <v>0</v>
      </c>
      <c r="BM335" s="358">
        <f t="shared" si="1298"/>
        <v>1.4648977855745555E-2</v>
      </c>
      <c r="BN335" s="358">
        <f t="shared" si="1298"/>
        <v>0</v>
      </c>
      <c r="BO335" s="358">
        <f t="shared" si="1298"/>
        <v>1.4648977855745555E-2</v>
      </c>
      <c r="BP335" s="358">
        <f t="shared" si="1298"/>
        <v>0.10604628593390063</v>
      </c>
      <c r="BQ335" s="358">
        <f t="shared" si="1298"/>
        <v>1.2065943295547832E-2</v>
      </c>
      <c r="BR335" s="358">
        <f t="shared" si="1298"/>
        <v>9.3980342638352782E-2</v>
      </c>
      <c r="BS335" s="358">
        <f t="shared" si="1298"/>
        <v>8.3759012127223686E-5</v>
      </c>
      <c r="BT335" s="358">
        <f t="shared" si="1298"/>
        <v>0</v>
      </c>
      <c r="BU335" s="358">
        <f t="shared" si="1298"/>
        <v>0</v>
      </c>
      <c r="BV335" s="358">
        <f t="shared" si="1298"/>
        <v>0</v>
      </c>
      <c r="BW335" s="358">
        <f t="shared" si="1298"/>
        <v>0</v>
      </c>
      <c r="BX335" s="358">
        <f t="shared" si="1298"/>
        <v>0.10604628593390063</v>
      </c>
      <c r="BY335" s="358">
        <f t="shared" si="1298"/>
        <v>1.2065943295547832E-2</v>
      </c>
      <c r="BZ335" s="358">
        <f t="shared" si="1298"/>
        <v>9.3980342638352782E-2</v>
      </c>
      <c r="CA335" s="358" t="e">
        <f t="shared" si="1298"/>
        <v>#DIV/0!</v>
      </c>
      <c r="CB335" s="358">
        <f t="shared" si="1298"/>
        <v>0</v>
      </c>
      <c r="CC335" s="358">
        <f t="shared" si="1298"/>
        <v>0</v>
      </c>
      <c r="CD335" s="358">
        <f t="shared" si="1298"/>
        <v>0</v>
      </c>
      <c r="CE335" s="358">
        <f t="shared" si="1298"/>
        <v>0</v>
      </c>
      <c r="CF335" s="358">
        <f t="shared" si="1298"/>
        <v>0</v>
      </c>
      <c r="CG335" s="358">
        <f t="shared" si="1298"/>
        <v>0</v>
      </c>
      <c r="CH335" s="358">
        <f t="shared" si="1298"/>
        <v>1.4648977855745555E-2</v>
      </c>
      <c r="CI335" s="358">
        <f t="shared" si="1298"/>
        <v>0</v>
      </c>
      <c r="CJ335" s="358">
        <f t="shared" si="1298"/>
        <v>1.4648977855745555E-2</v>
      </c>
      <c r="CK335" s="358">
        <f t="shared" si="1298"/>
        <v>0</v>
      </c>
      <c r="CL335" s="358">
        <f t="shared" si="1298"/>
        <v>0</v>
      </c>
      <c r="CM335" s="358">
        <f t="shared" si="1298"/>
        <v>0.10604628593390063</v>
      </c>
      <c r="CN335" s="358">
        <f t="shared" si="1298"/>
        <v>1.2065943295547832E-2</v>
      </c>
      <c r="CO335" s="358">
        <f t="shared" si="1298"/>
        <v>9.3980342638352782E-2</v>
      </c>
      <c r="CP335" s="361"/>
      <c r="CQ335" s="361"/>
      <c r="CR335" s="361"/>
      <c r="CS335" s="358">
        <f t="shared" ref="CS335:DM335" si="1299">CS220/CS331</f>
        <v>0</v>
      </c>
      <c r="CT335" s="358">
        <f t="shared" si="1299"/>
        <v>0</v>
      </c>
      <c r="CU335" s="358">
        <f t="shared" si="1299"/>
        <v>0</v>
      </c>
      <c r="CV335" s="358">
        <f t="shared" si="1299"/>
        <v>0</v>
      </c>
      <c r="CW335" s="358">
        <f t="shared" si="1299"/>
        <v>0.10604628593390063</v>
      </c>
      <c r="CX335" s="358">
        <f t="shared" si="1299"/>
        <v>1.2065943295547832E-2</v>
      </c>
      <c r="CY335" s="358">
        <f t="shared" si="1299"/>
        <v>9.3980342638352782E-2</v>
      </c>
      <c r="CZ335" s="358">
        <f t="shared" si="1299"/>
        <v>0</v>
      </c>
      <c r="DA335" s="358">
        <f t="shared" si="1299"/>
        <v>0</v>
      </c>
      <c r="DB335" s="358">
        <f t="shared" si="1299"/>
        <v>0</v>
      </c>
      <c r="DC335" s="358">
        <f t="shared" si="1299"/>
        <v>0</v>
      </c>
      <c r="DD335" s="358">
        <f t="shared" si="1299"/>
        <v>0.10604628593390063</v>
      </c>
      <c r="DE335" s="358">
        <f t="shared" si="1299"/>
        <v>1.2065943295547832E-2</v>
      </c>
      <c r="DF335" s="358">
        <f t="shared" si="1299"/>
        <v>9.3980342638352782E-2</v>
      </c>
      <c r="DG335" s="358">
        <f t="shared" si="1299"/>
        <v>0</v>
      </c>
      <c r="DH335" s="358">
        <f t="shared" si="1299"/>
        <v>0</v>
      </c>
      <c r="DI335" s="358">
        <f t="shared" si="1299"/>
        <v>0</v>
      </c>
      <c r="DJ335" s="358">
        <f t="shared" si="1299"/>
        <v>0</v>
      </c>
      <c r="DK335" s="358">
        <f t="shared" si="1299"/>
        <v>0</v>
      </c>
      <c r="DL335" s="358">
        <f t="shared" si="1299"/>
        <v>0</v>
      </c>
      <c r="DM335" s="358">
        <f t="shared" si="1299"/>
        <v>0</v>
      </c>
      <c r="DN335" s="358">
        <f t="shared" ref="DN335:DO341" si="1300">DI335+DB335+CU335</f>
        <v>0</v>
      </c>
      <c r="DO335" s="358">
        <f t="shared" si="1300"/>
        <v>0</v>
      </c>
      <c r="DP335" s="358">
        <f>DP220/DP331</f>
        <v>0</v>
      </c>
      <c r="DQ335" s="358">
        <f>DQ220/DQ331</f>
        <v>0</v>
      </c>
      <c r="DR335" s="362">
        <f>DR220/DR331</f>
        <v>0.10604628593390063</v>
      </c>
      <c r="DS335" s="362">
        <f>DS220/DS331</f>
        <v>1.2065943295547832E-2</v>
      </c>
      <c r="DT335" s="362">
        <f>DT220/DT331</f>
        <v>9.3980342638352782E-2</v>
      </c>
      <c r="DU335" s="361"/>
      <c r="DV335" s="361"/>
      <c r="DW335" s="361"/>
    </row>
    <row r="336" spans="1:132" ht="15" x14ac:dyDescent="0.25">
      <c r="A336" s="363" t="s">
        <v>312</v>
      </c>
      <c r="B336" s="349">
        <f t="shared" ref="B336:AB336" si="1301">(B216)/B331</f>
        <v>0.15076198972630256</v>
      </c>
      <c r="C336" s="349">
        <f t="shared" si="1301"/>
        <v>1.4693645092833564E-2</v>
      </c>
      <c r="D336" s="349">
        <f t="shared" si="1301"/>
        <v>0.13606834463346901</v>
      </c>
      <c r="E336" s="349">
        <f t="shared" si="1301"/>
        <v>0.15076198972630256</v>
      </c>
      <c r="F336" s="349">
        <f t="shared" si="1301"/>
        <v>1.4693645092833564E-2</v>
      </c>
      <c r="G336" s="349">
        <f t="shared" si="1301"/>
        <v>0.13606834463346901</v>
      </c>
      <c r="H336" s="349">
        <f t="shared" si="1301"/>
        <v>1.8262907382729791E-2</v>
      </c>
      <c r="I336" s="349">
        <f t="shared" si="1301"/>
        <v>0</v>
      </c>
      <c r="J336" s="349">
        <f t="shared" si="1301"/>
        <v>5.7606652500499737E-3</v>
      </c>
      <c r="K336" s="349">
        <f t="shared" si="1301"/>
        <v>1.7686278400258504E-3</v>
      </c>
      <c r="L336" s="349">
        <f t="shared" si="1301"/>
        <v>3.9920374100241235E-3</v>
      </c>
      <c r="M336" s="349">
        <f t="shared" si="1301"/>
        <v>0</v>
      </c>
      <c r="N336" s="349">
        <f t="shared" si="1301"/>
        <v>1.816711912017711E-2</v>
      </c>
      <c r="O336" s="349">
        <f t="shared" si="1301"/>
        <v>1.7863188922414546E-3</v>
      </c>
      <c r="P336" s="349">
        <f t="shared" si="1301"/>
        <v>1.6380800227935654E-2</v>
      </c>
      <c r="Q336" s="349">
        <f t="shared" si="1301"/>
        <v>2.3927784370227082E-2</v>
      </c>
      <c r="R336" s="349">
        <f t="shared" si="1301"/>
        <v>3.5549467322673052E-3</v>
      </c>
      <c r="S336" s="349">
        <f t="shared" si="1301"/>
        <v>2.037283763795978E-2</v>
      </c>
      <c r="T336" s="349">
        <f t="shared" si="1301"/>
        <v>0</v>
      </c>
      <c r="U336" s="349">
        <f t="shared" si="1301"/>
        <v>1.609232323175205E-2</v>
      </c>
      <c r="V336" s="349">
        <f t="shared" si="1301"/>
        <v>1.8178173504008526E-3</v>
      </c>
      <c r="W336" s="349">
        <f t="shared" si="1301"/>
        <v>1.4274505881351195E-2</v>
      </c>
      <c r="X336" s="349">
        <f t="shared" si="1301"/>
        <v>0</v>
      </c>
      <c r="Y336" s="349">
        <f t="shared" si="1301"/>
        <v>0</v>
      </c>
      <c r="Z336" s="364">
        <f t="shared" si="1301"/>
        <v>4.0020107601979132E-2</v>
      </c>
      <c r="AA336" s="364">
        <f t="shared" si="1301"/>
        <v>5.3727640826681583E-3</v>
      </c>
      <c r="AB336" s="364">
        <f t="shared" si="1301"/>
        <v>3.4647343519310966E-2</v>
      </c>
      <c r="AC336" s="66"/>
      <c r="AD336" s="66"/>
      <c r="AE336" s="66"/>
      <c r="AF336" s="349">
        <f t="shared" ref="AF336:AL336" si="1302">(AF216)/AF331</f>
        <v>0</v>
      </c>
      <c r="AG336" s="349">
        <f t="shared" si="1302"/>
        <v>1.3966887213770459E-2</v>
      </c>
      <c r="AH336" s="349">
        <f t="shared" si="1302"/>
        <v>1.9538650369849619E-3</v>
      </c>
      <c r="AI336" s="349">
        <f t="shared" si="1302"/>
        <v>1.2013022176785498E-2</v>
      </c>
      <c r="AJ336" s="349">
        <f t="shared" si="1302"/>
        <v>5.3986994815749589E-2</v>
      </c>
      <c r="AK336" s="349">
        <f t="shared" si="1302"/>
        <v>7.3266291196531193E-3</v>
      </c>
      <c r="AL336" s="349">
        <f t="shared" si="1302"/>
        <v>4.6660365696096467E-2</v>
      </c>
      <c r="AM336" s="66"/>
      <c r="AN336" s="349">
        <f t="shared" ref="AN336:BH336" si="1303">(AN216)/AN331</f>
        <v>0</v>
      </c>
      <c r="AO336" s="349">
        <f t="shared" si="1303"/>
        <v>1.0932504182051593E-2</v>
      </c>
      <c r="AP336" s="349">
        <f t="shared" si="1303"/>
        <v>1.8881953048311879E-3</v>
      </c>
      <c r="AQ336" s="349">
        <f t="shared" si="1303"/>
        <v>9.0443088772204066E-3</v>
      </c>
      <c r="AR336" s="349">
        <f t="shared" si="1303"/>
        <v>6.4919498997801181E-2</v>
      </c>
      <c r="AS336" s="349">
        <f t="shared" si="1303"/>
        <v>9.214824424484307E-3</v>
      </c>
      <c r="AT336" s="349">
        <f t="shared" si="1303"/>
        <v>5.5704674573316883E-2</v>
      </c>
      <c r="AU336" s="349">
        <f t="shared" si="1303"/>
        <v>0</v>
      </c>
      <c r="AV336" s="349">
        <f t="shared" si="1303"/>
        <v>1.3538732141809165E-2</v>
      </c>
      <c r="AW336" s="349">
        <f t="shared" si="1303"/>
        <v>2.8511188710635253E-3</v>
      </c>
      <c r="AX336" s="349">
        <f t="shared" si="1303"/>
        <v>1.068761327074564E-2</v>
      </c>
      <c r="AY336" s="349">
        <f t="shared" si="1303"/>
        <v>0</v>
      </c>
      <c r="AZ336" s="349">
        <f t="shared" si="1303"/>
        <v>0</v>
      </c>
      <c r="BA336" s="349">
        <f t="shared" si="1303"/>
        <v>3.8438123537631215E-2</v>
      </c>
      <c r="BB336" s="349">
        <f t="shared" si="1303"/>
        <v>6.6931792128796753E-3</v>
      </c>
      <c r="BC336" s="349">
        <f t="shared" si="1303"/>
        <v>3.1744944324751542E-2</v>
      </c>
      <c r="BD336" s="349">
        <f t="shared" si="1303"/>
        <v>0</v>
      </c>
      <c r="BE336" s="349">
        <f t="shared" si="1303"/>
        <v>0</v>
      </c>
      <c r="BF336" s="364">
        <f t="shared" si="1303"/>
        <v>7.8458231139610368E-2</v>
      </c>
      <c r="BG336" s="364">
        <f t="shared" si="1303"/>
        <v>1.2065943295547832E-2</v>
      </c>
      <c r="BH336" s="364">
        <f t="shared" si="1303"/>
        <v>6.6392287844062522E-2</v>
      </c>
      <c r="BI336" s="66"/>
      <c r="BJ336" s="66"/>
      <c r="BK336" s="66"/>
      <c r="BL336" s="349">
        <f t="shared" ref="BL336:CO336" si="1304">(BL216)/BL331</f>
        <v>0</v>
      </c>
      <c r="BM336" s="349">
        <f t="shared" si="1304"/>
        <v>1.264402336122125E-2</v>
      </c>
      <c r="BN336" s="349">
        <f t="shared" si="1304"/>
        <v>0</v>
      </c>
      <c r="BO336" s="349">
        <f t="shared" si="1304"/>
        <v>1.264402336122125E-2</v>
      </c>
      <c r="BP336" s="349">
        <f t="shared" si="1304"/>
        <v>9.1102254500831606E-2</v>
      </c>
      <c r="BQ336" s="349">
        <f t="shared" si="1304"/>
        <v>1.2065943295547832E-2</v>
      </c>
      <c r="BR336" s="349">
        <f t="shared" si="1304"/>
        <v>7.9036311205283774E-2</v>
      </c>
      <c r="BS336" s="66">
        <f t="shared" si="1304"/>
        <v>1.1445810908995451E-4</v>
      </c>
      <c r="BT336" s="349">
        <f t="shared" si="1304"/>
        <v>0</v>
      </c>
      <c r="BU336" s="349">
        <f t="shared" si="1304"/>
        <v>0</v>
      </c>
      <c r="BV336" s="349">
        <f t="shared" si="1304"/>
        <v>0</v>
      </c>
      <c r="BW336" s="349">
        <f t="shared" si="1304"/>
        <v>0</v>
      </c>
      <c r="BX336" s="349">
        <f t="shared" si="1304"/>
        <v>9.1102254500831606E-2</v>
      </c>
      <c r="BY336" s="349">
        <f t="shared" si="1304"/>
        <v>1.2065943295547832E-2</v>
      </c>
      <c r="BZ336" s="349">
        <f t="shared" si="1304"/>
        <v>7.9036311205283774E-2</v>
      </c>
      <c r="CA336" s="349">
        <f t="shared" si="1304"/>
        <v>1.3193166058716424E-4</v>
      </c>
      <c r="CB336" s="349">
        <f t="shared" si="1304"/>
        <v>0</v>
      </c>
      <c r="CC336" s="349">
        <f t="shared" si="1304"/>
        <v>0</v>
      </c>
      <c r="CD336" s="349">
        <f t="shared" si="1304"/>
        <v>0</v>
      </c>
      <c r="CE336" s="349">
        <f t="shared" si="1304"/>
        <v>0</v>
      </c>
      <c r="CF336" s="349">
        <f t="shared" si="1304"/>
        <v>0</v>
      </c>
      <c r="CG336" s="349">
        <f t="shared" si="1304"/>
        <v>0</v>
      </c>
      <c r="CH336" s="349">
        <f t="shared" si="1304"/>
        <v>1.264402336122125E-2</v>
      </c>
      <c r="CI336" s="349">
        <f t="shared" si="1304"/>
        <v>0</v>
      </c>
      <c r="CJ336" s="349">
        <f t="shared" si="1304"/>
        <v>1.264402336122125E-2</v>
      </c>
      <c r="CK336" s="349">
        <f t="shared" si="1304"/>
        <v>0</v>
      </c>
      <c r="CL336" s="349">
        <f t="shared" si="1304"/>
        <v>0</v>
      </c>
      <c r="CM336" s="349">
        <f t="shared" si="1304"/>
        <v>9.1102254500831606E-2</v>
      </c>
      <c r="CN336" s="349">
        <f t="shared" si="1304"/>
        <v>1.2065943295547832E-2</v>
      </c>
      <c r="CO336" s="349">
        <f t="shared" si="1304"/>
        <v>7.9036311205283774E-2</v>
      </c>
      <c r="CP336" s="66"/>
      <c r="CQ336" s="66"/>
      <c r="CR336" s="66"/>
      <c r="CS336" s="349">
        <f t="shared" ref="CS336:DM336" si="1305">(CS216)/CS331</f>
        <v>0</v>
      </c>
      <c r="CT336" s="349">
        <f t="shared" si="1305"/>
        <v>0</v>
      </c>
      <c r="CU336" s="349">
        <f t="shared" si="1305"/>
        <v>0</v>
      </c>
      <c r="CV336" s="349">
        <f t="shared" si="1305"/>
        <v>0</v>
      </c>
      <c r="CW336" s="349">
        <f t="shared" si="1305"/>
        <v>9.1102254500831606E-2</v>
      </c>
      <c r="CX336" s="349">
        <f t="shared" si="1305"/>
        <v>1.2065943295547832E-2</v>
      </c>
      <c r="CY336" s="349">
        <f t="shared" si="1305"/>
        <v>7.9036311205283774E-2</v>
      </c>
      <c r="CZ336" s="349">
        <f t="shared" si="1305"/>
        <v>0</v>
      </c>
      <c r="DA336" s="349">
        <f t="shared" si="1305"/>
        <v>0</v>
      </c>
      <c r="DB336" s="349">
        <f t="shared" si="1305"/>
        <v>0</v>
      </c>
      <c r="DC336" s="349">
        <f t="shared" si="1305"/>
        <v>0</v>
      </c>
      <c r="DD336" s="349">
        <f t="shared" si="1305"/>
        <v>9.1102254500831606E-2</v>
      </c>
      <c r="DE336" s="349">
        <f t="shared" si="1305"/>
        <v>1.2065943295547832E-2</v>
      </c>
      <c r="DF336" s="349">
        <f t="shared" si="1305"/>
        <v>7.9036311205283774E-2</v>
      </c>
      <c r="DG336" s="349">
        <f t="shared" si="1305"/>
        <v>0</v>
      </c>
      <c r="DH336" s="349">
        <f t="shared" si="1305"/>
        <v>0</v>
      </c>
      <c r="DI336" s="349">
        <f t="shared" si="1305"/>
        <v>0</v>
      </c>
      <c r="DJ336" s="349">
        <f t="shared" si="1305"/>
        <v>0</v>
      </c>
      <c r="DK336" s="349">
        <f t="shared" si="1305"/>
        <v>0</v>
      </c>
      <c r="DL336" s="349">
        <f t="shared" si="1305"/>
        <v>0</v>
      </c>
      <c r="DM336" s="349">
        <f t="shared" si="1305"/>
        <v>0</v>
      </c>
      <c r="DN336" s="349">
        <f t="shared" si="1300"/>
        <v>0</v>
      </c>
      <c r="DO336" s="349">
        <f t="shared" si="1300"/>
        <v>0</v>
      </c>
      <c r="DP336" s="349">
        <f>(DP216)/DP331</f>
        <v>0</v>
      </c>
      <c r="DQ336" s="349">
        <f>(DQ216)/DQ331</f>
        <v>0</v>
      </c>
      <c r="DR336" s="349">
        <f>(DR216)/DR331</f>
        <v>9.1102254500831606E-2</v>
      </c>
      <c r="DS336" s="349">
        <f>(DS216)/DS331</f>
        <v>1.2065943295547832E-2</v>
      </c>
      <c r="DT336" s="349">
        <f>(DT216)/DT331</f>
        <v>7.9036311205283774E-2</v>
      </c>
      <c r="DU336" s="66"/>
      <c r="DV336" s="66"/>
      <c r="DW336" s="66"/>
    </row>
    <row r="337" spans="1:132" ht="15" x14ac:dyDescent="0.25">
      <c r="A337" s="363" t="s">
        <v>313</v>
      </c>
      <c r="B337" s="349">
        <f t="shared" ref="B337:AB337" si="1306">B83/B331</f>
        <v>5.5406935007772516E-2</v>
      </c>
      <c r="C337" s="349">
        <f t="shared" si="1306"/>
        <v>0</v>
      </c>
      <c r="D337" s="349">
        <f t="shared" si="1306"/>
        <v>5.5406935007772516E-2</v>
      </c>
      <c r="E337" s="349">
        <f t="shared" si="1306"/>
        <v>5.5406935007772516E-2</v>
      </c>
      <c r="F337" s="349">
        <f t="shared" si="1306"/>
        <v>0</v>
      </c>
      <c r="G337" s="349">
        <f t="shared" si="1306"/>
        <v>5.5406935007772516E-2</v>
      </c>
      <c r="H337" s="349">
        <f t="shared" si="1306"/>
        <v>0</v>
      </c>
      <c r="I337" s="349">
        <f t="shared" si="1306"/>
        <v>0</v>
      </c>
      <c r="J337" s="349">
        <f t="shared" si="1306"/>
        <v>2.6420846117234035E-3</v>
      </c>
      <c r="K337" s="349">
        <f t="shared" si="1306"/>
        <v>0</v>
      </c>
      <c r="L337" s="349">
        <f t="shared" si="1306"/>
        <v>2.6420846117234035E-3</v>
      </c>
      <c r="M337" s="349">
        <f t="shared" si="1306"/>
        <v>0</v>
      </c>
      <c r="N337" s="349">
        <f t="shared" si="1306"/>
        <v>4.690656297486594E-3</v>
      </c>
      <c r="O337" s="349">
        <f t="shared" si="1306"/>
        <v>0</v>
      </c>
      <c r="P337" s="349">
        <f t="shared" si="1306"/>
        <v>4.690656297486594E-3</v>
      </c>
      <c r="Q337" s="349">
        <f t="shared" si="1306"/>
        <v>7.3327409092099971E-3</v>
      </c>
      <c r="R337" s="349">
        <f t="shared" si="1306"/>
        <v>0</v>
      </c>
      <c r="S337" s="349">
        <f t="shared" si="1306"/>
        <v>7.3327409092099971E-3</v>
      </c>
      <c r="T337" s="349">
        <f t="shared" si="1306"/>
        <v>0</v>
      </c>
      <c r="U337" s="349">
        <f t="shared" si="1306"/>
        <v>3.6744123604876599E-3</v>
      </c>
      <c r="V337" s="349">
        <f t="shared" si="1306"/>
        <v>0</v>
      </c>
      <c r="W337" s="349">
        <f t="shared" si="1306"/>
        <v>3.6744123604876599E-3</v>
      </c>
      <c r="X337" s="349">
        <f t="shared" si="1306"/>
        <v>0</v>
      </c>
      <c r="Y337" s="349">
        <f t="shared" si="1306"/>
        <v>0</v>
      </c>
      <c r="Z337" s="364">
        <f t="shared" si="1306"/>
        <v>1.1007153269697655E-2</v>
      </c>
      <c r="AA337" s="364">
        <f t="shared" si="1306"/>
        <v>0</v>
      </c>
      <c r="AB337" s="364">
        <f t="shared" si="1306"/>
        <v>1.1007153269697655E-2</v>
      </c>
      <c r="AC337" s="66"/>
      <c r="AD337" s="66"/>
      <c r="AE337" s="66"/>
      <c r="AF337" s="349">
        <f t="shared" ref="AF337:AL337" si="1307">AF83/AF331</f>
        <v>0</v>
      </c>
      <c r="AG337" s="349">
        <f t="shared" si="1307"/>
        <v>4.425647913864776E-3</v>
      </c>
      <c r="AH337" s="349">
        <f t="shared" si="1307"/>
        <v>0</v>
      </c>
      <c r="AI337" s="349">
        <f t="shared" si="1307"/>
        <v>4.425647913864776E-3</v>
      </c>
      <c r="AJ337" s="349">
        <f t="shared" si="1307"/>
        <v>1.5432801183562429E-2</v>
      </c>
      <c r="AK337" s="349">
        <f t="shared" si="1307"/>
        <v>0</v>
      </c>
      <c r="AL337" s="349">
        <f t="shared" si="1307"/>
        <v>1.5432801183562429E-2</v>
      </c>
      <c r="AM337" s="66"/>
      <c r="AN337" s="349">
        <f t="shared" ref="AN337:BH337" si="1308">AN83/AN331</f>
        <v>0</v>
      </c>
      <c r="AO337" s="349">
        <f t="shared" si="1308"/>
        <v>4.7261028919881928E-3</v>
      </c>
      <c r="AP337" s="349">
        <f t="shared" si="1308"/>
        <v>0</v>
      </c>
      <c r="AQ337" s="349">
        <f t="shared" si="1308"/>
        <v>4.7261028919881928E-3</v>
      </c>
      <c r="AR337" s="349">
        <f t="shared" si="1308"/>
        <v>2.0158904075550623E-2</v>
      </c>
      <c r="AS337" s="349">
        <f t="shared" si="1308"/>
        <v>0</v>
      </c>
      <c r="AT337" s="349">
        <f t="shared" si="1308"/>
        <v>2.0158904075550623E-2</v>
      </c>
      <c r="AU337" s="349">
        <f t="shared" si="1308"/>
        <v>0</v>
      </c>
      <c r="AV337" s="349">
        <f t="shared" si="1308"/>
        <v>4.6053118775435361E-3</v>
      </c>
      <c r="AW337" s="349">
        <f t="shared" si="1308"/>
        <v>0</v>
      </c>
      <c r="AX337" s="349">
        <f t="shared" si="1308"/>
        <v>4.6053118775435361E-3</v>
      </c>
      <c r="AY337" s="349">
        <f t="shared" si="1308"/>
        <v>0</v>
      </c>
      <c r="AZ337" s="349">
        <f t="shared" si="1308"/>
        <v>0</v>
      </c>
      <c r="BA337" s="349">
        <f t="shared" si="1308"/>
        <v>1.3757062683396505E-2</v>
      </c>
      <c r="BB337" s="349">
        <f t="shared" si="1308"/>
        <v>0</v>
      </c>
      <c r="BC337" s="349">
        <f t="shared" si="1308"/>
        <v>1.3757062683396505E-2</v>
      </c>
      <c r="BD337" s="349">
        <f t="shared" si="1308"/>
        <v>0</v>
      </c>
      <c r="BE337" s="349">
        <f t="shared" si="1308"/>
        <v>0</v>
      </c>
      <c r="BF337" s="364">
        <f t="shared" si="1308"/>
        <v>2.4764215953094162E-2</v>
      </c>
      <c r="BG337" s="364">
        <f t="shared" si="1308"/>
        <v>0</v>
      </c>
      <c r="BH337" s="364">
        <f t="shared" si="1308"/>
        <v>2.4764215953094162E-2</v>
      </c>
      <c r="BI337" s="66"/>
      <c r="BJ337" s="66"/>
      <c r="BK337" s="66"/>
      <c r="BL337" s="349">
        <f t="shared" ref="BL337:CO337" si="1309">BL83/BL331</f>
        <v>0</v>
      </c>
      <c r="BM337" s="349">
        <f t="shared" si="1309"/>
        <v>4.2282066295652645E-3</v>
      </c>
      <c r="BN337" s="349">
        <f t="shared" si="1309"/>
        <v>0</v>
      </c>
      <c r="BO337" s="349">
        <f t="shared" si="1309"/>
        <v>4.2282066295652645E-3</v>
      </c>
      <c r="BP337" s="349">
        <f t="shared" si="1309"/>
        <v>2.8992422582659425E-2</v>
      </c>
      <c r="BQ337" s="349">
        <f t="shared" si="1309"/>
        <v>0</v>
      </c>
      <c r="BR337" s="349">
        <f t="shared" si="1309"/>
        <v>2.8992422582659425E-2</v>
      </c>
      <c r="BS337" s="66" t="e">
        <f t="shared" si="1309"/>
        <v>#DIV/0!</v>
      </c>
      <c r="BT337" s="349">
        <f t="shared" si="1309"/>
        <v>0</v>
      </c>
      <c r="BU337" s="349">
        <f t="shared" si="1309"/>
        <v>0</v>
      </c>
      <c r="BV337" s="349">
        <f t="shared" si="1309"/>
        <v>0</v>
      </c>
      <c r="BW337" s="349">
        <f t="shared" si="1309"/>
        <v>0</v>
      </c>
      <c r="BX337" s="349">
        <f t="shared" si="1309"/>
        <v>2.8992422582659425E-2</v>
      </c>
      <c r="BY337" s="349">
        <f t="shared" si="1309"/>
        <v>0</v>
      </c>
      <c r="BZ337" s="349">
        <f t="shared" si="1309"/>
        <v>2.8992422582659425E-2</v>
      </c>
      <c r="CA337" s="349">
        <f t="shared" si="1309"/>
        <v>4.3175040184903739E-4</v>
      </c>
      <c r="CB337" s="349">
        <f t="shared" si="1309"/>
        <v>0</v>
      </c>
      <c r="CC337" s="349">
        <f t="shared" si="1309"/>
        <v>0</v>
      </c>
      <c r="CD337" s="349">
        <f t="shared" si="1309"/>
        <v>0</v>
      </c>
      <c r="CE337" s="349">
        <f t="shared" si="1309"/>
        <v>0</v>
      </c>
      <c r="CF337" s="349">
        <f t="shared" si="1309"/>
        <v>0</v>
      </c>
      <c r="CG337" s="349">
        <f t="shared" si="1309"/>
        <v>0</v>
      </c>
      <c r="CH337" s="349">
        <f t="shared" si="1309"/>
        <v>4.2282066295652645E-3</v>
      </c>
      <c r="CI337" s="349">
        <f t="shared" si="1309"/>
        <v>0</v>
      </c>
      <c r="CJ337" s="349">
        <f t="shared" si="1309"/>
        <v>4.2282066295652645E-3</v>
      </c>
      <c r="CK337" s="349">
        <f t="shared" si="1309"/>
        <v>0</v>
      </c>
      <c r="CL337" s="349">
        <f t="shared" si="1309"/>
        <v>0</v>
      </c>
      <c r="CM337" s="349">
        <f t="shared" si="1309"/>
        <v>2.8992422582659425E-2</v>
      </c>
      <c r="CN337" s="349">
        <f t="shared" si="1309"/>
        <v>0</v>
      </c>
      <c r="CO337" s="349">
        <f t="shared" si="1309"/>
        <v>2.8992422582659425E-2</v>
      </c>
      <c r="CP337" s="66"/>
      <c r="CQ337" s="66"/>
      <c r="CR337" s="66"/>
      <c r="CS337" s="349">
        <f t="shared" ref="CS337:DM337" si="1310">CS83/CS331</f>
        <v>0</v>
      </c>
      <c r="CT337" s="349">
        <f t="shared" si="1310"/>
        <v>0</v>
      </c>
      <c r="CU337" s="349">
        <f t="shared" si="1310"/>
        <v>0</v>
      </c>
      <c r="CV337" s="349">
        <f t="shared" si="1310"/>
        <v>0</v>
      </c>
      <c r="CW337" s="349">
        <f t="shared" si="1310"/>
        <v>2.8992422582659425E-2</v>
      </c>
      <c r="CX337" s="349">
        <f t="shared" si="1310"/>
        <v>0</v>
      </c>
      <c r="CY337" s="349">
        <f t="shared" si="1310"/>
        <v>2.8992422582659425E-2</v>
      </c>
      <c r="CZ337" s="349">
        <f t="shared" si="1310"/>
        <v>0</v>
      </c>
      <c r="DA337" s="349">
        <f t="shared" si="1310"/>
        <v>0</v>
      </c>
      <c r="DB337" s="349">
        <f t="shared" si="1310"/>
        <v>0</v>
      </c>
      <c r="DC337" s="349">
        <f t="shared" si="1310"/>
        <v>0</v>
      </c>
      <c r="DD337" s="349">
        <f t="shared" si="1310"/>
        <v>2.8992422582659425E-2</v>
      </c>
      <c r="DE337" s="349">
        <f t="shared" si="1310"/>
        <v>0</v>
      </c>
      <c r="DF337" s="349">
        <f t="shared" si="1310"/>
        <v>2.8992422582659425E-2</v>
      </c>
      <c r="DG337" s="349">
        <f t="shared" si="1310"/>
        <v>0</v>
      </c>
      <c r="DH337" s="349">
        <f t="shared" si="1310"/>
        <v>0</v>
      </c>
      <c r="DI337" s="349">
        <f t="shared" si="1310"/>
        <v>0</v>
      </c>
      <c r="DJ337" s="349">
        <f t="shared" si="1310"/>
        <v>0</v>
      </c>
      <c r="DK337" s="349">
        <f t="shared" si="1310"/>
        <v>0</v>
      </c>
      <c r="DL337" s="349">
        <f t="shared" si="1310"/>
        <v>0</v>
      </c>
      <c r="DM337" s="349">
        <f t="shared" si="1310"/>
        <v>0</v>
      </c>
      <c r="DN337" s="349">
        <f t="shared" si="1300"/>
        <v>0</v>
      </c>
      <c r="DO337" s="349">
        <f t="shared" si="1300"/>
        <v>0</v>
      </c>
      <c r="DP337" s="349">
        <f>DP83/DP331</f>
        <v>0</v>
      </c>
      <c r="DQ337" s="349">
        <f>DQ83/DQ331</f>
        <v>0</v>
      </c>
      <c r="DR337" s="349">
        <f>DR83/DR331</f>
        <v>2.8992422582659425E-2</v>
      </c>
      <c r="DS337" s="349">
        <f>DS83/DS331</f>
        <v>0</v>
      </c>
      <c r="DT337" s="349">
        <f>DT83/DT331</f>
        <v>2.8992422582659425E-2</v>
      </c>
      <c r="DU337" s="66"/>
      <c r="DV337" s="66"/>
      <c r="DW337" s="66"/>
    </row>
    <row r="338" spans="1:132" ht="15" x14ac:dyDescent="0.25">
      <c r="A338" s="363" t="s">
        <v>314</v>
      </c>
      <c r="B338" s="349">
        <f t="shared" ref="B338:AB338" si="1311">(B216-B168-B148)/B331</f>
        <v>0.12637038190138508</v>
      </c>
      <c r="C338" s="349">
        <f t="shared" si="1311"/>
        <v>1.4693645092833564E-2</v>
      </c>
      <c r="D338" s="349">
        <f t="shared" si="1311"/>
        <v>0.11167673680855153</v>
      </c>
      <c r="E338" s="349">
        <f t="shared" si="1311"/>
        <v>0.12637038190138508</v>
      </c>
      <c r="F338" s="349">
        <f t="shared" si="1311"/>
        <v>1.4693645092833564E-2</v>
      </c>
      <c r="G338" s="349">
        <f t="shared" si="1311"/>
        <v>0.11167673680855153</v>
      </c>
      <c r="H338" s="349">
        <f t="shared" si="1311"/>
        <v>4.9910703369255693E-4</v>
      </c>
      <c r="I338" s="349">
        <f t="shared" si="1311"/>
        <v>0</v>
      </c>
      <c r="J338" s="349">
        <f t="shared" si="1311"/>
        <v>4.9042071011562716E-3</v>
      </c>
      <c r="K338" s="349">
        <f t="shared" si="1311"/>
        <v>1.7686278400258504E-3</v>
      </c>
      <c r="L338" s="349">
        <f t="shared" si="1311"/>
        <v>3.1355792611304214E-3</v>
      </c>
      <c r="M338" s="349">
        <f t="shared" si="1311"/>
        <v>0</v>
      </c>
      <c r="N338" s="349">
        <f t="shared" si="1311"/>
        <v>1.5662506750301293E-2</v>
      </c>
      <c r="O338" s="349">
        <f t="shared" si="1311"/>
        <v>1.7863188922414546E-3</v>
      </c>
      <c r="P338" s="349">
        <f t="shared" si="1311"/>
        <v>1.3876187858059838E-2</v>
      </c>
      <c r="Q338" s="349">
        <f t="shared" si="1311"/>
        <v>2.0566713851457568E-2</v>
      </c>
      <c r="R338" s="349">
        <f t="shared" si="1311"/>
        <v>3.5549467322673052E-3</v>
      </c>
      <c r="S338" s="349">
        <f t="shared" si="1311"/>
        <v>1.7011767119190262E-2</v>
      </c>
      <c r="T338" s="349">
        <f t="shared" si="1311"/>
        <v>0</v>
      </c>
      <c r="U338" s="349">
        <f t="shared" si="1311"/>
        <v>1.2582982557027582E-2</v>
      </c>
      <c r="V338" s="349">
        <f t="shared" si="1311"/>
        <v>1.8178173504008526E-3</v>
      </c>
      <c r="W338" s="349">
        <f t="shared" si="1311"/>
        <v>1.0765165206626725E-2</v>
      </c>
      <c r="X338" s="349">
        <f t="shared" si="1311"/>
        <v>0</v>
      </c>
      <c r="Y338" s="349">
        <f t="shared" si="1311"/>
        <v>0</v>
      </c>
      <c r="Z338" s="364">
        <f t="shared" si="1311"/>
        <v>3.3149696408485148E-2</v>
      </c>
      <c r="AA338" s="364">
        <f t="shared" si="1311"/>
        <v>5.3727640826681583E-3</v>
      </c>
      <c r="AB338" s="364">
        <f t="shared" si="1311"/>
        <v>2.7776932325816985E-2</v>
      </c>
      <c r="AC338" s="66"/>
      <c r="AD338" s="66"/>
      <c r="AE338" s="66"/>
      <c r="AF338" s="349">
        <f t="shared" ref="AF338:AL338" si="1312">(AF216-AF168-AF148)/AF331</f>
        <v>0</v>
      </c>
      <c r="AG338" s="349">
        <f t="shared" si="1312"/>
        <v>1.2994959720887989E-2</v>
      </c>
      <c r="AH338" s="349">
        <f t="shared" si="1312"/>
        <v>1.9538650369849619E-3</v>
      </c>
      <c r="AI338" s="349">
        <f t="shared" si="1312"/>
        <v>1.1041094683903028E-2</v>
      </c>
      <c r="AJ338" s="349">
        <f t="shared" si="1312"/>
        <v>4.6144656129373136E-2</v>
      </c>
      <c r="AK338" s="349">
        <f t="shared" si="1312"/>
        <v>7.3266291196531193E-3</v>
      </c>
      <c r="AL338" s="349">
        <f t="shared" si="1312"/>
        <v>3.8818027009720014E-2</v>
      </c>
      <c r="AM338" s="66"/>
      <c r="AN338" s="349">
        <f t="shared" ref="AN338:BH338" si="1313">(AN216-AN168-AN148)/AN331</f>
        <v>0</v>
      </c>
      <c r="AO338" s="349">
        <f t="shared" si="1313"/>
        <v>9.7205886477127815E-3</v>
      </c>
      <c r="AP338" s="349">
        <f t="shared" si="1313"/>
        <v>1.8881953048311879E-3</v>
      </c>
      <c r="AQ338" s="349">
        <f t="shared" si="1313"/>
        <v>7.8323933428815946E-3</v>
      </c>
      <c r="AR338" s="349">
        <f t="shared" si="1313"/>
        <v>5.5865244777085918E-2</v>
      </c>
      <c r="AS338" s="349">
        <f t="shared" si="1313"/>
        <v>9.214824424484307E-3</v>
      </c>
      <c r="AT338" s="349">
        <f t="shared" si="1313"/>
        <v>4.6650420352601613E-2</v>
      </c>
      <c r="AU338" s="349">
        <f t="shared" si="1313"/>
        <v>0</v>
      </c>
      <c r="AV338" s="349">
        <f t="shared" si="1313"/>
        <v>1.2236516046364384E-2</v>
      </c>
      <c r="AW338" s="349">
        <f t="shared" si="1313"/>
        <v>2.8511188710635253E-3</v>
      </c>
      <c r="AX338" s="349">
        <f t="shared" si="1313"/>
        <v>9.3853971753008591E-3</v>
      </c>
      <c r="AY338" s="349">
        <f t="shared" si="1313"/>
        <v>0</v>
      </c>
      <c r="AZ338" s="349">
        <f t="shared" si="1313"/>
        <v>0</v>
      </c>
      <c r="BA338" s="349">
        <f t="shared" si="1313"/>
        <v>3.4952064414965157E-2</v>
      </c>
      <c r="BB338" s="349">
        <f t="shared" si="1313"/>
        <v>6.6931792128796753E-3</v>
      </c>
      <c r="BC338" s="349">
        <f t="shared" si="1313"/>
        <v>2.8258885202085481E-2</v>
      </c>
      <c r="BD338" s="349">
        <f t="shared" si="1313"/>
        <v>0</v>
      </c>
      <c r="BE338" s="349">
        <f t="shared" si="1313"/>
        <v>0</v>
      </c>
      <c r="BF338" s="364">
        <f t="shared" si="1313"/>
        <v>6.8101760823450305E-2</v>
      </c>
      <c r="BG338" s="364">
        <f t="shared" si="1313"/>
        <v>1.2065943295547832E-2</v>
      </c>
      <c r="BH338" s="364">
        <f t="shared" si="1313"/>
        <v>5.6035817527902473E-2</v>
      </c>
      <c r="BI338" s="66"/>
      <c r="BJ338" s="66"/>
      <c r="BK338" s="66"/>
      <c r="BL338" s="349">
        <f t="shared" ref="BL338:CO338" si="1314">(BL216-BL168-BL148)/BL331</f>
        <v>0</v>
      </c>
      <c r="BM338" s="349">
        <f t="shared" si="1314"/>
        <v>9.5342513342095651E-3</v>
      </c>
      <c r="BN338" s="349">
        <f t="shared" si="1314"/>
        <v>0</v>
      </c>
      <c r="BO338" s="349">
        <f t="shared" si="1314"/>
        <v>9.5342513342095651E-3</v>
      </c>
      <c r="BP338" s="349">
        <f t="shared" si="1314"/>
        <v>7.7636012157659876E-2</v>
      </c>
      <c r="BQ338" s="349">
        <f t="shared" si="1314"/>
        <v>1.2065943295547832E-2</v>
      </c>
      <c r="BR338" s="349">
        <f t="shared" si="1314"/>
        <v>6.557006886211203E-2</v>
      </c>
      <c r="BS338" s="66">
        <f t="shared" si="1314"/>
        <v>-7.0644655873848094E-5</v>
      </c>
      <c r="BT338" s="349">
        <f t="shared" si="1314"/>
        <v>0</v>
      </c>
      <c r="BU338" s="349">
        <f t="shared" si="1314"/>
        <v>0</v>
      </c>
      <c r="BV338" s="349">
        <f t="shared" si="1314"/>
        <v>0</v>
      </c>
      <c r="BW338" s="349">
        <f t="shared" si="1314"/>
        <v>0</v>
      </c>
      <c r="BX338" s="349">
        <f t="shared" si="1314"/>
        <v>7.7636012157659876E-2</v>
      </c>
      <c r="BY338" s="349">
        <f t="shared" si="1314"/>
        <v>1.2065943295547832E-2</v>
      </c>
      <c r="BZ338" s="349">
        <f t="shared" si="1314"/>
        <v>6.557006886211203E-2</v>
      </c>
      <c r="CA338" s="349" t="e">
        <f t="shared" si="1314"/>
        <v>#DIV/0!</v>
      </c>
      <c r="CB338" s="349">
        <f t="shared" si="1314"/>
        <v>0</v>
      </c>
      <c r="CC338" s="349">
        <f t="shared" si="1314"/>
        <v>0</v>
      </c>
      <c r="CD338" s="349">
        <f t="shared" si="1314"/>
        <v>0</v>
      </c>
      <c r="CE338" s="349">
        <f t="shared" si="1314"/>
        <v>0</v>
      </c>
      <c r="CF338" s="349">
        <f t="shared" si="1314"/>
        <v>0</v>
      </c>
      <c r="CG338" s="349">
        <f t="shared" si="1314"/>
        <v>0</v>
      </c>
      <c r="CH338" s="349">
        <f t="shared" si="1314"/>
        <v>9.5342513342095651E-3</v>
      </c>
      <c r="CI338" s="349">
        <f t="shared" si="1314"/>
        <v>0</v>
      </c>
      <c r="CJ338" s="349">
        <f t="shared" si="1314"/>
        <v>9.5342513342095651E-3</v>
      </c>
      <c r="CK338" s="349">
        <f t="shared" si="1314"/>
        <v>0</v>
      </c>
      <c r="CL338" s="349">
        <f t="shared" si="1314"/>
        <v>0</v>
      </c>
      <c r="CM338" s="349">
        <f t="shared" si="1314"/>
        <v>7.7636012157659876E-2</v>
      </c>
      <c r="CN338" s="349">
        <f t="shared" si="1314"/>
        <v>1.2065943295547832E-2</v>
      </c>
      <c r="CO338" s="349">
        <f t="shared" si="1314"/>
        <v>6.557006886211203E-2</v>
      </c>
      <c r="CP338" s="66"/>
      <c r="CQ338" s="66"/>
      <c r="CR338" s="66"/>
      <c r="CS338" s="349">
        <f t="shared" ref="CS338:DM338" si="1315">(CS216-CS168-CS148)/CS331</f>
        <v>0</v>
      </c>
      <c r="CT338" s="349">
        <f t="shared" si="1315"/>
        <v>0</v>
      </c>
      <c r="CU338" s="349">
        <f t="shared" si="1315"/>
        <v>0</v>
      </c>
      <c r="CV338" s="349">
        <f t="shared" si="1315"/>
        <v>0</v>
      </c>
      <c r="CW338" s="349">
        <f t="shared" si="1315"/>
        <v>7.7636012157659876E-2</v>
      </c>
      <c r="CX338" s="349">
        <f t="shared" si="1315"/>
        <v>1.2065943295547832E-2</v>
      </c>
      <c r="CY338" s="349">
        <f t="shared" si="1315"/>
        <v>6.557006886211203E-2</v>
      </c>
      <c r="CZ338" s="349">
        <f t="shared" si="1315"/>
        <v>0</v>
      </c>
      <c r="DA338" s="349">
        <f t="shared" si="1315"/>
        <v>0</v>
      </c>
      <c r="DB338" s="349">
        <f t="shared" si="1315"/>
        <v>0</v>
      </c>
      <c r="DC338" s="349">
        <f t="shared" si="1315"/>
        <v>0</v>
      </c>
      <c r="DD338" s="349">
        <f t="shared" si="1315"/>
        <v>7.7636012157659876E-2</v>
      </c>
      <c r="DE338" s="349">
        <f t="shared" si="1315"/>
        <v>1.2065943295547832E-2</v>
      </c>
      <c r="DF338" s="349">
        <f t="shared" si="1315"/>
        <v>6.557006886211203E-2</v>
      </c>
      <c r="DG338" s="349">
        <f t="shared" si="1315"/>
        <v>0</v>
      </c>
      <c r="DH338" s="349">
        <f t="shared" si="1315"/>
        <v>0</v>
      </c>
      <c r="DI338" s="349">
        <f t="shared" si="1315"/>
        <v>0</v>
      </c>
      <c r="DJ338" s="349">
        <f t="shared" si="1315"/>
        <v>0</v>
      </c>
      <c r="DK338" s="349">
        <f t="shared" si="1315"/>
        <v>0</v>
      </c>
      <c r="DL338" s="349">
        <f t="shared" si="1315"/>
        <v>0</v>
      </c>
      <c r="DM338" s="349">
        <f t="shared" si="1315"/>
        <v>0</v>
      </c>
      <c r="DN338" s="349">
        <f t="shared" si="1300"/>
        <v>0</v>
      </c>
      <c r="DO338" s="349">
        <f t="shared" si="1300"/>
        <v>0</v>
      </c>
      <c r="DP338" s="349">
        <f>(DP216-DP168-DP148)/DP331</f>
        <v>0</v>
      </c>
      <c r="DQ338" s="349">
        <f>(DQ216-DQ168-DQ148)/DQ331</f>
        <v>0</v>
      </c>
      <c r="DR338" s="349">
        <f>(DR216-DR168-DR148)/DR331</f>
        <v>7.7636012157659876E-2</v>
      </c>
      <c r="DS338" s="349">
        <f>(DS216-DS168-DS148)/DS331</f>
        <v>1.2065943295547832E-2</v>
      </c>
      <c r="DT338" s="349">
        <f>(DT216-DT168-DT148)/DT331</f>
        <v>6.557006886211203E-2</v>
      </c>
      <c r="DU338" s="66"/>
      <c r="DV338" s="66"/>
      <c r="DW338" s="66"/>
    </row>
    <row r="339" spans="1:132" ht="15" x14ac:dyDescent="0.25">
      <c r="A339" s="363" t="s">
        <v>315</v>
      </c>
      <c r="B339" s="349">
        <f t="shared" ref="B339:AB339" si="1316">(B216-B83-B148-B168)/B331</f>
        <v>7.0963446893612558E-2</v>
      </c>
      <c r="C339" s="349">
        <f t="shared" si="1316"/>
        <v>1.4693645092833564E-2</v>
      </c>
      <c r="D339" s="349">
        <f t="shared" si="1316"/>
        <v>5.6269801800779014E-2</v>
      </c>
      <c r="E339" s="349">
        <f t="shared" si="1316"/>
        <v>7.0963446893612558E-2</v>
      </c>
      <c r="F339" s="349">
        <f t="shared" si="1316"/>
        <v>1.4693645092833564E-2</v>
      </c>
      <c r="G339" s="349">
        <f t="shared" si="1316"/>
        <v>5.6269801800779014E-2</v>
      </c>
      <c r="H339" s="349">
        <f t="shared" si="1316"/>
        <v>4.9910703369255725E-4</v>
      </c>
      <c r="I339" s="349">
        <f t="shared" si="1316"/>
        <v>0</v>
      </c>
      <c r="J339" s="349">
        <f t="shared" si="1316"/>
        <v>2.262122489432868E-3</v>
      </c>
      <c r="K339" s="349">
        <f t="shared" si="1316"/>
        <v>1.7686278400258504E-3</v>
      </c>
      <c r="L339" s="349">
        <f t="shared" si="1316"/>
        <v>4.9349464940701777E-4</v>
      </c>
      <c r="M339" s="349">
        <f t="shared" si="1316"/>
        <v>0</v>
      </c>
      <c r="N339" s="349">
        <f t="shared" si="1316"/>
        <v>1.0971850452814701E-2</v>
      </c>
      <c r="O339" s="349">
        <f t="shared" si="1316"/>
        <v>1.7863188922414546E-3</v>
      </c>
      <c r="P339" s="349">
        <f t="shared" si="1316"/>
        <v>9.1855315605732443E-3</v>
      </c>
      <c r="Q339" s="349">
        <f t="shared" si="1316"/>
        <v>1.323397294224757E-2</v>
      </c>
      <c r="R339" s="349">
        <f t="shared" si="1316"/>
        <v>3.5549467322673052E-3</v>
      </c>
      <c r="S339" s="349">
        <f t="shared" si="1316"/>
        <v>9.6790262099802644E-3</v>
      </c>
      <c r="T339" s="349">
        <f t="shared" si="1316"/>
        <v>0</v>
      </c>
      <c r="U339" s="349">
        <f t="shared" si="1316"/>
        <v>8.9085701965399208E-3</v>
      </c>
      <c r="V339" s="349">
        <f t="shared" si="1316"/>
        <v>1.8178173504008526E-3</v>
      </c>
      <c r="W339" s="349">
        <f t="shared" si="1316"/>
        <v>7.0907528461390638E-3</v>
      </c>
      <c r="X339" s="349">
        <f t="shared" si="1316"/>
        <v>0</v>
      </c>
      <c r="Y339" s="349">
        <f t="shared" si="1316"/>
        <v>0</v>
      </c>
      <c r="Z339" s="364">
        <f t="shared" si="1316"/>
        <v>2.2142543138787493E-2</v>
      </c>
      <c r="AA339" s="364">
        <f t="shared" si="1316"/>
        <v>5.3727640826681583E-3</v>
      </c>
      <c r="AB339" s="364">
        <f t="shared" si="1316"/>
        <v>1.676977905611933E-2</v>
      </c>
      <c r="AC339" s="66"/>
      <c r="AD339" s="66"/>
      <c r="AE339" s="66"/>
      <c r="AF339" s="349">
        <f t="shared" ref="AF339:AL339" si="1317">(AF216-AF83-AF148-AF168)/AF331</f>
        <v>0</v>
      </c>
      <c r="AG339" s="349">
        <f t="shared" si="1317"/>
        <v>8.5693118070232135E-3</v>
      </c>
      <c r="AH339" s="349">
        <f t="shared" si="1317"/>
        <v>1.9538650369849619E-3</v>
      </c>
      <c r="AI339" s="349">
        <f t="shared" si="1317"/>
        <v>6.6154467700382524E-3</v>
      </c>
      <c r="AJ339" s="349">
        <f t="shared" si="1317"/>
        <v>3.0711854945810708E-2</v>
      </c>
      <c r="AK339" s="349">
        <f t="shared" si="1317"/>
        <v>7.3266291196531193E-3</v>
      </c>
      <c r="AL339" s="349">
        <f t="shared" si="1317"/>
        <v>2.3385225826157586E-2</v>
      </c>
      <c r="AM339" s="66"/>
      <c r="AN339" s="349">
        <f t="shared" ref="AN339:BH339" si="1318">(AN216-AN83-AN148-AN168)/AN331</f>
        <v>0</v>
      </c>
      <c r="AO339" s="349">
        <f t="shared" si="1318"/>
        <v>4.9944857557245887E-3</v>
      </c>
      <c r="AP339" s="349">
        <f t="shared" si="1318"/>
        <v>1.8881953048311879E-3</v>
      </c>
      <c r="AQ339" s="349">
        <f t="shared" si="1318"/>
        <v>3.1062904508934023E-3</v>
      </c>
      <c r="AR339" s="349">
        <f t="shared" si="1318"/>
        <v>3.5706340701535291E-2</v>
      </c>
      <c r="AS339" s="349">
        <f t="shared" si="1318"/>
        <v>9.214824424484307E-3</v>
      </c>
      <c r="AT339" s="349">
        <f t="shared" si="1318"/>
        <v>2.6491516277050986E-2</v>
      </c>
      <c r="AU339" s="349">
        <f t="shared" si="1318"/>
        <v>0</v>
      </c>
      <c r="AV339" s="349">
        <f t="shared" si="1318"/>
        <v>7.6312041688208479E-3</v>
      </c>
      <c r="AW339" s="349">
        <f t="shared" si="1318"/>
        <v>2.8511188710635253E-3</v>
      </c>
      <c r="AX339" s="349">
        <f t="shared" si="1318"/>
        <v>4.780085297757323E-3</v>
      </c>
      <c r="AY339" s="349">
        <f t="shared" si="1318"/>
        <v>0</v>
      </c>
      <c r="AZ339" s="349">
        <f t="shared" si="1318"/>
        <v>0</v>
      </c>
      <c r="BA339" s="349">
        <f t="shared" si="1318"/>
        <v>2.1195001731568647E-2</v>
      </c>
      <c r="BB339" s="349">
        <f t="shared" si="1318"/>
        <v>6.6931792128796753E-3</v>
      </c>
      <c r="BC339" s="349">
        <f t="shared" si="1318"/>
        <v>1.4501822518688975E-2</v>
      </c>
      <c r="BD339" s="349">
        <f t="shared" si="1318"/>
        <v>0</v>
      </c>
      <c r="BE339" s="349">
        <f t="shared" si="1318"/>
        <v>0</v>
      </c>
      <c r="BF339" s="364">
        <f t="shared" si="1318"/>
        <v>4.3337544870356154E-2</v>
      </c>
      <c r="BG339" s="364">
        <f t="shared" si="1318"/>
        <v>1.2065943295547832E-2</v>
      </c>
      <c r="BH339" s="364">
        <f t="shared" si="1318"/>
        <v>3.1271601574808322E-2</v>
      </c>
      <c r="BI339" s="66"/>
      <c r="BJ339" s="66"/>
      <c r="BK339" s="66"/>
      <c r="BL339" s="349">
        <f t="shared" ref="BL339:CO339" si="1319">(BL216-BL83-BL148-BL168)/BL331</f>
        <v>0</v>
      </c>
      <c r="BM339" s="349">
        <f t="shared" si="1319"/>
        <v>5.3060447046443015E-3</v>
      </c>
      <c r="BN339" s="349">
        <f t="shared" si="1319"/>
        <v>0</v>
      </c>
      <c r="BO339" s="349">
        <f t="shared" si="1319"/>
        <v>5.3060447046443015E-3</v>
      </c>
      <c r="BP339" s="349">
        <f t="shared" si="1319"/>
        <v>4.8643589575000451E-2</v>
      </c>
      <c r="BQ339" s="349">
        <f t="shared" si="1319"/>
        <v>1.2065943295547832E-2</v>
      </c>
      <c r="BR339" s="349">
        <f t="shared" si="1319"/>
        <v>3.6577646279452619E-2</v>
      </c>
      <c r="BS339" s="66" t="e">
        <f t="shared" si="1319"/>
        <v>#DIV/0!</v>
      </c>
      <c r="BT339" s="349">
        <f t="shared" si="1319"/>
        <v>0</v>
      </c>
      <c r="BU339" s="349">
        <f t="shared" si="1319"/>
        <v>0</v>
      </c>
      <c r="BV339" s="349">
        <f t="shared" si="1319"/>
        <v>0</v>
      </c>
      <c r="BW339" s="349">
        <f t="shared" si="1319"/>
        <v>0</v>
      </c>
      <c r="BX339" s="349">
        <f t="shared" si="1319"/>
        <v>4.8643589575000451E-2</v>
      </c>
      <c r="BY339" s="349">
        <f t="shared" si="1319"/>
        <v>1.2065943295547832E-2</v>
      </c>
      <c r="BZ339" s="349">
        <f t="shared" si="1319"/>
        <v>3.6577646279452619E-2</v>
      </c>
      <c r="CA339" s="349" t="e">
        <f t="shared" si="1319"/>
        <v>#DIV/0!</v>
      </c>
      <c r="CB339" s="349">
        <f t="shared" si="1319"/>
        <v>0</v>
      </c>
      <c r="CC339" s="349">
        <f t="shared" si="1319"/>
        <v>0</v>
      </c>
      <c r="CD339" s="349">
        <f t="shared" si="1319"/>
        <v>0</v>
      </c>
      <c r="CE339" s="349">
        <f t="shared" si="1319"/>
        <v>0</v>
      </c>
      <c r="CF339" s="349">
        <f t="shared" si="1319"/>
        <v>0</v>
      </c>
      <c r="CG339" s="349">
        <f t="shared" si="1319"/>
        <v>0</v>
      </c>
      <c r="CH339" s="349">
        <f t="shared" si="1319"/>
        <v>5.3060447046443015E-3</v>
      </c>
      <c r="CI339" s="349">
        <f t="shared" si="1319"/>
        <v>0</v>
      </c>
      <c r="CJ339" s="349">
        <f t="shared" si="1319"/>
        <v>5.3060447046443015E-3</v>
      </c>
      <c r="CK339" s="349">
        <f t="shared" si="1319"/>
        <v>0</v>
      </c>
      <c r="CL339" s="349">
        <f t="shared" si="1319"/>
        <v>0</v>
      </c>
      <c r="CM339" s="349">
        <f t="shared" si="1319"/>
        <v>4.8643589575000451E-2</v>
      </c>
      <c r="CN339" s="349">
        <f t="shared" si="1319"/>
        <v>1.2065943295547832E-2</v>
      </c>
      <c r="CO339" s="349">
        <f t="shared" si="1319"/>
        <v>3.6577646279452619E-2</v>
      </c>
      <c r="CP339" s="66"/>
      <c r="CQ339" s="66"/>
      <c r="CR339" s="66"/>
      <c r="CS339" s="349">
        <f t="shared" ref="CS339:DM339" si="1320">(CS216-CS83-CS148-CS168)/CS331</f>
        <v>0</v>
      </c>
      <c r="CT339" s="349">
        <f t="shared" si="1320"/>
        <v>0</v>
      </c>
      <c r="CU339" s="349">
        <f t="shared" si="1320"/>
        <v>0</v>
      </c>
      <c r="CV339" s="349">
        <f t="shared" si="1320"/>
        <v>0</v>
      </c>
      <c r="CW339" s="349">
        <f t="shared" si="1320"/>
        <v>4.8643589575000451E-2</v>
      </c>
      <c r="CX339" s="349">
        <f t="shared" si="1320"/>
        <v>1.2065943295547832E-2</v>
      </c>
      <c r="CY339" s="349">
        <f t="shared" si="1320"/>
        <v>3.6577646279452619E-2</v>
      </c>
      <c r="CZ339" s="349">
        <f t="shared" si="1320"/>
        <v>0</v>
      </c>
      <c r="DA339" s="349">
        <f t="shared" si="1320"/>
        <v>0</v>
      </c>
      <c r="DB339" s="349">
        <f t="shared" si="1320"/>
        <v>0</v>
      </c>
      <c r="DC339" s="349">
        <f t="shared" si="1320"/>
        <v>0</v>
      </c>
      <c r="DD339" s="349">
        <f t="shared" si="1320"/>
        <v>4.8643589575000451E-2</v>
      </c>
      <c r="DE339" s="349">
        <f t="shared" si="1320"/>
        <v>1.2065943295547832E-2</v>
      </c>
      <c r="DF339" s="349">
        <f t="shared" si="1320"/>
        <v>3.6577646279452619E-2</v>
      </c>
      <c r="DG339" s="349">
        <f t="shared" si="1320"/>
        <v>0</v>
      </c>
      <c r="DH339" s="349">
        <f t="shared" si="1320"/>
        <v>0</v>
      </c>
      <c r="DI339" s="349">
        <f t="shared" si="1320"/>
        <v>0</v>
      </c>
      <c r="DJ339" s="349">
        <f t="shared" si="1320"/>
        <v>0</v>
      </c>
      <c r="DK339" s="349">
        <f t="shared" si="1320"/>
        <v>0</v>
      </c>
      <c r="DL339" s="349">
        <f t="shared" si="1320"/>
        <v>0</v>
      </c>
      <c r="DM339" s="349">
        <f t="shared" si="1320"/>
        <v>0</v>
      </c>
      <c r="DN339" s="349">
        <f t="shared" si="1300"/>
        <v>0</v>
      </c>
      <c r="DO339" s="349">
        <f t="shared" si="1300"/>
        <v>0</v>
      </c>
      <c r="DP339" s="349">
        <f>(DP216-DP83-DP148-DP168)/DP331</f>
        <v>0</v>
      </c>
      <c r="DQ339" s="349">
        <f>(DQ216-DQ83-DQ148-DQ168)/DQ331</f>
        <v>0</v>
      </c>
      <c r="DR339" s="349">
        <f>(DR216-DR83-DR148-DR168)/DR331</f>
        <v>4.8643589575000451E-2</v>
      </c>
      <c r="DS339" s="349">
        <f>(DS216-DS83-DS148-DS168)/DS331</f>
        <v>1.2065943295547832E-2</v>
      </c>
      <c r="DT339" s="349">
        <f>(DT216-DT83-DT148-DT168)/DT331</f>
        <v>3.6577646279452619E-2</v>
      </c>
      <c r="DU339" s="66"/>
      <c r="DV339" s="66"/>
      <c r="DW339" s="66"/>
    </row>
    <row r="340" spans="1:132" ht="15" x14ac:dyDescent="0.25">
      <c r="A340" s="363" t="s">
        <v>225</v>
      </c>
      <c r="B340" s="349">
        <f t="shared" ref="B340:AB340" si="1321">B217/B331</f>
        <v>9.4210458403926417E-2</v>
      </c>
      <c r="C340" s="349">
        <f t="shared" si="1321"/>
        <v>0</v>
      </c>
      <c r="D340" s="349">
        <f t="shared" si="1321"/>
        <v>9.4210458403926417E-2</v>
      </c>
      <c r="E340" s="349">
        <f t="shared" si="1321"/>
        <v>9.4210458403926445E-2</v>
      </c>
      <c r="F340" s="349">
        <f t="shared" si="1321"/>
        <v>0</v>
      </c>
      <c r="G340" s="349">
        <f t="shared" si="1321"/>
        <v>9.4210458403926445E-2</v>
      </c>
      <c r="H340" s="349">
        <f t="shared" si="1321"/>
        <v>0</v>
      </c>
      <c r="I340" s="349">
        <f t="shared" si="1321"/>
        <v>0</v>
      </c>
      <c r="J340" s="349">
        <f t="shared" si="1321"/>
        <v>4.7417318240965535E-4</v>
      </c>
      <c r="K340" s="349">
        <f t="shared" si="1321"/>
        <v>0</v>
      </c>
      <c r="L340" s="349">
        <f t="shared" si="1321"/>
        <v>4.7417318240965535E-4</v>
      </c>
      <c r="M340" s="349">
        <f t="shared" si="1321"/>
        <v>0</v>
      </c>
      <c r="N340" s="349">
        <f t="shared" si="1321"/>
        <v>8.3007802080240336E-4</v>
      </c>
      <c r="O340" s="349">
        <f t="shared" si="1321"/>
        <v>0</v>
      </c>
      <c r="P340" s="349">
        <f t="shared" si="1321"/>
        <v>8.3007802080240336E-4</v>
      </c>
      <c r="Q340" s="349">
        <f t="shared" si="1321"/>
        <v>1.881675872880024E-4</v>
      </c>
      <c r="R340" s="349">
        <f t="shared" si="1321"/>
        <v>0</v>
      </c>
      <c r="S340" s="349">
        <f t="shared" si="1321"/>
        <v>1.881675872880024E-4</v>
      </c>
      <c r="T340" s="349">
        <f t="shared" si="1321"/>
        <v>0</v>
      </c>
      <c r="U340" s="349">
        <f t="shared" si="1321"/>
        <v>1.3249760296403683E-3</v>
      </c>
      <c r="V340" s="349">
        <f t="shared" si="1321"/>
        <v>0</v>
      </c>
      <c r="W340" s="349">
        <f t="shared" si="1321"/>
        <v>1.3249760296403683E-3</v>
      </c>
      <c r="X340" s="349">
        <f t="shared" si="1321"/>
        <v>0</v>
      </c>
      <c r="Y340" s="349">
        <f t="shared" si="1321"/>
        <v>0</v>
      </c>
      <c r="Z340" s="364">
        <f t="shared" si="1321"/>
        <v>2.629227232852427E-3</v>
      </c>
      <c r="AA340" s="364">
        <f t="shared" si="1321"/>
        <v>0</v>
      </c>
      <c r="AB340" s="364">
        <f t="shared" si="1321"/>
        <v>2.629227232852427E-3</v>
      </c>
      <c r="AC340" s="66"/>
      <c r="AD340" s="66"/>
      <c r="AE340" s="66"/>
      <c r="AF340" s="349">
        <f t="shared" ref="AF340:AL340" si="1322">AF217/AF331</f>
        <v>0</v>
      </c>
      <c r="AG340" s="349">
        <f t="shared" si="1322"/>
        <v>3.7470955967372896E-3</v>
      </c>
      <c r="AH340" s="349">
        <f t="shared" si="1322"/>
        <v>0</v>
      </c>
      <c r="AI340" s="349">
        <f t="shared" si="1322"/>
        <v>3.7470955967372896E-3</v>
      </c>
      <c r="AJ340" s="349">
        <f t="shared" si="1322"/>
        <v>6.3763228295897166E-3</v>
      </c>
      <c r="AK340" s="349">
        <f t="shared" si="1322"/>
        <v>0</v>
      </c>
      <c r="AL340" s="349">
        <f t="shared" si="1322"/>
        <v>6.3763228295897166E-3</v>
      </c>
      <c r="AM340" s="66"/>
      <c r="AN340" s="349">
        <f t="shared" ref="AN340:BH340" si="1323">AN217/AN331</f>
        <v>0</v>
      </c>
      <c r="AO340" s="349">
        <f t="shared" si="1323"/>
        <v>2.255167428955688E-3</v>
      </c>
      <c r="AP340" s="349">
        <f t="shared" si="1323"/>
        <v>0</v>
      </c>
      <c r="AQ340" s="349">
        <f t="shared" si="1323"/>
        <v>2.255167428955688E-3</v>
      </c>
      <c r="AR340" s="349">
        <f t="shared" si="1323"/>
        <v>8.6314902585454042E-3</v>
      </c>
      <c r="AS340" s="349">
        <f t="shared" si="1323"/>
        <v>0</v>
      </c>
      <c r="AT340" s="349">
        <f t="shared" si="1323"/>
        <v>8.6314902585454042E-3</v>
      </c>
      <c r="AU340" s="349">
        <f t="shared" si="1323"/>
        <v>0</v>
      </c>
      <c r="AV340" s="349">
        <f t="shared" si="1323"/>
        <v>4.3075866799993021E-3</v>
      </c>
      <c r="AW340" s="349">
        <f t="shared" si="1323"/>
        <v>0</v>
      </c>
      <c r="AX340" s="349">
        <f t="shared" si="1323"/>
        <v>4.3075866799993021E-3</v>
      </c>
      <c r="AY340" s="349">
        <f t="shared" si="1323"/>
        <v>0</v>
      </c>
      <c r="AZ340" s="349">
        <f t="shared" si="1323"/>
        <v>0</v>
      </c>
      <c r="BA340" s="349">
        <f t="shared" si="1323"/>
        <v>1.030984970569228E-2</v>
      </c>
      <c r="BB340" s="349">
        <f t="shared" si="1323"/>
        <v>0</v>
      </c>
      <c r="BC340" s="349">
        <f t="shared" si="1323"/>
        <v>1.030984970569228E-2</v>
      </c>
      <c r="BD340" s="349">
        <f t="shared" si="1323"/>
        <v>0</v>
      </c>
      <c r="BE340" s="349">
        <f t="shared" si="1323"/>
        <v>0</v>
      </c>
      <c r="BF340" s="364">
        <f t="shared" si="1323"/>
        <v>1.2939076938544705E-2</v>
      </c>
      <c r="BG340" s="364">
        <f t="shared" si="1323"/>
        <v>0</v>
      </c>
      <c r="BH340" s="364">
        <f t="shared" si="1323"/>
        <v>1.2939076938544705E-2</v>
      </c>
      <c r="BI340" s="66"/>
      <c r="BJ340" s="66"/>
      <c r="BK340" s="66"/>
      <c r="BL340" s="349">
        <f t="shared" ref="BL340:CO340" si="1324">BL217/BL331</f>
        <v>0</v>
      </c>
      <c r="BM340" s="349">
        <f t="shared" si="1324"/>
        <v>2.004954494524305E-3</v>
      </c>
      <c r="BN340" s="349">
        <f t="shared" si="1324"/>
        <v>0</v>
      </c>
      <c r="BO340" s="349">
        <f t="shared" si="1324"/>
        <v>2.004954494524305E-3</v>
      </c>
      <c r="BP340" s="349">
        <f t="shared" si="1324"/>
        <v>1.4944031433069013E-2</v>
      </c>
      <c r="BQ340" s="349">
        <f t="shared" si="1324"/>
        <v>0</v>
      </c>
      <c r="BR340" s="349">
        <f t="shared" si="1324"/>
        <v>1.4944031433069013E-2</v>
      </c>
      <c r="BS340" s="66">
        <f t="shared" si="1324"/>
        <v>3.4632227062041346E-5</v>
      </c>
      <c r="BT340" s="349">
        <f t="shared" si="1324"/>
        <v>0</v>
      </c>
      <c r="BU340" s="349">
        <f t="shared" si="1324"/>
        <v>0</v>
      </c>
      <c r="BV340" s="349">
        <f t="shared" si="1324"/>
        <v>0</v>
      </c>
      <c r="BW340" s="349">
        <f t="shared" si="1324"/>
        <v>0</v>
      </c>
      <c r="BX340" s="349">
        <f t="shared" si="1324"/>
        <v>1.4944031433069013E-2</v>
      </c>
      <c r="BY340" s="349">
        <f t="shared" si="1324"/>
        <v>0</v>
      </c>
      <c r="BZ340" s="349">
        <f t="shared" si="1324"/>
        <v>1.4944031433069013E-2</v>
      </c>
      <c r="CA340" s="349" t="e">
        <f t="shared" si="1324"/>
        <v>#DIV/0!</v>
      </c>
      <c r="CB340" s="349">
        <f t="shared" si="1324"/>
        <v>0</v>
      </c>
      <c r="CC340" s="349">
        <f t="shared" si="1324"/>
        <v>0</v>
      </c>
      <c r="CD340" s="349">
        <f t="shared" si="1324"/>
        <v>0</v>
      </c>
      <c r="CE340" s="349">
        <f t="shared" si="1324"/>
        <v>0</v>
      </c>
      <c r="CF340" s="349">
        <f t="shared" si="1324"/>
        <v>0</v>
      </c>
      <c r="CG340" s="349">
        <f t="shared" si="1324"/>
        <v>0</v>
      </c>
      <c r="CH340" s="349">
        <f t="shared" si="1324"/>
        <v>2.004954494524305E-3</v>
      </c>
      <c r="CI340" s="349">
        <f t="shared" si="1324"/>
        <v>0</v>
      </c>
      <c r="CJ340" s="349">
        <f t="shared" si="1324"/>
        <v>2.004954494524305E-3</v>
      </c>
      <c r="CK340" s="349">
        <f t="shared" si="1324"/>
        <v>0</v>
      </c>
      <c r="CL340" s="349">
        <f t="shared" si="1324"/>
        <v>0</v>
      </c>
      <c r="CM340" s="349">
        <f t="shared" si="1324"/>
        <v>1.4944031433069013E-2</v>
      </c>
      <c r="CN340" s="349">
        <f t="shared" si="1324"/>
        <v>0</v>
      </c>
      <c r="CO340" s="349">
        <f t="shared" si="1324"/>
        <v>1.4944031433069013E-2</v>
      </c>
      <c r="CP340" s="66"/>
      <c r="CQ340" s="66"/>
      <c r="CR340" s="66"/>
      <c r="CS340" s="349">
        <f t="shared" ref="CS340:DM340" si="1325">CS217/CS331</f>
        <v>0</v>
      </c>
      <c r="CT340" s="349">
        <f t="shared" si="1325"/>
        <v>0</v>
      </c>
      <c r="CU340" s="349">
        <f t="shared" si="1325"/>
        <v>0</v>
      </c>
      <c r="CV340" s="349">
        <f t="shared" si="1325"/>
        <v>0</v>
      </c>
      <c r="CW340" s="349">
        <f t="shared" si="1325"/>
        <v>1.4944031433069013E-2</v>
      </c>
      <c r="CX340" s="349">
        <f t="shared" si="1325"/>
        <v>0</v>
      </c>
      <c r="CY340" s="349">
        <f t="shared" si="1325"/>
        <v>1.4944031433069013E-2</v>
      </c>
      <c r="CZ340" s="349">
        <f t="shared" si="1325"/>
        <v>0</v>
      </c>
      <c r="DA340" s="349">
        <f t="shared" si="1325"/>
        <v>0</v>
      </c>
      <c r="DB340" s="349">
        <f t="shared" si="1325"/>
        <v>0</v>
      </c>
      <c r="DC340" s="349">
        <f t="shared" si="1325"/>
        <v>0</v>
      </c>
      <c r="DD340" s="349">
        <f t="shared" si="1325"/>
        <v>1.4944031433069013E-2</v>
      </c>
      <c r="DE340" s="349">
        <f t="shared" si="1325"/>
        <v>0</v>
      </c>
      <c r="DF340" s="349">
        <f t="shared" si="1325"/>
        <v>1.4944031433069013E-2</v>
      </c>
      <c r="DG340" s="349">
        <f t="shared" si="1325"/>
        <v>0</v>
      </c>
      <c r="DH340" s="349">
        <f t="shared" si="1325"/>
        <v>0</v>
      </c>
      <c r="DI340" s="349">
        <f t="shared" si="1325"/>
        <v>0</v>
      </c>
      <c r="DJ340" s="349">
        <f t="shared" si="1325"/>
        <v>0</v>
      </c>
      <c r="DK340" s="349">
        <f t="shared" si="1325"/>
        <v>0</v>
      </c>
      <c r="DL340" s="349">
        <f t="shared" si="1325"/>
        <v>0</v>
      </c>
      <c r="DM340" s="349">
        <f t="shared" si="1325"/>
        <v>0</v>
      </c>
      <c r="DN340" s="349">
        <f t="shared" si="1300"/>
        <v>0</v>
      </c>
      <c r="DO340" s="349">
        <f t="shared" si="1300"/>
        <v>0</v>
      </c>
      <c r="DP340" s="349">
        <f>DP217/DP331</f>
        <v>0</v>
      </c>
      <c r="DQ340" s="349">
        <f>DQ217/DQ331</f>
        <v>0</v>
      </c>
      <c r="DR340" s="349">
        <f>DR217/DR331</f>
        <v>1.4944031433069013E-2</v>
      </c>
      <c r="DS340" s="349">
        <f>DS217/DS331</f>
        <v>0</v>
      </c>
      <c r="DT340" s="349">
        <f>DT217/DT331</f>
        <v>1.4944031433069013E-2</v>
      </c>
      <c r="DU340" s="66"/>
      <c r="DV340" s="66"/>
      <c r="DW340" s="66"/>
    </row>
    <row r="341" spans="1:132" ht="15" x14ac:dyDescent="0.25">
      <c r="A341" s="363" t="s">
        <v>316</v>
      </c>
      <c r="B341" s="349">
        <f t="shared" ref="B341:AB341" si="1326">B148/B331</f>
        <v>2.4029232310970604E-2</v>
      </c>
      <c r="C341" s="349">
        <f t="shared" si="1326"/>
        <v>0</v>
      </c>
      <c r="D341" s="349">
        <f t="shared" si="1326"/>
        <v>2.4029232310970604E-2</v>
      </c>
      <c r="E341" s="349">
        <f t="shared" si="1326"/>
        <v>2.4029232310970604E-2</v>
      </c>
      <c r="F341" s="349">
        <f t="shared" si="1326"/>
        <v>0</v>
      </c>
      <c r="G341" s="349">
        <f t="shared" si="1326"/>
        <v>2.4029232310970604E-2</v>
      </c>
      <c r="H341" s="349">
        <f t="shared" si="1326"/>
        <v>1.7401424835090367E-2</v>
      </c>
      <c r="I341" s="349">
        <f t="shared" si="1326"/>
        <v>0</v>
      </c>
      <c r="J341" s="349">
        <f t="shared" si="1326"/>
        <v>8.5645814889370178E-4</v>
      </c>
      <c r="K341" s="349">
        <f t="shared" si="1326"/>
        <v>0</v>
      </c>
      <c r="L341" s="349">
        <f t="shared" si="1326"/>
        <v>8.5645814889370178E-4</v>
      </c>
      <c r="M341" s="349">
        <f t="shared" si="1326"/>
        <v>0</v>
      </c>
      <c r="N341" s="349">
        <f t="shared" si="1326"/>
        <v>2.5046123698758147E-3</v>
      </c>
      <c r="O341" s="349">
        <f t="shared" si="1326"/>
        <v>0</v>
      </c>
      <c r="P341" s="349">
        <f t="shared" si="1326"/>
        <v>2.5046123698758147E-3</v>
      </c>
      <c r="Q341" s="349">
        <f t="shared" si="1326"/>
        <v>3.3610705187695163E-3</v>
      </c>
      <c r="R341" s="349">
        <f t="shared" si="1326"/>
        <v>0</v>
      </c>
      <c r="S341" s="349">
        <f t="shared" si="1326"/>
        <v>3.3610705187695163E-3</v>
      </c>
      <c r="T341" s="349">
        <f t="shared" si="1326"/>
        <v>0</v>
      </c>
      <c r="U341" s="349">
        <f t="shared" si="1326"/>
        <v>3.5093406747244691E-3</v>
      </c>
      <c r="V341" s="349">
        <f t="shared" si="1326"/>
        <v>0</v>
      </c>
      <c r="W341" s="349">
        <f t="shared" si="1326"/>
        <v>3.5093406747244691E-3</v>
      </c>
      <c r="X341" s="349">
        <f t="shared" si="1326"/>
        <v>0</v>
      </c>
      <c r="Y341" s="349">
        <f t="shared" si="1326"/>
        <v>0</v>
      </c>
      <c r="Z341" s="364">
        <f t="shared" si="1326"/>
        <v>6.8704111934939855E-3</v>
      </c>
      <c r="AA341" s="364">
        <f t="shared" si="1326"/>
        <v>0</v>
      </c>
      <c r="AB341" s="364">
        <f t="shared" si="1326"/>
        <v>6.8704111934939855E-3</v>
      </c>
      <c r="AC341" s="66"/>
      <c r="AD341" s="66"/>
      <c r="AE341" s="66"/>
      <c r="AF341" s="349">
        <f t="shared" ref="AF341:AL341" si="1327">AF148/AF331</f>
        <v>0</v>
      </c>
      <c r="AG341" s="349">
        <f t="shared" si="1327"/>
        <v>9.7192749288246892E-4</v>
      </c>
      <c r="AH341" s="349">
        <f t="shared" si="1327"/>
        <v>0</v>
      </c>
      <c r="AI341" s="349">
        <f t="shared" si="1327"/>
        <v>9.7192749288246892E-4</v>
      </c>
      <c r="AJ341" s="349">
        <f t="shared" si="1327"/>
        <v>7.8423386863764547E-3</v>
      </c>
      <c r="AK341" s="349">
        <f t="shared" si="1327"/>
        <v>0</v>
      </c>
      <c r="AL341" s="349">
        <f t="shared" si="1327"/>
        <v>7.8423386863764547E-3</v>
      </c>
      <c r="AM341" s="66"/>
      <c r="AN341" s="349">
        <f t="shared" ref="AN341:BH341" si="1328">AN148/AN331</f>
        <v>0</v>
      </c>
      <c r="AO341" s="349">
        <f t="shared" si="1328"/>
        <v>1.2119155343388122E-3</v>
      </c>
      <c r="AP341" s="349">
        <f t="shared" si="1328"/>
        <v>0</v>
      </c>
      <c r="AQ341" s="349">
        <f t="shared" si="1328"/>
        <v>1.2119155343388122E-3</v>
      </c>
      <c r="AR341" s="349">
        <f t="shared" si="1328"/>
        <v>9.0542542207152667E-3</v>
      </c>
      <c r="AS341" s="349">
        <f t="shared" si="1328"/>
        <v>0</v>
      </c>
      <c r="AT341" s="349">
        <f t="shared" si="1328"/>
        <v>9.0542542207152667E-3</v>
      </c>
      <c r="AU341" s="349">
        <f t="shared" si="1328"/>
        <v>0</v>
      </c>
      <c r="AV341" s="349">
        <f t="shared" si="1328"/>
        <v>1.1964731664716262E-3</v>
      </c>
      <c r="AW341" s="349">
        <f t="shared" si="1328"/>
        <v>0</v>
      </c>
      <c r="AX341" s="349">
        <f t="shared" si="1328"/>
        <v>1.1964731664716262E-3</v>
      </c>
      <c r="AY341" s="349">
        <f t="shared" si="1328"/>
        <v>0</v>
      </c>
      <c r="AZ341" s="349">
        <f t="shared" si="1328"/>
        <v>0</v>
      </c>
      <c r="BA341" s="349">
        <f t="shared" si="1328"/>
        <v>3.3803161936929067E-3</v>
      </c>
      <c r="BB341" s="349">
        <f t="shared" si="1328"/>
        <v>0</v>
      </c>
      <c r="BC341" s="349">
        <f t="shared" si="1328"/>
        <v>3.3803161936929067E-3</v>
      </c>
      <c r="BD341" s="349">
        <f t="shared" si="1328"/>
        <v>0</v>
      </c>
      <c r="BE341" s="349">
        <f t="shared" si="1328"/>
        <v>0</v>
      </c>
      <c r="BF341" s="364">
        <f t="shared" si="1328"/>
        <v>1.0250727387186893E-2</v>
      </c>
      <c r="BG341" s="364">
        <f t="shared" si="1328"/>
        <v>0</v>
      </c>
      <c r="BH341" s="364">
        <f t="shared" si="1328"/>
        <v>1.0250727387186893E-2</v>
      </c>
      <c r="BI341" s="66"/>
      <c r="BJ341" s="66"/>
      <c r="BK341" s="66"/>
      <c r="BL341" s="349">
        <f t="shared" ref="BL341:CO341" si="1329">BL148/BL331</f>
        <v>0</v>
      </c>
      <c r="BM341" s="349">
        <f t="shared" si="1329"/>
        <v>3.1097720270116852E-3</v>
      </c>
      <c r="BN341" s="349">
        <f t="shared" si="1329"/>
        <v>0</v>
      </c>
      <c r="BO341" s="349">
        <f t="shared" si="1329"/>
        <v>3.1097720270116852E-3</v>
      </c>
      <c r="BP341" s="349">
        <f t="shared" si="1329"/>
        <v>1.3360499414198578E-2</v>
      </c>
      <c r="BQ341" s="349">
        <f t="shared" si="1329"/>
        <v>0</v>
      </c>
      <c r="BR341" s="349">
        <f t="shared" si="1329"/>
        <v>1.3360499414198578E-2</v>
      </c>
      <c r="BS341" s="66">
        <f t="shared" si="1329"/>
        <v>1.2139325622792113E-4</v>
      </c>
      <c r="BT341" s="349">
        <f t="shared" si="1329"/>
        <v>0</v>
      </c>
      <c r="BU341" s="349">
        <f t="shared" si="1329"/>
        <v>0</v>
      </c>
      <c r="BV341" s="349">
        <f t="shared" si="1329"/>
        <v>0</v>
      </c>
      <c r="BW341" s="349">
        <f t="shared" si="1329"/>
        <v>0</v>
      </c>
      <c r="BX341" s="349">
        <f t="shared" si="1329"/>
        <v>1.3360499414198578E-2</v>
      </c>
      <c r="BY341" s="349">
        <f t="shared" si="1329"/>
        <v>0</v>
      </c>
      <c r="BZ341" s="349">
        <f t="shared" si="1329"/>
        <v>1.3360499414198578E-2</v>
      </c>
      <c r="CA341" s="349">
        <f t="shared" si="1329"/>
        <v>1.2139325622792113E-4</v>
      </c>
      <c r="CB341" s="349">
        <f t="shared" si="1329"/>
        <v>0</v>
      </c>
      <c r="CC341" s="349">
        <f t="shared" si="1329"/>
        <v>0</v>
      </c>
      <c r="CD341" s="349">
        <f t="shared" si="1329"/>
        <v>0</v>
      </c>
      <c r="CE341" s="349">
        <f t="shared" si="1329"/>
        <v>0</v>
      </c>
      <c r="CF341" s="349">
        <f t="shared" si="1329"/>
        <v>0</v>
      </c>
      <c r="CG341" s="349">
        <f t="shared" si="1329"/>
        <v>0</v>
      </c>
      <c r="CH341" s="349">
        <f t="shared" si="1329"/>
        <v>3.1097720270116852E-3</v>
      </c>
      <c r="CI341" s="349">
        <f t="shared" si="1329"/>
        <v>0</v>
      </c>
      <c r="CJ341" s="349">
        <f t="shared" si="1329"/>
        <v>3.1097720270116852E-3</v>
      </c>
      <c r="CK341" s="349">
        <f t="shared" si="1329"/>
        <v>0</v>
      </c>
      <c r="CL341" s="349">
        <f t="shared" si="1329"/>
        <v>0</v>
      </c>
      <c r="CM341" s="349">
        <f t="shared" si="1329"/>
        <v>1.3360499414198578E-2</v>
      </c>
      <c r="CN341" s="349">
        <f t="shared" si="1329"/>
        <v>0</v>
      </c>
      <c r="CO341" s="349">
        <f t="shared" si="1329"/>
        <v>1.3360499414198578E-2</v>
      </c>
      <c r="CP341" s="66"/>
      <c r="CQ341" s="66"/>
      <c r="CR341" s="66"/>
      <c r="CS341" s="349">
        <f t="shared" ref="CS341:DM341" si="1330">CS148/CS331</f>
        <v>0</v>
      </c>
      <c r="CT341" s="349">
        <f t="shared" si="1330"/>
        <v>0</v>
      </c>
      <c r="CU341" s="349">
        <f t="shared" si="1330"/>
        <v>0</v>
      </c>
      <c r="CV341" s="349">
        <f t="shared" si="1330"/>
        <v>0</v>
      </c>
      <c r="CW341" s="349">
        <f t="shared" si="1330"/>
        <v>1.3360499414198578E-2</v>
      </c>
      <c r="CX341" s="349">
        <f t="shared" si="1330"/>
        <v>0</v>
      </c>
      <c r="CY341" s="349">
        <f t="shared" si="1330"/>
        <v>1.3360499414198578E-2</v>
      </c>
      <c r="CZ341" s="349">
        <f t="shared" si="1330"/>
        <v>0</v>
      </c>
      <c r="DA341" s="349">
        <f t="shared" si="1330"/>
        <v>0</v>
      </c>
      <c r="DB341" s="349">
        <f t="shared" si="1330"/>
        <v>0</v>
      </c>
      <c r="DC341" s="349">
        <f t="shared" si="1330"/>
        <v>0</v>
      </c>
      <c r="DD341" s="349">
        <f t="shared" si="1330"/>
        <v>1.3360499414198578E-2</v>
      </c>
      <c r="DE341" s="349">
        <f t="shared" si="1330"/>
        <v>0</v>
      </c>
      <c r="DF341" s="349">
        <f t="shared" si="1330"/>
        <v>1.3360499414198578E-2</v>
      </c>
      <c r="DG341" s="349">
        <f t="shared" si="1330"/>
        <v>0</v>
      </c>
      <c r="DH341" s="349">
        <f t="shared" si="1330"/>
        <v>0</v>
      </c>
      <c r="DI341" s="349">
        <f t="shared" si="1330"/>
        <v>0</v>
      </c>
      <c r="DJ341" s="349">
        <f t="shared" si="1330"/>
        <v>0</v>
      </c>
      <c r="DK341" s="349">
        <f t="shared" si="1330"/>
        <v>0</v>
      </c>
      <c r="DL341" s="349">
        <f t="shared" si="1330"/>
        <v>0</v>
      </c>
      <c r="DM341" s="349">
        <f t="shared" si="1330"/>
        <v>0</v>
      </c>
      <c r="DN341" s="349">
        <f t="shared" si="1300"/>
        <v>0</v>
      </c>
      <c r="DO341" s="349">
        <f t="shared" si="1300"/>
        <v>0</v>
      </c>
      <c r="DP341" s="349">
        <f>DP148/DP331</f>
        <v>0</v>
      </c>
      <c r="DQ341" s="349">
        <f>DQ148/DQ331</f>
        <v>0</v>
      </c>
      <c r="DR341" s="349">
        <f>DR148/DR331</f>
        <v>1.3360499414198578E-2</v>
      </c>
      <c r="DS341" s="349">
        <f>DS148/DS331</f>
        <v>0</v>
      </c>
      <c r="DT341" s="349">
        <f>DT148/DT331</f>
        <v>1.3360499414198578E-2</v>
      </c>
      <c r="DU341" s="66"/>
      <c r="DV341" s="66"/>
      <c r="DW341" s="66"/>
    </row>
    <row r="342" spans="1:132" ht="15" x14ac:dyDescent="0.25">
      <c r="A342" s="351" t="s">
        <v>317</v>
      </c>
      <c r="B342" s="369"/>
      <c r="C342" s="369"/>
      <c r="D342" s="369"/>
      <c r="E342" s="369"/>
      <c r="F342" s="369"/>
      <c r="G342" s="369"/>
      <c r="H342" s="369"/>
      <c r="I342" s="369"/>
      <c r="J342" s="370"/>
      <c r="K342" s="370"/>
      <c r="L342" s="370"/>
      <c r="M342" s="369"/>
      <c r="N342" s="370"/>
      <c r="O342" s="370"/>
      <c r="P342" s="370"/>
      <c r="Q342" s="370"/>
      <c r="R342" s="370"/>
      <c r="S342" s="370"/>
      <c r="T342" s="369"/>
      <c r="U342" s="369"/>
      <c r="V342" s="369"/>
      <c r="W342" s="369"/>
      <c r="X342" s="369"/>
      <c r="Y342" s="369"/>
      <c r="Z342" s="371"/>
      <c r="AA342" s="371"/>
      <c r="AB342" s="371"/>
      <c r="AC342" s="66"/>
      <c r="AD342" s="66"/>
      <c r="AE342" s="66"/>
      <c r="AF342" s="369"/>
      <c r="AG342" s="369"/>
      <c r="AH342" s="369"/>
      <c r="AI342" s="369"/>
      <c r="AJ342" s="369"/>
      <c r="AK342" s="369"/>
      <c r="AL342" s="369"/>
      <c r="AM342" s="66"/>
      <c r="AN342" s="369"/>
      <c r="AO342" s="369"/>
      <c r="AP342" s="369"/>
      <c r="AQ342" s="369"/>
      <c r="AR342" s="369"/>
      <c r="AS342" s="369"/>
      <c r="AT342" s="369"/>
      <c r="AU342" s="369"/>
      <c r="AV342" s="369"/>
      <c r="AW342" s="369"/>
      <c r="AX342" s="369"/>
      <c r="AY342" s="369"/>
      <c r="AZ342" s="369"/>
      <c r="BA342" s="369"/>
      <c r="BB342" s="369"/>
      <c r="BC342" s="369"/>
      <c r="BD342" s="369"/>
      <c r="BE342" s="369"/>
      <c r="BF342" s="371"/>
      <c r="BG342" s="371"/>
      <c r="BH342" s="371"/>
      <c r="BI342" s="369"/>
      <c r="BJ342" s="369"/>
      <c r="BK342" s="369"/>
      <c r="BL342" s="369"/>
      <c r="BM342" s="369"/>
      <c r="BN342" s="369"/>
      <c r="BO342" s="369"/>
      <c r="BP342" s="369"/>
      <c r="BQ342" s="369"/>
      <c r="BR342" s="369"/>
      <c r="BS342" s="369"/>
      <c r="BT342" s="369"/>
      <c r="BU342" s="369"/>
      <c r="BV342" s="369"/>
      <c r="BW342" s="369"/>
      <c r="BX342" s="369"/>
      <c r="BY342" s="369"/>
      <c r="BZ342" s="369"/>
      <c r="CA342" s="369"/>
      <c r="CB342" s="369"/>
      <c r="CC342" s="369"/>
      <c r="CD342" s="369"/>
      <c r="CE342" s="369"/>
      <c r="CF342" s="369"/>
      <c r="CG342" s="369"/>
      <c r="CH342" s="369"/>
      <c r="CI342" s="369"/>
      <c r="CJ342" s="369"/>
      <c r="CK342" s="369"/>
      <c r="CL342" s="369"/>
      <c r="CM342" s="369"/>
      <c r="CN342" s="369"/>
      <c r="CO342" s="369"/>
      <c r="CP342" s="369"/>
      <c r="CQ342" s="369"/>
      <c r="CR342" s="369"/>
      <c r="CS342" s="369"/>
      <c r="CT342" s="369"/>
      <c r="CU342" s="369"/>
      <c r="CV342" s="369"/>
      <c r="CW342" s="369"/>
      <c r="CX342" s="369"/>
      <c r="CY342" s="369"/>
      <c r="CZ342" s="369"/>
      <c r="DA342" s="369"/>
      <c r="DB342" s="369"/>
      <c r="DC342" s="369"/>
      <c r="DD342" s="369"/>
      <c r="DE342" s="369"/>
      <c r="DF342" s="369"/>
      <c r="DG342" s="369"/>
      <c r="DH342" s="369"/>
      <c r="DI342" s="369"/>
      <c r="DJ342" s="369"/>
      <c r="DK342" s="369"/>
      <c r="DL342" s="369"/>
      <c r="DM342" s="369"/>
      <c r="DN342" s="369"/>
      <c r="DO342" s="369"/>
      <c r="DP342" s="369"/>
      <c r="DQ342" s="369"/>
      <c r="DR342" s="372"/>
      <c r="DS342" s="372"/>
      <c r="DT342" s="372"/>
      <c r="DU342" s="369"/>
      <c r="DV342" s="369"/>
      <c r="DW342" s="369"/>
    </row>
    <row r="343" spans="1:132" ht="15" x14ac:dyDescent="0.25">
      <c r="A343" s="363" t="s">
        <v>318</v>
      </c>
      <c r="B343" s="349">
        <f t="shared" ref="B343:AB343" si="1331">B222/B331</f>
        <v>-4.4278179322480918E-2</v>
      </c>
      <c r="C343" s="349">
        <f t="shared" si="1331"/>
        <v>0</v>
      </c>
      <c r="D343" s="349">
        <f t="shared" si="1331"/>
        <v>-4.4278179322480918E-2</v>
      </c>
      <c r="E343" s="349">
        <f t="shared" si="1331"/>
        <v>-4.4278179322480918E-2</v>
      </c>
      <c r="F343" s="349">
        <f t="shared" si="1331"/>
        <v>0</v>
      </c>
      <c r="G343" s="349">
        <f t="shared" si="1331"/>
        <v>-4.4278179322480918E-2</v>
      </c>
      <c r="H343" s="349">
        <f t="shared" si="1331"/>
        <v>0.13489040534244759</v>
      </c>
      <c r="I343" s="349">
        <f t="shared" si="1331"/>
        <v>1.1815178942588163E-2</v>
      </c>
      <c r="J343" s="349">
        <f t="shared" si="1331"/>
        <v>8.6616813060256936E-3</v>
      </c>
      <c r="K343" s="349">
        <f t="shared" si="1331"/>
        <v>0</v>
      </c>
      <c r="L343" s="349">
        <f t="shared" si="1331"/>
        <v>8.6616813060256918E-3</v>
      </c>
      <c r="M343" s="349">
        <f t="shared" si="1331"/>
        <v>9.6589707679073586E-3</v>
      </c>
      <c r="N343" s="349">
        <f t="shared" si="1331"/>
        <v>-7.390156676069376E-3</v>
      </c>
      <c r="O343" s="349">
        <f t="shared" si="1331"/>
        <v>0</v>
      </c>
      <c r="P343" s="349">
        <f t="shared" si="1331"/>
        <v>-7.390156676069376E-3</v>
      </c>
      <c r="Q343" s="349">
        <f t="shared" si="1331"/>
        <v>1.271524629956315E-3</v>
      </c>
      <c r="R343" s="349">
        <f t="shared" si="1331"/>
        <v>-7.7566103060112594E-19</v>
      </c>
      <c r="S343" s="349">
        <f t="shared" si="1331"/>
        <v>1.271524629956315E-3</v>
      </c>
      <c r="T343" s="349">
        <f t="shared" si="1331"/>
        <v>4.4769874504392779E-3</v>
      </c>
      <c r="U343" s="349">
        <f t="shared" si="1331"/>
        <v>-5.6338843328078893E-3</v>
      </c>
      <c r="V343" s="349">
        <f t="shared" si="1331"/>
        <v>0</v>
      </c>
      <c r="W343" s="349">
        <f t="shared" si="1331"/>
        <v>-5.633884332807885E-3</v>
      </c>
      <c r="X343" s="349">
        <f t="shared" si="1331"/>
        <v>0</v>
      </c>
      <c r="Y343" s="349">
        <f t="shared" si="1331"/>
        <v>2.5951137160934799E-2</v>
      </c>
      <c r="Z343" s="364">
        <f t="shared" si="1331"/>
        <v>-4.3623597028515761E-3</v>
      </c>
      <c r="AA343" s="364">
        <f t="shared" si="1331"/>
        <v>0</v>
      </c>
      <c r="AB343" s="364">
        <f t="shared" si="1331"/>
        <v>-4.3623597028515692E-3</v>
      </c>
      <c r="AC343" s="66"/>
      <c r="AD343" s="66"/>
      <c r="AE343" s="66"/>
      <c r="AF343" s="349">
        <f t="shared" ref="AF343:AL343" si="1332">AF222/AF331</f>
        <v>1.0487233856741131E-2</v>
      </c>
      <c r="AG343" s="349">
        <f t="shared" si="1332"/>
        <v>1.37637091287794E-4</v>
      </c>
      <c r="AH343" s="349">
        <f t="shared" si="1332"/>
        <v>0</v>
      </c>
      <c r="AI343" s="349">
        <f t="shared" si="1332"/>
        <v>1.3763709128779245E-4</v>
      </c>
      <c r="AJ343" s="349">
        <f t="shared" si="1332"/>
        <v>-4.2247226115637799E-3</v>
      </c>
      <c r="AK343" s="349">
        <f t="shared" si="1332"/>
        <v>0</v>
      </c>
      <c r="AL343" s="349">
        <f t="shared" si="1332"/>
        <v>-4.2247226115637677E-3</v>
      </c>
      <c r="AM343" s="66"/>
      <c r="AN343" s="349">
        <f t="shared" ref="AN343:BH343" si="1333">AN222/AN331</f>
        <v>8.8807167310009962E-3</v>
      </c>
      <c r="AO343" s="349">
        <f t="shared" si="1333"/>
        <v>3.3373166166401807E-3</v>
      </c>
      <c r="AP343" s="349">
        <f t="shared" si="1333"/>
        <v>0</v>
      </c>
      <c r="AQ343" s="349">
        <f t="shared" si="1333"/>
        <v>3.3373166166401759E-3</v>
      </c>
      <c r="AR343" s="349">
        <f t="shared" si="1333"/>
        <v>-8.8740599492360625E-4</v>
      </c>
      <c r="AS343" s="349">
        <f t="shared" si="1333"/>
        <v>0</v>
      </c>
      <c r="AT343" s="349">
        <f t="shared" si="1333"/>
        <v>-8.8740599492360625E-4</v>
      </c>
      <c r="AU343" s="349">
        <f t="shared" si="1333"/>
        <v>5.4613373971669609E-3</v>
      </c>
      <c r="AV343" s="349">
        <f t="shared" si="1333"/>
        <v>-1.4728212963076165E-3</v>
      </c>
      <c r="AW343" s="349">
        <f t="shared" si="1333"/>
        <v>0</v>
      </c>
      <c r="AX343" s="349">
        <f t="shared" si="1333"/>
        <v>-1.4728212963076182E-3</v>
      </c>
      <c r="AY343" s="349">
        <f t="shared" si="1333"/>
        <v>0</v>
      </c>
      <c r="AZ343" s="349">
        <f t="shared" si="1333"/>
        <v>2.482928798490909E-2</v>
      </c>
      <c r="BA343" s="349">
        <f t="shared" si="1333"/>
        <v>2.0021324116203556E-3</v>
      </c>
      <c r="BB343" s="349">
        <f t="shared" si="1333"/>
        <v>0</v>
      </c>
      <c r="BC343" s="349">
        <f t="shared" si="1333"/>
        <v>2.0021324116203496E-3</v>
      </c>
      <c r="BD343" s="349">
        <f t="shared" si="1333"/>
        <v>0</v>
      </c>
      <c r="BE343" s="349">
        <f t="shared" si="1333"/>
        <v>5.0780425145843883E-2</v>
      </c>
      <c r="BF343" s="364">
        <f t="shared" si="1333"/>
        <v>-2.3602272912312317E-3</v>
      </c>
      <c r="BG343" s="364">
        <f t="shared" si="1333"/>
        <v>-1.5513220612022519E-18</v>
      </c>
      <c r="BH343" s="364">
        <f t="shared" si="1333"/>
        <v>-2.3602272912312443E-3</v>
      </c>
      <c r="BI343" s="66"/>
      <c r="BJ343" s="66"/>
      <c r="BK343" s="66"/>
      <c r="BL343" s="349">
        <f t="shared" ref="BL343:CO343" si="1334">BL222/BL331</f>
        <v>0</v>
      </c>
      <c r="BM343" s="349">
        <f t="shared" si="1334"/>
        <v>-1.264402336122125E-2</v>
      </c>
      <c r="BN343" s="349">
        <f t="shared" si="1334"/>
        <v>0</v>
      </c>
      <c r="BO343" s="349">
        <f t="shared" si="1334"/>
        <v>-1.264402336122125E-2</v>
      </c>
      <c r="BP343" s="349">
        <f t="shared" si="1334"/>
        <v>-1.5004250652452478E-2</v>
      </c>
      <c r="BQ343" s="349">
        <f t="shared" si="1334"/>
        <v>-1.5513220612022519E-18</v>
      </c>
      <c r="BR343" s="349">
        <f t="shared" si="1334"/>
        <v>-1.5004250652452466E-2</v>
      </c>
      <c r="BS343" s="66">
        <f t="shared" si="1334"/>
        <v>7.3983746608527321E-5</v>
      </c>
      <c r="BT343" s="349">
        <f t="shared" si="1334"/>
        <v>0</v>
      </c>
      <c r="BU343" s="349">
        <f t="shared" si="1334"/>
        <v>0</v>
      </c>
      <c r="BV343" s="349">
        <f t="shared" si="1334"/>
        <v>0</v>
      </c>
      <c r="BW343" s="349">
        <f t="shared" si="1334"/>
        <v>0</v>
      </c>
      <c r="BX343" s="349">
        <f t="shared" si="1334"/>
        <v>-1.5004250652452478E-2</v>
      </c>
      <c r="BY343" s="349">
        <f t="shared" si="1334"/>
        <v>-1.5513220612022519E-18</v>
      </c>
      <c r="BZ343" s="349">
        <f t="shared" si="1334"/>
        <v>-1.5004250652452466E-2</v>
      </c>
      <c r="CA343" s="349" t="e">
        <f t="shared" si="1334"/>
        <v>#DIV/0!</v>
      </c>
      <c r="CB343" s="349">
        <f t="shared" si="1334"/>
        <v>0</v>
      </c>
      <c r="CC343" s="349">
        <f t="shared" si="1334"/>
        <v>0</v>
      </c>
      <c r="CD343" s="349">
        <f t="shared" si="1334"/>
        <v>0</v>
      </c>
      <c r="CE343" s="349">
        <f t="shared" si="1334"/>
        <v>0</v>
      </c>
      <c r="CF343" s="349">
        <f t="shared" si="1334"/>
        <v>0</v>
      </c>
      <c r="CG343" s="349">
        <f t="shared" si="1334"/>
        <v>0</v>
      </c>
      <c r="CH343" s="349">
        <f t="shared" si="1334"/>
        <v>-1.264402336122125E-2</v>
      </c>
      <c r="CI343" s="349">
        <f t="shared" si="1334"/>
        <v>0</v>
      </c>
      <c r="CJ343" s="349">
        <f t="shared" si="1334"/>
        <v>-1.264402336122125E-2</v>
      </c>
      <c r="CK343" s="349">
        <f t="shared" si="1334"/>
        <v>0</v>
      </c>
      <c r="CL343" s="349">
        <f t="shared" si="1334"/>
        <v>5.0780425145843883E-2</v>
      </c>
      <c r="CM343" s="349">
        <f t="shared" si="1334"/>
        <v>-1.5004250652452478E-2</v>
      </c>
      <c r="CN343" s="349">
        <f t="shared" si="1334"/>
        <v>-1.5513220612022519E-18</v>
      </c>
      <c r="CO343" s="349">
        <f t="shared" si="1334"/>
        <v>-1.5004250652452466E-2</v>
      </c>
      <c r="CP343" s="66"/>
      <c r="CQ343" s="66"/>
      <c r="CR343" s="66"/>
      <c r="CS343" s="349">
        <f t="shared" ref="CS343:DT343" si="1335">CS222/CS331</f>
        <v>0</v>
      </c>
      <c r="CT343" s="349">
        <f t="shared" si="1335"/>
        <v>0</v>
      </c>
      <c r="CU343" s="349">
        <f t="shared" si="1335"/>
        <v>0</v>
      </c>
      <c r="CV343" s="349">
        <f t="shared" si="1335"/>
        <v>0</v>
      </c>
      <c r="CW343" s="349">
        <f t="shared" si="1335"/>
        <v>-1.5004250652452478E-2</v>
      </c>
      <c r="CX343" s="349">
        <f t="shared" si="1335"/>
        <v>-1.5513220612022519E-18</v>
      </c>
      <c r="CY343" s="349">
        <f t="shared" si="1335"/>
        <v>-1.5004250652452466E-2</v>
      </c>
      <c r="CZ343" s="349">
        <f t="shared" si="1335"/>
        <v>0</v>
      </c>
      <c r="DA343" s="349">
        <f t="shared" si="1335"/>
        <v>0</v>
      </c>
      <c r="DB343" s="349">
        <f t="shared" si="1335"/>
        <v>0</v>
      </c>
      <c r="DC343" s="349">
        <f t="shared" si="1335"/>
        <v>0</v>
      </c>
      <c r="DD343" s="349">
        <f t="shared" si="1335"/>
        <v>-1.5004250652452478E-2</v>
      </c>
      <c r="DE343" s="349">
        <f t="shared" si="1335"/>
        <v>-1.5513220612022519E-18</v>
      </c>
      <c r="DF343" s="349">
        <f t="shared" si="1335"/>
        <v>-1.5004250652452466E-2</v>
      </c>
      <c r="DG343" s="349">
        <f t="shared" si="1335"/>
        <v>3.9322939292700816E-2</v>
      </c>
      <c r="DH343" s="349">
        <f t="shared" si="1335"/>
        <v>0</v>
      </c>
      <c r="DI343" s="349">
        <f t="shared" si="1335"/>
        <v>0</v>
      </c>
      <c r="DJ343" s="349">
        <f t="shared" si="1335"/>
        <v>0</v>
      </c>
      <c r="DK343" s="349">
        <f t="shared" si="1335"/>
        <v>0</v>
      </c>
      <c r="DL343" s="349">
        <f t="shared" si="1335"/>
        <v>3.9322939292700816E-2</v>
      </c>
      <c r="DM343" s="349">
        <f t="shared" si="1335"/>
        <v>0</v>
      </c>
      <c r="DN343" s="349">
        <f t="shared" si="1335"/>
        <v>0</v>
      </c>
      <c r="DO343" s="349">
        <f t="shared" si="1335"/>
        <v>0</v>
      </c>
      <c r="DP343" s="349">
        <f t="shared" si="1335"/>
        <v>0</v>
      </c>
      <c r="DQ343" s="349">
        <f t="shared" si="1335"/>
        <v>9.010336443854472E-2</v>
      </c>
      <c r="DR343" s="349">
        <f t="shared" si="1335"/>
        <v>-1.5004250652452478E-2</v>
      </c>
      <c r="DS343" s="349">
        <f t="shared" si="1335"/>
        <v>-1.5513220612022519E-18</v>
      </c>
      <c r="DT343" s="349">
        <f t="shared" si="1335"/>
        <v>-1.5004250652452466E-2</v>
      </c>
      <c r="DU343" s="66"/>
      <c r="DV343" s="66"/>
      <c r="DW343" s="66"/>
    </row>
    <row r="344" spans="1:132" ht="15" x14ac:dyDescent="0.25">
      <c r="A344" s="363" t="s">
        <v>319</v>
      </c>
      <c r="B344" s="349">
        <f t="shared" ref="B344:AB344" si="1336">B223/B331</f>
        <v>3.9386139023282569E-3</v>
      </c>
      <c r="C344" s="349">
        <f t="shared" si="1336"/>
        <v>0</v>
      </c>
      <c r="D344" s="349">
        <f t="shared" si="1336"/>
        <v>3.9386139023282569E-3</v>
      </c>
      <c r="E344" s="349">
        <f t="shared" si="1336"/>
        <v>3.9386139023282569E-3</v>
      </c>
      <c r="F344" s="349">
        <f t="shared" si="1336"/>
        <v>0</v>
      </c>
      <c r="G344" s="349">
        <f t="shared" si="1336"/>
        <v>3.9386139023282569E-3</v>
      </c>
      <c r="H344" s="349">
        <f t="shared" si="1336"/>
        <v>0.13199154616421305</v>
      </c>
      <c r="I344" s="349">
        <f t="shared" si="1336"/>
        <v>1.1815178942588163E-2</v>
      </c>
      <c r="J344" s="349">
        <f t="shared" si="1336"/>
        <v>8.9483819193123329E-3</v>
      </c>
      <c r="K344" s="349">
        <f t="shared" si="1336"/>
        <v>0</v>
      </c>
      <c r="L344" s="349">
        <f t="shared" si="1336"/>
        <v>8.9483819193123312E-3</v>
      </c>
      <c r="M344" s="349">
        <f t="shared" si="1336"/>
        <v>9.6589707679073586E-3</v>
      </c>
      <c r="N344" s="349">
        <f t="shared" si="1336"/>
        <v>-6.5644452386774497E-3</v>
      </c>
      <c r="O344" s="349">
        <f t="shared" si="1336"/>
        <v>0</v>
      </c>
      <c r="P344" s="349">
        <f t="shared" si="1336"/>
        <v>-6.5644452386774497E-3</v>
      </c>
      <c r="Q344" s="349">
        <f t="shared" si="1336"/>
        <v>2.3839366806348819E-3</v>
      </c>
      <c r="R344" s="349">
        <f t="shared" si="1336"/>
        <v>0</v>
      </c>
      <c r="S344" s="349">
        <f t="shared" si="1336"/>
        <v>2.3839366806348819E-3</v>
      </c>
      <c r="T344" s="349">
        <f t="shared" si="1336"/>
        <v>4.4769874504392779E-3</v>
      </c>
      <c r="U344" s="349">
        <f t="shared" si="1336"/>
        <v>-4.3936956553586723E-3</v>
      </c>
      <c r="V344" s="349">
        <f t="shared" si="1336"/>
        <v>0</v>
      </c>
      <c r="W344" s="349">
        <f t="shared" si="1336"/>
        <v>-4.3936956553586671E-3</v>
      </c>
      <c r="X344" s="349">
        <f t="shared" si="1336"/>
        <v>0</v>
      </c>
      <c r="Y344" s="349">
        <f t="shared" si="1336"/>
        <v>2.5951137160934799E-2</v>
      </c>
      <c r="Z344" s="364">
        <f t="shared" si="1336"/>
        <v>-2.0097589747237947E-3</v>
      </c>
      <c r="AA344" s="364">
        <f t="shared" si="1336"/>
        <v>0</v>
      </c>
      <c r="AB344" s="364">
        <f t="shared" si="1336"/>
        <v>-2.0097589747237886E-3</v>
      </c>
      <c r="AC344" s="66"/>
      <c r="AD344" s="66"/>
      <c r="AE344" s="66"/>
      <c r="AF344" s="349">
        <f t="shared" ref="AF344:AL344" si="1337">AF223/AF331</f>
        <v>1.0487233856741131E-2</v>
      </c>
      <c r="AG344" s="349">
        <f t="shared" si="1337"/>
        <v>2.9784688610203845E-3</v>
      </c>
      <c r="AH344" s="349">
        <f t="shared" si="1337"/>
        <v>0</v>
      </c>
      <c r="AI344" s="349">
        <f t="shared" si="1337"/>
        <v>2.9784688610203828E-3</v>
      </c>
      <c r="AJ344" s="349">
        <f t="shared" si="1337"/>
        <v>9.6870988629659113E-4</v>
      </c>
      <c r="AK344" s="349">
        <f t="shared" si="1337"/>
        <v>0</v>
      </c>
      <c r="AL344" s="349">
        <f t="shared" si="1337"/>
        <v>9.687098862966036E-4</v>
      </c>
      <c r="AM344" s="66"/>
      <c r="AN344" s="349">
        <f t="shared" ref="AN344:BH344" si="1338">AN223/AN331</f>
        <v>8.8807167310009962E-3</v>
      </c>
      <c r="AO344" s="349">
        <f t="shared" si="1338"/>
        <v>4.5462438361745299E-3</v>
      </c>
      <c r="AP344" s="349">
        <f t="shared" si="1338"/>
        <v>0</v>
      </c>
      <c r="AQ344" s="349">
        <f t="shared" si="1338"/>
        <v>4.5462438361745239E-3</v>
      </c>
      <c r="AR344" s="349">
        <f t="shared" si="1338"/>
        <v>5.514953722471112E-3</v>
      </c>
      <c r="AS344" s="349">
        <f t="shared" si="1338"/>
        <v>0</v>
      </c>
      <c r="AT344" s="349">
        <f t="shared" si="1338"/>
        <v>5.514953722471112E-3</v>
      </c>
      <c r="AU344" s="349">
        <f t="shared" si="1338"/>
        <v>5.4613373971669609E-3</v>
      </c>
      <c r="AV344" s="349">
        <f t="shared" si="1338"/>
        <v>1.5550259354968309E-3</v>
      </c>
      <c r="AW344" s="349">
        <f t="shared" si="1338"/>
        <v>0</v>
      </c>
      <c r="AX344" s="349">
        <f t="shared" si="1338"/>
        <v>1.5550259354968293E-3</v>
      </c>
      <c r="AY344" s="349">
        <f t="shared" si="1338"/>
        <v>0</v>
      </c>
      <c r="AZ344" s="349">
        <f t="shared" si="1338"/>
        <v>2.482928798490909E-2</v>
      </c>
      <c r="BA344" s="349">
        <f t="shared" si="1338"/>
        <v>9.0797386326917414E-3</v>
      </c>
      <c r="BB344" s="349">
        <f t="shared" si="1338"/>
        <v>0</v>
      </c>
      <c r="BC344" s="349">
        <f t="shared" si="1338"/>
        <v>9.0797386326917362E-3</v>
      </c>
      <c r="BD344" s="349">
        <f t="shared" si="1338"/>
        <v>0</v>
      </c>
      <c r="BE344" s="349">
        <f t="shared" si="1338"/>
        <v>5.0780425145843883E-2</v>
      </c>
      <c r="BF344" s="364">
        <f t="shared" si="1338"/>
        <v>7.0699796579679281E-3</v>
      </c>
      <c r="BG344" s="364">
        <f t="shared" si="1338"/>
        <v>0</v>
      </c>
      <c r="BH344" s="364">
        <f t="shared" si="1338"/>
        <v>7.0699796579679159E-3</v>
      </c>
      <c r="BI344" s="66"/>
      <c r="BJ344" s="66"/>
      <c r="BK344" s="66"/>
      <c r="BL344" s="349">
        <f t="shared" ref="BL344:CO344" si="1339">BL223/BL331</f>
        <v>0</v>
      </c>
      <c r="BM344" s="349">
        <f t="shared" si="1339"/>
        <v>-1.264402336122125E-2</v>
      </c>
      <c r="BN344" s="349">
        <f t="shared" si="1339"/>
        <v>0</v>
      </c>
      <c r="BO344" s="349">
        <f t="shared" si="1339"/>
        <v>-1.264402336122125E-2</v>
      </c>
      <c r="BP344" s="349">
        <f t="shared" si="1339"/>
        <v>-5.5740437032533192E-3</v>
      </c>
      <c r="BQ344" s="349">
        <f t="shared" si="1339"/>
        <v>0</v>
      </c>
      <c r="BR344" s="349">
        <f t="shared" si="1339"/>
        <v>-5.5740437032533062E-3</v>
      </c>
      <c r="BS344" s="66">
        <f t="shared" si="1339"/>
        <v>-3.0898594489685614E-4</v>
      </c>
      <c r="BT344" s="349">
        <f t="shared" si="1339"/>
        <v>0</v>
      </c>
      <c r="BU344" s="349">
        <f t="shared" si="1339"/>
        <v>0</v>
      </c>
      <c r="BV344" s="349">
        <f t="shared" si="1339"/>
        <v>0</v>
      </c>
      <c r="BW344" s="349">
        <f t="shared" si="1339"/>
        <v>0</v>
      </c>
      <c r="BX344" s="349">
        <f t="shared" si="1339"/>
        <v>-5.5740437032533192E-3</v>
      </c>
      <c r="BY344" s="349">
        <f t="shared" si="1339"/>
        <v>0</v>
      </c>
      <c r="BZ344" s="349">
        <f t="shared" si="1339"/>
        <v>-5.5740437032533062E-3</v>
      </c>
      <c r="CA344" s="349" t="e">
        <f t="shared" si="1339"/>
        <v>#DIV/0!</v>
      </c>
      <c r="CB344" s="349">
        <f t="shared" si="1339"/>
        <v>0</v>
      </c>
      <c r="CC344" s="349">
        <f t="shared" si="1339"/>
        <v>0</v>
      </c>
      <c r="CD344" s="349">
        <f t="shared" si="1339"/>
        <v>0</v>
      </c>
      <c r="CE344" s="349">
        <f t="shared" si="1339"/>
        <v>0</v>
      </c>
      <c r="CF344" s="349">
        <f t="shared" si="1339"/>
        <v>0</v>
      </c>
      <c r="CG344" s="349">
        <f t="shared" si="1339"/>
        <v>0</v>
      </c>
      <c r="CH344" s="349">
        <f t="shared" si="1339"/>
        <v>-1.264402336122125E-2</v>
      </c>
      <c r="CI344" s="349">
        <f t="shared" si="1339"/>
        <v>0</v>
      </c>
      <c r="CJ344" s="349">
        <f t="shared" si="1339"/>
        <v>-1.264402336122125E-2</v>
      </c>
      <c r="CK344" s="349">
        <f t="shared" si="1339"/>
        <v>0</v>
      </c>
      <c r="CL344" s="349">
        <f t="shared" si="1339"/>
        <v>5.0780425145843883E-2</v>
      </c>
      <c r="CM344" s="349">
        <f t="shared" si="1339"/>
        <v>-5.5740437032533192E-3</v>
      </c>
      <c r="CN344" s="349">
        <f t="shared" si="1339"/>
        <v>0</v>
      </c>
      <c r="CO344" s="349">
        <f t="shared" si="1339"/>
        <v>-5.5740437032533062E-3</v>
      </c>
      <c r="CP344" s="66"/>
      <c r="CQ344" s="66"/>
      <c r="CR344" s="66"/>
      <c r="CS344" s="349">
        <f t="shared" ref="CS344:DT344" si="1340">CS223/CS331</f>
        <v>0</v>
      </c>
      <c r="CT344" s="349">
        <f t="shared" si="1340"/>
        <v>0</v>
      </c>
      <c r="CU344" s="349">
        <f t="shared" si="1340"/>
        <v>0</v>
      </c>
      <c r="CV344" s="349">
        <f t="shared" si="1340"/>
        <v>0</v>
      </c>
      <c r="CW344" s="349">
        <f t="shared" si="1340"/>
        <v>-5.5740437032533192E-3</v>
      </c>
      <c r="CX344" s="349">
        <f t="shared" si="1340"/>
        <v>0</v>
      </c>
      <c r="CY344" s="349">
        <f t="shared" si="1340"/>
        <v>-5.5740437032533062E-3</v>
      </c>
      <c r="CZ344" s="349">
        <f t="shared" si="1340"/>
        <v>0</v>
      </c>
      <c r="DA344" s="349">
        <f t="shared" si="1340"/>
        <v>0</v>
      </c>
      <c r="DB344" s="349">
        <f t="shared" si="1340"/>
        <v>0</v>
      </c>
      <c r="DC344" s="349">
        <f t="shared" si="1340"/>
        <v>0</v>
      </c>
      <c r="DD344" s="349">
        <f t="shared" si="1340"/>
        <v>-5.5740437032533192E-3</v>
      </c>
      <c r="DE344" s="349">
        <f t="shared" si="1340"/>
        <v>0</v>
      </c>
      <c r="DF344" s="349">
        <f t="shared" si="1340"/>
        <v>-5.5740437032533062E-3</v>
      </c>
      <c r="DG344" s="349">
        <f t="shared" si="1340"/>
        <v>3.9322939292700816E-2</v>
      </c>
      <c r="DH344" s="349">
        <f t="shared" si="1340"/>
        <v>0</v>
      </c>
      <c r="DI344" s="349">
        <f t="shared" si="1340"/>
        <v>0</v>
      </c>
      <c r="DJ344" s="349">
        <f t="shared" si="1340"/>
        <v>0</v>
      </c>
      <c r="DK344" s="349">
        <f t="shared" si="1340"/>
        <v>0</v>
      </c>
      <c r="DL344" s="349">
        <f t="shared" si="1340"/>
        <v>3.9322939292700816E-2</v>
      </c>
      <c r="DM344" s="349">
        <f t="shared" si="1340"/>
        <v>0</v>
      </c>
      <c r="DN344" s="349">
        <f t="shared" si="1340"/>
        <v>0</v>
      </c>
      <c r="DO344" s="349">
        <f t="shared" si="1340"/>
        <v>0</v>
      </c>
      <c r="DP344" s="349">
        <f t="shared" si="1340"/>
        <v>0</v>
      </c>
      <c r="DQ344" s="349">
        <f t="shared" si="1340"/>
        <v>9.010336443854472E-2</v>
      </c>
      <c r="DR344" s="349">
        <f t="shared" si="1340"/>
        <v>-5.5740437032533192E-3</v>
      </c>
      <c r="DS344" s="349">
        <f t="shared" si="1340"/>
        <v>0</v>
      </c>
      <c r="DT344" s="349">
        <f t="shared" si="1340"/>
        <v>-5.5740437032533062E-3</v>
      </c>
      <c r="DU344" s="66"/>
      <c r="DV344" s="66"/>
      <c r="DW344" s="66"/>
    </row>
    <row r="345" spans="1:132" ht="15" x14ac:dyDescent="0.25">
      <c r="A345" s="363" t="s">
        <v>320</v>
      </c>
      <c r="B345" s="366">
        <f t="shared" ref="B345:AB345" si="1341">B224/B331</f>
        <v>-2.3850354798001846E-2</v>
      </c>
      <c r="C345" s="366">
        <f t="shared" si="1341"/>
        <v>0</v>
      </c>
      <c r="D345" s="366">
        <f t="shared" si="1341"/>
        <v>-2.3850354798001846E-2</v>
      </c>
      <c r="E345" s="366">
        <f t="shared" si="1341"/>
        <v>-2.3850354798001846E-2</v>
      </c>
      <c r="F345" s="366">
        <f t="shared" si="1341"/>
        <v>0</v>
      </c>
      <c r="G345" s="366">
        <f t="shared" si="1341"/>
        <v>-2.3850354798001846E-2</v>
      </c>
      <c r="H345" s="366">
        <f t="shared" si="1341"/>
        <v>0.1233622171139175</v>
      </c>
      <c r="I345" s="366">
        <f t="shared" si="1341"/>
        <v>1.1815178942588163E-2</v>
      </c>
      <c r="J345" s="366">
        <f t="shared" si="1341"/>
        <v>9.5181394549193957E-3</v>
      </c>
      <c r="K345" s="366">
        <f t="shared" si="1341"/>
        <v>0</v>
      </c>
      <c r="L345" s="366">
        <f t="shared" si="1341"/>
        <v>9.5181394549193939E-3</v>
      </c>
      <c r="M345" s="366">
        <f t="shared" si="1341"/>
        <v>9.6589707679073586E-3</v>
      </c>
      <c r="N345" s="366">
        <f t="shared" si="1341"/>
        <v>-4.8855443061935622E-3</v>
      </c>
      <c r="O345" s="366">
        <f t="shared" si="1341"/>
        <v>0</v>
      </c>
      <c r="P345" s="366">
        <f t="shared" si="1341"/>
        <v>-4.8855443061935622E-3</v>
      </c>
      <c r="Q345" s="366">
        <f t="shared" si="1341"/>
        <v>4.63259514872583E-3</v>
      </c>
      <c r="R345" s="366">
        <f t="shared" si="1341"/>
        <v>-7.7566103060112594E-19</v>
      </c>
      <c r="S345" s="366">
        <f t="shared" si="1341"/>
        <v>4.63259514872583E-3</v>
      </c>
      <c r="T345" s="366">
        <f t="shared" si="1341"/>
        <v>4.4769874504392779E-3</v>
      </c>
      <c r="U345" s="366">
        <f t="shared" si="1341"/>
        <v>-2.1245436580834202E-3</v>
      </c>
      <c r="V345" s="366">
        <f t="shared" si="1341"/>
        <v>0</v>
      </c>
      <c r="W345" s="366">
        <f t="shared" si="1341"/>
        <v>-2.1245436580834155E-3</v>
      </c>
      <c r="X345" s="366">
        <f t="shared" si="1341"/>
        <v>0</v>
      </c>
      <c r="Y345" s="366">
        <f t="shared" si="1341"/>
        <v>2.5951137160934799E-2</v>
      </c>
      <c r="Z345" s="367">
        <f t="shared" si="1341"/>
        <v>2.5080514906424085E-3</v>
      </c>
      <c r="AA345" s="367">
        <f t="shared" si="1341"/>
        <v>0</v>
      </c>
      <c r="AB345" s="367">
        <f t="shared" si="1341"/>
        <v>2.5080514906424146E-3</v>
      </c>
      <c r="AC345" s="66"/>
      <c r="AD345" s="66"/>
      <c r="AE345" s="66"/>
      <c r="AF345" s="366">
        <f t="shared" ref="AF345:AL345" si="1342">AF224/AF331</f>
        <v>1.0487233856741131E-2</v>
      </c>
      <c r="AG345" s="366">
        <f t="shared" si="1342"/>
        <v>8.9123541364644824E-4</v>
      </c>
      <c r="AH345" s="366">
        <f t="shared" si="1342"/>
        <v>0</v>
      </c>
      <c r="AI345" s="366">
        <f t="shared" si="1342"/>
        <v>8.9123541364644662E-4</v>
      </c>
      <c r="AJ345" s="366">
        <f t="shared" si="1342"/>
        <v>3.3992869042888583E-3</v>
      </c>
      <c r="AK345" s="366">
        <f t="shared" si="1342"/>
        <v>0</v>
      </c>
      <c r="AL345" s="366">
        <f t="shared" si="1342"/>
        <v>3.3992869042888708E-3</v>
      </c>
      <c r="AM345" s="66"/>
      <c r="AN345" s="366">
        <f t="shared" ref="AN345:BH345" si="1343">AN224/AN331</f>
        <v>8.8807167310009962E-3</v>
      </c>
      <c r="AO345" s="366">
        <f t="shared" si="1343"/>
        <v>4.5492321509789935E-3</v>
      </c>
      <c r="AP345" s="366">
        <f t="shared" si="1343"/>
        <v>0</v>
      </c>
      <c r="AQ345" s="366">
        <f t="shared" si="1343"/>
        <v>4.5492321509789883E-3</v>
      </c>
      <c r="AR345" s="366">
        <f t="shared" si="1343"/>
        <v>7.9485190552678452E-3</v>
      </c>
      <c r="AS345" s="366">
        <f t="shared" si="1343"/>
        <v>0</v>
      </c>
      <c r="AT345" s="366">
        <f t="shared" si="1343"/>
        <v>7.9485190552678452E-3</v>
      </c>
      <c r="AU345" s="366">
        <f t="shared" si="1343"/>
        <v>5.4613373971669609E-3</v>
      </c>
      <c r="AV345" s="366">
        <f t="shared" si="1343"/>
        <v>-2.7634812983599069E-4</v>
      </c>
      <c r="AW345" s="366">
        <f t="shared" si="1343"/>
        <v>0</v>
      </c>
      <c r="AX345" s="366">
        <f t="shared" si="1343"/>
        <v>-2.7634812983599226E-4</v>
      </c>
      <c r="AY345" s="366">
        <f t="shared" si="1343"/>
        <v>0</v>
      </c>
      <c r="AZ345" s="366">
        <f t="shared" si="1343"/>
        <v>2.482928798490909E-2</v>
      </c>
      <c r="BA345" s="366">
        <f t="shared" si="1343"/>
        <v>5.1641194347894449E-3</v>
      </c>
      <c r="BB345" s="366">
        <f t="shared" si="1343"/>
        <v>0</v>
      </c>
      <c r="BC345" s="366">
        <f t="shared" si="1343"/>
        <v>5.1641194347894388E-3</v>
      </c>
      <c r="BD345" s="366">
        <f t="shared" si="1343"/>
        <v>0</v>
      </c>
      <c r="BE345" s="366">
        <f t="shared" si="1343"/>
        <v>5.0780425145843883E-2</v>
      </c>
      <c r="BF345" s="367">
        <f t="shared" si="1343"/>
        <v>7.6721709254318482E-3</v>
      </c>
      <c r="BG345" s="367">
        <f t="shared" si="1343"/>
        <v>-1.5513220612022519E-18</v>
      </c>
      <c r="BH345" s="367">
        <f t="shared" si="1343"/>
        <v>7.6721709254318361E-3</v>
      </c>
      <c r="BI345" s="66"/>
      <c r="BJ345" s="66"/>
      <c r="BK345" s="66"/>
      <c r="BL345" s="366">
        <f t="shared" ref="BL345:CO345" si="1344">BL224/BL331</f>
        <v>0</v>
      </c>
      <c r="BM345" s="366">
        <f t="shared" si="1344"/>
        <v>-9.5342513342095651E-3</v>
      </c>
      <c r="BN345" s="366">
        <f t="shared" si="1344"/>
        <v>0</v>
      </c>
      <c r="BO345" s="366">
        <f t="shared" si="1344"/>
        <v>-9.5342513342095651E-3</v>
      </c>
      <c r="BP345" s="366">
        <f t="shared" si="1344"/>
        <v>-1.8620804087777141E-3</v>
      </c>
      <c r="BQ345" s="366">
        <f t="shared" si="1344"/>
        <v>-1.5513220612022519E-18</v>
      </c>
      <c r="BR345" s="366">
        <f t="shared" si="1344"/>
        <v>-1.8620804087777017E-3</v>
      </c>
      <c r="BS345" s="66">
        <f t="shared" si="1344"/>
        <v>1.7045720054912668E-5</v>
      </c>
      <c r="BT345" s="366">
        <f t="shared" si="1344"/>
        <v>0</v>
      </c>
      <c r="BU345" s="366">
        <f t="shared" si="1344"/>
        <v>0</v>
      </c>
      <c r="BV345" s="366">
        <f t="shared" si="1344"/>
        <v>0</v>
      </c>
      <c r="BW345" s="366">
        <f t="shared" si="1344"/>
        <v>0</v>
      </c>
      <c r="BX345" s="366">
        <f t="shared" si="1344"/>
        <v>-1.8620804087777141E-3</v>
      </c>
      <c r="BY345" s="366">
        <f t="shared" si="1344"/>
        <v>-1.5513220612022519E-18</v>
      </c>
      <c r="BZ345" s="366">
        <f t="shared" si="1344"/>
        <v>-1.8620804087777017E-3</v>
      </c>
      <c r="CA345" s="366" t="e">
        <f t="shared" si="1344"/>
        <v>#DIV/0!</v>
      </c>
      <c r="CB345" s="366">
        <f t="shared" si="1344"/>
        <v>0</v>
      </c>
      <c r="CC345" s="366">
        <f t="shared" si="1344"/>
        <v>0</v>
      </c>
      <c r="CD345" s="366">
        <f t="shared" si="1344"/>
        <v>0</v>
      </c>
      <c r="CE345" s="366">
        <f t="shared" si="1344"/>
        <v>0</v>
      </c>
      <c r="CF345" s="366">
        <f t="shared" si="1344"/>
        <v>0</v>
      </c>
      <c r="CG345" s="366">
        <f t="shared" si="1344"/>
        <v>0</v>
      </c>
      <c r="CH345" s="366">
        <f t="shared" si="1344"/>
        <v>-9.5342513342095651E-3</v>
      </c>
      <c r="CI345" s="366">
        <f t="shared" si="1344"/>
        <v>0</v>
      </c>
      <c r="CJ345" s="366">
        <f t="shared" si="1344"/>
        <v>-9.5342513342095651E-3</v>
      </c>
      <c r="CK345" s="366">
        <f t="shared" si="1344"/>
        <v>0</v>
      </c>
      <c r="CL345" s="366">
        <f t="shared" si="1344"/>
        <v>5.0780425145843883E-2</v>
      </c>
      <c r="CM345" s="366">
        <f t="shared" si="1344"/>
        <v>-1.8620804087777141E-3</v>
      </c>
      <c r="CN345" s="366">
        <f t="shared" si="1344"/>
        <v>-1.5513220612022519E-18</v>
      </c>
      <c r="CO345" s="366">
        <f t="shared" si="1344"/>
        <v>-1.8620804087777017E-3</v>
      </c>
      <c r="CP345" s="66"/>
      <c r="CQ345" s="66"/>
      <c r="CR345" s="66"/>
      <c r="CS345" s="366">
        <f t="shared" ref="CS345:DT345" si="1345">CS224/CS331</f>
        <v>0</v>
      </c>
      <c r="CT345" s="366">
        <f t="shared" si="1345"/>
        <v>0</v>
      </c>
      <c r="CU345" s="366">
        <f t="shared" si="1345"/>
        <v>0</v>
      </c>
      <c r="CV345" s="366">
        <f t="shared" si="1345"/>
        <v>0</v>
      </c>
      <c r="CW345" s="366">
        <f t="shared" si="1345"/>
        <v>-1.8620804087777141E-3</v>
      </c>
      <c r="CX345" s="366">
        <f t="shared" si="1345"/>
        <v>-1.5513220612022519E-18</v>
      </c>
      <c r="CY345" s="366">
        <f t="shared" si="1345"/>
        <v>-1.8620804087777017E-3</v>
      </c>
      <c r="CZ345" s="366">
        <f t="shared" si="1345"/>
        <v>0</v>
      </c>
      <c r="DA345" s="366">
        <f t="shared" si="1345"/>
        <v>0</v>
      </c>
      <c r="DB345" s="366">
        <f t="shared" si="1345"/>
        <v>0</v>
      </c>
      <c r="DC345" s="366">
        <f t="shared" si="1345"/>
        <v>0</v>
      </c>
      <c r="DD345" s="366">
        <f t="shared" si="1345"/>
        <v>-1.8620804087777141E-3</v>
      </c>
      <c r="DE345" s="366">
        <f t="shared" si="1345"/>
        <v>-1.5513220612022519E-18</v>
      </c>
      <c r="DF345" s="366">
        <f t="shared" si="1345"/>
        <v>-1.8620804087777017E-3</v>
      </c>
      <c r="DG345" s="366">
        <f t="shared" si="1345"/>
        <v>3.9322939292700816E-2</v>
      </c>
      <c r="DH345" s="366">
        <f t="shared" si="1345"/>
        <v>0</v>
      </c>
      <c r="DI345" s="366">
        <f t="shared" si="1345"/>
        <v>0</v>
      </c>
      <c r="DJ345" s="366">
        <f t="shared" si="1345"/>
        <v>0</v>
      </c>
      <c r="DK345" s="366">
        <f t="shared" si="1345"/>
        <v>0</v>
      </c>
      <c r="DL345" s="366">
        <f t="shared" si="1345"/>
        <v>3.9322939292700816E-2</v>
      </c>
      <c r="DM345" s="366">
        <f t="shared" si="1345"/>
        <v>0</v>
      </c>
      <c r="DN345" s="366">
        <f t="shared" si="1345"/>
        <v>0</v>
      </c>
      <c r="DO345" s="366">
        <f t="shared" si="1345"/>
        <v>0</v>
      </c>
      <c r="DP345" s="366">
        <f t="shared" si="1345"/>
        <v>0</v>
      </c>
      <c r="DQ345" s="366">
        <f t="shared" si="1345"/>
        <v>9.010336443854472E-2</v>
      </c>
      <c r="DR345" s="366">
        <f t="shared" si="1345"/>
        <v>-1.8620804087777141E-3</v>
      </c>
      <c r="DS345" s="366">
        <f t="shared" si="1345"/>
        <v>-1.5513220612022519E-18</v>
      </c>
      <c r="DT345" s="366">
        <f t="shared" si="1345"/>
        <v>-1.8620804087777017E-3</v>
      </c>
      <c r="DU345" s="66"/>
      <c r="DV345" s="66"/>
      <c r="DW345" s="66"/>
    </row>
    <row r="346" spans="1:132" ht="15" x14ac:dyDescent="0.25">
      <c r="A346" s="363" t="s">
        <v>321</v>
      </c>
      <c r="B346" s="349">
        <f t="shared" ref="B346:AB346" si="1346">B225/B331</f>
        <v>-9.0271844501598142E-2</v>
      </c>
      <c r="C346" s="349">
        <f t="shared" si="1346"/>
        <v>0</v>
      </c>
      <c r="D346" s="349">
        <f t="shared" si="1346"/>
        <v>-9.0271844501598142E-2</v>
      </c>
      <c r="E346" s="349">
        <f t="shared" si="1346"/>
        <v>-9.0271844501598184E-2</v>
      </c>
      <c r="F346" s="349">
        <f t="shared" si="1346"/>
        <v>0</v>
      </c>
      <c r="G346" s="349">
        <f t="shared" si="1346"/>
        <v>-9.0271844501598184E-2</v>
      </c>
      <c r="H346" s="349">
        <f t="shared" si="1346"/>
        <v>0.13199154616421305</v>
      </c>
      <c r="I346" s="349">
        <f t="shared" si="1346"/>
        <v>1.1815178942588163E-2</v>
      </c>
      <c r="J346" s="349">
        <f t="shared" si="1346"/>
        <v>8.4742087369026799E-3</v>
      </c>
      <c r="K346" s="349">
        <f t="shared" si="1346"/>
        <v>0</v>
      </c>
      <c r="L346" s="349">
        <f t="shared" si="1346"/>
        <v>8.4742087369026765E-3</v>
      </c>
      <c r="M346" s="349">
        <f t="shared" si="1346"/>
        <v>9.6589707679073586E-3</v>
      </c>
      <c r="N346" s="349">
        <f t="shared" si="1346"/>
        <v>-7.3945232594798535E-3</v>
      </c>
      <c r="O346" s="349">
        <f t="shared" si="1346"/>
        <v>0</v>
      </c>
      <c r="P346" s="349">
        <f t="shared" si="1346"/>
        <v>-7.3945232594798535E-3</v>
      </c>
      <c r="Q346" s="349">
        <f t="shared" si="1346"/>
        <v>2.1957690933468808E-3</v>
      </c>
      <c r="R346" s="349">
        <f t="shared" si="1346"/>
        <v>0</v>
      </c>
      <c r="S346" s="349">
        <f t="shared" si="1346"/>
        <v>2.1957690933468808E-3</v>
      </c>
      <c r="T346" s="349">
        <f t="shared" si="1346"/>
        <v>4.4769874504392779E-3</v>
      </c>
      <c r="U346" s="349">
        <f t="shared" si="1346"/>
        <v>-5.71867168499904E-3</v>
      </c>
      <c r="V346" s="349">
        <f t="shared" si="1346"/>
        <v>0</v>
      </c>
      <c r="W346" s="349">
        <f t="shared" si="1346"/>
        <v>-5.7186716849990347E-3</v>
      </c>
      <c r="X346" s="349">
        <f t="shared" si="1346"/>
        <v>0</v>
      </c>
      <c r="Y346" s="349">
        <f t="shared" si="1346"/>
        <v>2.5951137160934799E-2</v>
      </c>
      <c r="Z346" s="364">
        <f t="shared" si="1346"/>
        <v>-4.6389862075762204E-3</v>
      </c>
      <c r="AA346" s="364">
        <f t="shared" si="1346"/>
        <v>0</v>
      </c>
      <c r="AB346" s="364">
        <f t="shared" si="1346"/>
        <v>-4.6389862075762144E-3</v>
      </c>
      <c r="AC346" s="66"/>
      <c r="AD346" s="66"/>
      <c r="AE346" s="66"/>
      <c r="AF346" s="349">
        <f t="shared" ref="AF346:AL346" si="1347">AF225/AF331</f>
        <v>1.0487233856741131E-2</v>
      </c>
      <c r="AG346" s="349">
        <f t="shared" si="1347"/>
        <v>-7.6862673571690353E-4</v>
      </c>
      <c r="AH346" s="349">
        <f t="shared" si="1347"/>
        <v>0</v>
      </c>
      <c r="AI346" s="349">
        <f t="shared" si="1347"/>
        <v>-7.6862673571690668E-4</v>
      </c>
      <c r="AJ346" s="349">
        <f t="shared" si="1347"/>
        <v>-5.4076129432931268E-3</v>
      </c>
      <c r="AK346" s="349">
        <f t="shared" si="1347"/>
        <v>0</v>
      </c>
      <c r="AL346" s="349">
        <f t="shared" si="1347"/>
        <v>-5.4076129432931146E-3</v>
      </c>
      <c r="AM346" s="66"/>
      <c r="AN346" s="349">
        <f t="shared" ref="AN346:BH346" si="1348">AN225/AN331</f>
        <v>8.8807167310009962E-3</v>
      </c>
      <c r="AO346" s="349">
        <f t="shared" si="1348"/>
        <v>2.2910764072188419E-3</v>
      </c>
      <c r="AP346" s="349">
        <f t="shared" si="1348"/>
        <v>0</v>
      </c>
      <c r="AQ346" s="349">
        <f t="shared" si="1348"/>
        <v>2.2910764072188354E-3</v>
      </c>
      <c r="AR346" s="349">
        <f t="shared" si="1348"/>
        <v>-3.1165365360742913E-3</v>
      </c>
      <c r="AS346" s="349">
        <f t="shared" si="1348"/>
        <v>0</v>
      </c>
      <c r="AT346" s="349">
        <f t="shared" si="1348"/>
        <v>-3.1165365360742913E-3</v>
      </c>
      <c r="AU346" s="349">
        <f t="shared" si="1348"/>
        <v>5.4613373971669609E-3</v>
      </c>
      <c r="AV346" s="349">
        <f t="shared" si="1348"/>
        <v>-2.7525607445024695E-3</v>
      </c>
      <c r="AW346" s="349">
        <f t="shared" si="1348"/>
        <v>0</v>
      </c>
      <c r="AX346" s="349">
        <f t="shared" si="1348"/>
        <v>-2.7525607445024695E-3</v>
      </c>
      <c r="AY346" s="349">
        <f t="shared" si="1348"/>
        <v>0</v>
      </c>
      <c r="AZ346" s="349">
        <f t="shared" si="1348"/>
        <v>2.482928798490909E-2</v>
      </c>
      <c r="BA346" s="349">
        <f t="shared" si="1348"/>
        <v>-1.2301110730005374E-3</v>
      </c>
      <c r="BB346" s="349">
        <f t="shared" si="1348"/>
        <v>0</v>
      </c>
      <c r="BC346" s="349">
        <f t="shared" si="1348"/>
        <v>-1.2301110730005436E-3</v>
      </c>
      <c r="BD346" s="349">
        <f t="shared" si="1348"/>
        <v>0</v>
      </c>
      <c r="BE346" s="349">
        <f t="shared" si="1348"/>
        <v>5.0780425145843883E-2</v>
      </c>
      <c r="BF346" s="364">
        <f t="shared" si="1348"/>
        <v>-5.8690972805767764E-3</v>
      </c>
      <c r="BG346" s="364">
        <f t="shared" si="1348"/>
        <v>0</v>
      </c>
      <c r="BH346" s="364">
        <f t="shared" si="1348"/>
        <v>-5.8690972805767886E-3</v>
      </c>
      <c r="BI346" s="66"/>
      <c r="BJ346" s="66"/>
      <c r="BK346" s="66"/>
      <c r="BL346" s="349">
        <f t="shared" ref="BL346:CO346" si="1349">BL225/BL331</f>
        <v>0</v>
      </c>
      <c r="BM346" s="349">
        <f t="shared" si="1349"/>
        <v>-1.4648977855745555E-2</v>
      </c>
      <c r="BN346" s="349">
        <f t="shared" si="1349"/>
        <v>0</v>
      </c>
      <c r="BO346" s="349">
        <f t="shared" si="1349"/>
        <v>-1.4648977855745555E-2</v>
      </c>
      <c r="BP346" s="349">
        <f t="shared" si="1349"/>
        <v>-2.0518075136322332E-2</v>
      </c>
      <c r="BQ346" s="349">
        <f t="shared" si="1349"/>
        <v>0</v>
      </c>
      <c r="BR346" s="349">
        <f t="shared" si="1349"/>
        <v>-2.0518075136322318E-2</v>
      </c>
      <c r="BS346" s="66">
        <f t="shared" si="1349"/>
        <v>4.9624490891833555E-5</v>
      </c>
      <c r="BT346" s="349">
        <f t="shared" si="1349"/>
        <v>0</v>
      </c>
      <c r="BU346" s="349">
        <f t="shared" si="1349"/>
        <v>0</v>
      </c>
      <c r="BV346" s="349">
        <f t="shared" si="1349"/>
        <v>0</v>
      </c>
      <c r="BW346" s="349">
        <f t="shared" si="1349"/>
        <v>0</v>
      </c>
      <c r="BX346" s="349">
        <f t="shared" si="1349"/>
        <v>-2.0518075136322332E-2</v>
      </c>
      <c r="BY346" s="349">
        <f t="shared" si="1349"/>
        <v>0</v>
      </c>
      <c r="BZ346" s="349">
        <f t="shared" si="1349"/>
        <v>-2.0518075136322318E-2</v>
      </c>
      <c r="CA346" s="349" t="e">
        <f t="shared" si="1349"/>
        <v>#DIV/0!</v>
      </c>
      <c r="CB346" s="349">
        <f t="shared" si="1349"/>
        <v>0</v>
      </c>
      <c r="CC346" s="349">
        <f t="shared" si="1349"/>
        <v>0</v>
      </c>
      <c r="CD346" s="349">
        <f t="shared" si="1349"/>
        <v>0</v>
      </c>
      <c r="CE346" s="349">
        <f t="shared" si="1349"/>
        <v>0</v>
      </c>
      <c r="CF346" s="349">
        <f t="shared" si="1349"/>
        <v>0</v>
      </c>
      <c r="CG346" s="349">
        <f t="shared" si="1349"/>
        <v>0</v>
      </c>
      <c r="CH346" s="349">
        <f t="shared" si="1349"/>
        <v>-1.4648977855745555E-2</v>
      </c>
      <c r="CI346" s="349">
        <f t="shared" si="1349"/>
        <v>0</v>
      </c>
      <c r="CJ346" s="349">
        <f t="shared" si="1349"/>
        <v>-1.4648977855745555E-2</v>
      </c>
      <c r="CK346" s="349">
        <f t="shared" si="1349"/>
        <v>0</v>
      </c>
      <c r="CL346" s="349">
        <f t="shared" si="1349"/>
        <v>5.0780425145843883E-2</v>
      </c>
      <c r="CM346" s="349">
        <f t="shared" si="1349"/>
        <v>-2.0518075136322332E-2</v>
      </c>
      <c r="CN346" s="349">
        <f t="shared" si="1349"/>
        <v>0</v>
      </c>
      <c r="CO346" s="349">
        <f t="shared" si="1349"/>
        <v>-2.0518075136322318E-2</v>
      </c>
      <c r="CP346" s="66"/>
      <c r="CQ346" s="66"/>
      <c r="CR346" s="66"/>
      <c r="CS346" s="349">
        <f t="shared" ref="CS346:DT346" si="1350">CS225/CS331</f>
        <v>0</v>
      </c>
      <c r="CT346" s="349">
        <f t="shared" si="1350"/>
        <v>0</v>
      </c>
      <c r="CU346" s="349">
        <f t="shared" si="1350"/>
        <v>0</v>
      </c>
      <c r="CV346" s="349">
        <f t="shared" si="1350"/>
        <v>0</v>
      </c>
      <c r="CW346" s="349">
        <f t="shared" si="1350"/>
        <v>-2.0518075136322332E-2</v>
      </c>
      <c r="CX346" s="349">
        <f t="shared" si="1350"/>
        <v>0</v>
      </c>
      <c r="CY346" s="349">
        <f t="shared" si="1350"/>
        <v>-2.0518075136322318E-2</v>
      </c>
      <c r="CZ346" s="349">
        <f t="shared" si="1350"/>
        <v>0</v>
      </c>
      <c r="DA346" s="349">
        <f t="shared" si="1350"/>
        <v>0</v>
      </c>
      <c r="DB346" s="349">
        <f t="shared" si="1350"/>
        <v>0</v>
      </c>
      <c r="DC346" s="349">
        <f t="shared" si="1350"/>
        <v>0</v>
      </c>
      <c r="DD346" s="349">
        <f t="shared" si="1350"/>
        <v>-2.0518075136322332E-2</v>
      </c>
      <c r="DE346" s="349">
        <f t="shared" si="1350"/>
        <v>0</v>
      </c>
      <c r="DF346" s="349">
        <f t="shared" si="1350"/>
        <v>-2.0518075136322318E-2</v>
      </c>
      <c r="DG346" s="349">
        <f t="shared" si="1350"/>
        <v>3.9322939292700816E-2</v>
      </c>
      <c r="DH346" s="349">
        <f t="shared" si="1350"/>
        <v>0</v>
      </c>
      <c r="DI346" s="349">
        <f t="shared" si="1350"/>
        <v>0</v>
      </c>
      <c r="DJ346" s="349">
        <f t="shared" si="1350"/>
        <v>0</v>
      </c>
      <c r="DK346" s="349">
        <f t="shared" si="1350"/>
        <v>0</v>
      </c>
      <c r="DL346" s="349">
        <f t="shared" si="1350"/>
        <v>3.9322939292700816E-2</v>
      </c>
      <c r="DM346" s="349">
        <f t="shared" si="1350"/>
        <v>0</v>
      </c>
      <c r="DN346" s="349">
        <f t="shared" si="1350"/>
        <v>0</v>
      </c>
      <c r="DO346" s="349">
        <f t="shared" si="1350"/>
        <v>0</v>
      </c>
      <c r="DP346" s="349">
        <f t="shared" si="1350"/>
        <v>0</v>
      </c>
      <c r="DQ346" s="349">
        <f t="shared" si="1350"/>
        <v>9.010336443854472E-2</v>
      </c>
      <c r="DR346" s="349">
        <f t="shared" si="1350"/>
        <v>-2.0518075136322332E-2</v>
      </c>
      <c r="DS346" s="349">
        <f t="shared" si="1350"/>
        <v>0</v>
      </c>
      <c r="DT346" s="349">
        <f t="shared" si="1350"/>
        <v>-2.0518075136322318E-2</v>
      </c>
      <c r="DU346" s="66"/>
      <c r="DV346" s="66"/>
      <c r="DW346" s="66"/>
    </row>
    <row r="347" spans="1:132" s="376" customFormat="1" ht="12.75" x14ac:dyDescent="0.2">
      <c r="A347" s="373" t="s">
        <v>322</v>
      </c>
      <c r="B347" s="374">
        <f t="shared" ref="B347:AB347" si="1351">B226/B331</f>
        <v>-6.1245365103138681E-2</v>
      </c>
      <c r="C347" s="374">
        <f t="shared" si="1351"/>
        <v>0</v>
      </c>
      <c r="D347" s="374">
        <f t="shared" si="1351"/>
        <v>-6.1245365103138681E-2</v>
      </c>
      <c r="E347" s="374">
        <f t="shared" si="1351"/>
        <v>-6.1245365103138737E-2</v>
      </c>
      <c r="F347" s="374">
        <f t="shared" si="1351"/>
        <v>0</v>
      </c>
      <c r="G347" s="374">
        <f t="shared" si="1351"/>
        <v>-6.1245365103138737E-2</v>
      </c>
      <c r="H347" s="374">
        <f t="shared" si="1351"/>
        <v>0.16128353474178037</v>
      </c>
      <c r="I347" s="374">
        <f t="shared" si="1351"/>
        <v>1.1815178942588163E-2</v>
      </c>
      <c r="J347" s="374">
        <f t="shared" si="1351"/>
        <v>8.5783806418683554E-3</v>
      </c>
      <c r="K347" s="374">
        <f t="shared" si="1351"/>
        <v>0</v>
      </c>
      <c r="L347" s="374">
        <f t="shared" si="1351"/>
        <v>8.5783806418683554E-3</v>
      </c>
      <c r="M347" s="374">
        <f t="shared" si="1351"/>
        <v>9.6589707679073586E-3</v>
      </c>
      <c r="N347" s="374">
        <f t="shared" si="1351"/>
        <v>-6.9789428060538323E-3</v>
      </c>
      <c r="O347" s="374">
        <f t="shared" si="1351"/>
        <v>0</v>
      </c>
      <c r="P347" s="374">
        <f t="shared" si="1351"/>
        <v>-6.9789428060538323E-3</v>
      </c>
      <c r="Q347" s="374">
        <f t="shared" si="1351"/>
        <v>2.7155214517385826E-3</v>
      </c>
      <c r="R347" s="374">
        <f t="shared" si="1351"/>
        <v>0</v>
      </c>
      <c r="S347" s="374">
        <f t="shared" si="1351"/>
        <v>2.7155214517385826E-3</v>
      </c>
      <c r="T347" s="374">
        <f t="shared" si="1351"/>
        <v>4.4769874504392779E-3</v>
      </c>
      <c r="U347" s="374">
        <f t="shared" si="1351"/>
        <v>-5.0103723343099928E-3</v>
      </c>
      <c r="V347" s="374">
        <f t="shared" si="1351"/>
        <v>0</v>
      </c>
      <c r="W347" s="374">
        <f t="shared" si="1351"/>
        <v>-5.0103723343099885E-3</v>
      </c>
      <c r="X347" s="374">
        <f t="shared" si="1351"/>
        <v>0</v>
      </c>
      <c r="Y347" s="374">
        <f t="shared" si="1351"/>
        <v>2.5951137160934799E-2</v>
      </c>
      <c r="Z347" s="364">
        <f t="shared" si="1351"/>
        <v>-3.4109344984954732E-3</v>
      </c>
      <c r="AA347" s="364">
        <f t="shared" si="1351"/>
        <v>0</v>
      </c>
      <c r="AB347" s="364">
        <f t="shared" si="1351"/>
        <v>-3.4109344984954671E-3</v>
      </c>
      <c r="AC347" s="375"/>
      <c r="AD347" s="375"/>
      <c r="AE347" s="375"/>
      <c r="AF347" s="374">
        <f t="shared" ref="AF347:AL347" si="1352">AF226/AF331</f>
        <v>1.0487233856741131E-2</v>
      </c>
      <c r="AG347" s="374">
        <f t="shared" si="1352"/>
        <v>7.899143549246338E-4</v>
      </c>
      <c r="AH347" s="374">
        <f t="shared" si="1352"/>
        <v>0</v>
      </c>
      <c r="AI347" s="374">
        <f t="shared" si="1352"/>
        <v>7.8991435492463066E-4</v>
      </c>
      <c r="AJ347" s="374">
        <f t="shared" si="1352"/>
        <v>-2.6210201435708457E-3</v>
      </c>
      <c r="AK347" s="374">
        <f t="shared" si="1352"/>
        <v>0</v>
      </c>
      <c r="AL347" s="374">
        <f t="shared" si="1352"/>
        <v>-2.621020143570827E-3</v>
      </c>
      <c r="AM347" s="375"/>
      <c r="AN347" s="374">
        <f t="shared" ref="AN347:BH347" si="1353">AN226/AN331</f>
        <v>8.8807167310009962E-3</v>
      </c>
      <c r="AO347" s="374">
        <f t="shared" si="1353"/>
        <v>2.689710408057224E-3</v>
      </c>
      <c r="AP347" s="374">
        <f t="shared" si="1353"/>
        <v>0</v>
      </c>
      <c r="AQ347" s="374">
        <f t="shared" si="1353"/>
        <v>2.6897104080572179E-3</v>
      </c>
      <c r="AR347" s="374">
        <f t="shared" si="1353"/>
        <v>6.869026448637835E-5</v>
      </c>
      <c r="AS347" s="374">
        <f t="shared" si="1353"/>
        <v>0</v>
      </c>
      <c r="AT347" s="374">
        <f t="shared" si="1353"/>
        <v>6.869026448637835E-5</v>
      </c>
      <c r="AU347" s="374">
        <f t="shared" si="1353"/>
        <v>5.4613373971669609E-3</v>
      </c>
      <c r="AV347" s="374">
        <f t="shared" si="1353"/>
        <v>-7.1352487301975154E-4</v>
      </c>
      <c r="AW347" s="374">
        <f t="shared" si="1353"/>
        <v>0</v>
      </c>
      <c r="AX347" s="374">
        <f t="shared" si="1353"/>
        <v>-7.1352487301975154E-4</v>
      </c>
      <c r="AY347" s="374">
        <f t="shared" si="1353"/>
        <v>0</v>
      </c>
      <c r="AZ347" s="374">
        <f t="shared" si="1353"/>
        <v>2.482928798490909E-2</v>
      </c>
      <c r="BA347" s="374">
        <f t="shared" si="1353"/>
        <v>2.7660998899620972E-3</v>
      </c>
      <c r="BB347" s="374">
        <f t="shared" si="1353"/>
        <v>0</v>
      </c>
      <c r="BC347" s="374">
        <f t="shared" si="1353"/>
        <v>2.7660998899620907E-3</v>
      </c>
      <c r="BD347" s="374">
        <f t="shared" si="1353"/>
        <v>0</v>
      </c>
      <c r="BE347" s="374">
        <f t="shared" si="1353"/>
        <v>5.0780425145843883E-2</v>
      </c>
      <c r="BF347" s="364">
        <f t="shared" si="1353"/>
        <v>-6.4483460853338877E-4</v>
      </c>
      <c r="BG347" s="364">
        <f t="shared" si="1353"/>
        <v>0</v>
      </c>
      <c r="BH347" s="364">
        <f t="shared" si="1353"/>
        <v>-6.4483460853340113E-4</v>
      </c>
      <c r="BI347" s="375"/>
      <c r="BJ347" s="375"/>
      <c r="BK347" s="375"/>
      <c r="BL347" s="374">
        <f t="shared" ref="BL347:CO347" si="1354">BL226/BL331</f>
        <v>0</v>
      </c>
      <c r="BM347" s="374">
        <f t="shared" si="1354"/>
        <v>-1.4648977855745555E-2</v>
      </c>
      <c r="BN347" s="374">
        <f t="shared" si="1354"/>
        <v>0</v>
      </c>
      <c r="BO347" s="374">
        <f t="shared" si="1354"/>
        <v>-1.4648977855745555E-2</v>
      </c>
      <c r="BP347" s="374">
        <f t="shared" si="1354"/>
        <v>-1.5293812464278944E-2</v>
      </c>
      <c r="BQ347" s="374">
        <f t="shared" si="1354"/>
        <v>0</v>
      </c>
      <c r="BR347" s="374">
        <f t="shared" si="1354"/>
        <v>-1.5293812464278932E-2</v>
      </c>
      <c r="BS347" s="375">
        <f t="shared" si="1354"/>
        <v>5.4519805439149666E-5</v>
      </c>
      <c r="BT347" s="374">
        <f t="shared" si="1354"/>
        <v>0</v>
      </c>
      <c r="BU347" s="374">
        <f t="shared" si="1354"/>
        <v>0</v>
      </c>
      <c r="BV347" s="374">
        <f t="shared" si="1354"/>
        <v>0</v>
      </c>
      <c r="BW347" s="374">
        <f t="shared" si="1354"/>
        <v>0</v>
      </c>
      <c r="BX347" s="374">
        <f t="shared" si="1354"/>
        <v>-1.5293812464278944E-2</v>
      </c>
      <c r="BY347" s="374">
        <f t="shared" si="1354"/>
        <v>0</v>
      </c>
      <c r="BZ347" s="374">
        <f t="shared" si="1354"/>
        <v>-1.5293812464278932E-2</v>
      </c>
      <c r="CA347" s="374" t="e">
        <f t="shared" si="1354"/>
        <v>#DIV/0!</v>
      </c>
      <c r="CB347" s="374">
        <f t="shared" si="1354"/>
        <v>0</v>
      </c>
      <c r="CC347" s="374">
        <f t="shared" si="1354"/>
        <v>0</v>
      </c>
      <c r="CD347" s="374">
        <f t="shared" si="1354"/>
        <v>0</v>
      </c>
      <c r="CE347" s="374">
        <f t="shared" si="1354"/>
        <v>0</v>
      </c>
      <c r="CF347" s="374">
        <f t="shared" si="1354"/>
        <v>0</v>
      </c>
      <c r="CG347" s="374">
        <f t="shared" si="1354"/>
        <v>0</v>
      </c>
      <c r="CH347" s="374">
        <f t="shared" si="1354"/>
        <v>-1.4648977855745555E-2</v>
      </c>
      <c r="CI347" s="374">
        <f t="shared" si="1354"/>
        <v>0</v>
      </c>
      <c r="CJ347" s="374">
        <f t="shared" si="1354"/>
        <v>-1.4648977855745555E-2</v>
      </c>
      <c r="CK347" s="374">
        <f t="shared" si="1354"/>
        <v>0</v>
      </c>
      <c r="CL347" s="374">
        <f t="shared" si="1354"/>
        <v>5.0780425145843883E-2</v>
      </c>
      <c r="CM347" s="374">
        <f t="shared" si="1354"/>
        <v>-1.5293812464278944E-2</v>
      </c>
      <c r="CN347" s="374">
        <f t="shared" si="1354"/>
        <v>0</v>
      </c>
      <c r="CO347" s="374">
        <f t="shared" si="1354"/>
        <v>-1.5293812464278932E-2</v>
      </c>
      <c r="CP347" s="375"/>
      <c r="CQ347" s="375"/>
      <c r="CR347" s="375"/>
      <c r="CS347" s="374">
        <f t="shared" ref="CS347:DT347" si="1355">CS226/CS331</f>
        <v>0</v>
      </c>
      <c r="CT347" s="374">
        <f t="shared" si="1355"/>
        <v>0</v>
      </c>
      <c r="CU347" s="374">
        <f t="shared" si="1355"/>
        <v>0</v>
      </c>
      <c r="CV347" s="374">
        <f t="shared" si="1355"/>
        <v>0</v>
      </c>
      <c r="CW347" s="374">
        <f t="shared" si="1355"/>
        <v>-1.5293812464278944E-2</v>
      </c>
      <c r="CX347" s="374">
        <f t="shared" si="1355"/>
        <v>0</v>
      </c>
      <c r="CY347" s="374">
        <f t="shared" si="1355"/>
        <v>-1.5293812464278932E-2</v>
      </c>
      <c r="CZ347" s="374">
        <f t="shared" si="1355"/>
        <v>0</v>
      </c>
      <c r="DA347" s="374">
        <f t="shared" si="1355"/>
        <v>0</v>
      </c>
      <c r="DB347" s="374">
        <f t="shared" si="1355"/>
        <v>0</v>
      </c>
      <c r="DC347" s="374">
        <f t="shared" si="1355"/>
        <v>0</v>
      </c>
      <c r="DD347" s="374">
        <f t="shared" si="1355"/>
        <v>-1.5293812464278944E-2</v>
      </c>
      <c r="DE347" s="374">
        <f t="shared" si="1355"/>
        <v>0</v>
      </c>
      <c r="DF347" s="374">
        <f t="shared" si="1355"/>
        <v>-1.5293812464278932E-2</v>
      </c>
      <c r="DG347" s="374">
        <f t="shared" si="1355"/>
        <v>3.9322939292700816E-2</v>
      </c>
      <c r="DH347" s="374">
        <f t="shared" si="1355"/>
        <v>0</v>
      </c>
      <c r="DI347" s="374">
        <f t="shared" si="1355"/>
        <v>0</v>
      </c>
      <c r="DJ347" s="374">
        <f t="shared" si="1355"/>
        <v>0</v>
      </c>
      <c r="DK347" s="374">
        <f t="shared" si="1355"/>
        <v>0</v>
      </c>
      <c r="DL347" s="374">
        <f t="shared" si="1355"/>
        <v>3.9322939292700816E-2</v>
      </c>
      <c r="DM347" s="374">
        <f t="shared" si="1355"/>
        <v>0</v>
      </c>
      <c r="DN347" s="374">
        <f t="shared" si="1355"/>
        <v>0</v>
      </c>
      <c r="DO347" s="374">
        <f t="shared" si="1355"/>
        <v>0</v>
      </c>
      <c r="DP347" s="374">
        <f t="shared" si="1355"/>
        <v>0</v>
      </c>
      <c r="DQ347" s="374">
        <f t="shared" si="1355"/>
        <v>9.010336443854472E-2</v>
      </c>
      <c r="DR347" s="374">
        <f t="shared" si="1355"/>
        <v>-1.5293812464278944E-2</v>
      </c>
      <c r="DS347" s="374">
        <f t="shared" si="1355"/>
        <v>0</v>
      </c>
      <c r="DT347" s="374">
        <f t="shared" si="1355"/>
        <v>-1.5293812464278932E-2</v>
      </c>
      <c r="DU347" s="375"/>
      <c r="DV347" s="375"/>
      <c r="DW347" s="375"/>
    </row>
    <row r="348" spans="1:132" ht="15" x14ac:dyDescent="0.25">
      <c r="A348" s="363" t="s">
        <v>323</v>
      </c>
      <c r="B348" s="349">
        <f t="shared" ref="B348:AB348" si="1356">B248/B331</f>
        <v>-0.11430107681256875</v>
      </c>
      <c r="C348" s="349">
        <f t="shared" si="1356"/>
        <v>0</v>
      </c>
      <c r="D348" s="349">
        <f t="shared" si="1356"/>
        <v>-0.11430107681256875</v>
      </c>
      <c r="E348" s="349">
        <f t="shared" si="1356"/>
        <v>-0.11430107681256881</v>
      </c>
      <c r="F348" s="349">
        <f t="shared" si="1356"/>
        <v>0</v>
      </c>
      <c r="G348" s="349">
        <f t="shared" si="1356"/>
        <v>-0.11430107681256881</v>
      </c>
      <c r="H348" s="349">
        <f t="shared" si="1356"/>
        <v>0.10686563527599009</v>
      </c>
      <c r="I348" s="349">
        <f t="shared" si="1356"/>
        <v>1.1815178942588163E-2</v>
      </c>
      <c r="J348" s="349">
        <f t="shared" si="1356"/>
        <v>7.7520186859689096E-3</v>
      </c>
      <c r="K348" s="349">
        <f t="shared" si="1356"/>
        <v>0</v>
      </c>
      <c r="L348" s="349">
        <f t="shared" si="1356"/>
        <v>7.752018685968907E-3</v>
      </c>
      <c r="M348" s="349">
        <f t="shared" si="1356"/>
        <v>9.6589707679073586E-3</v>
      </c>
      <c r="N348" s="349">
        <f t="shared" si="1356"/>
        <v>-9.6700782594361864E-3</v>
      </c>
      <c r="O348" s="349">
        <f t="shared" si="1356"/>
        <v>0</v>
      </c>
      <c r="P348" s="349">
        <f t="shared" si="1356"/>
        <v>-9.6700782594361864E-3</v>
      </c>
      <c r="Q348" s="349">
        <f t="shared" si="1356"/>
        <v>-8.019759575432216E-4</v>
      </c>
      <c r="R348" s="349">
        <f t="shared" si="1356"/>
        <v>0</v>
      </c>
      <c r="S348" s="349">
        <f t="shared" si="1356"/>
        <v>-8.019759575432216E-4</v>
      </c>
      <c r="T348" s="349">
        <f t="shared" si="1356"/>
        <v>4.4769874504392779E-3</v>
      </c>
      <c r="U348" s="349">
        <f t="shared" si="1356"/>
        <v>-8.7125236525815233E-3</v>
      </c>
      <c r="V348" s="349">
        <f t="shared" si="1356"/>
        <v>0</v>
      </c>
      <c r="W348" s="349">
        <f t="shared" si="1356"/>
        <v>-8.7125236525815199E-3</v>
      </c>
      <c r="X348" s="349">
        <f t="shared" si="1356"/>
        <v>0</v>
      </c>
      <c r="Y348" s="349">
        <f t="shared" si="1356"/>
        <v>2.5951137160934799E-2</v>
      </c>
      <c r="Z348" s="364">
        <f t="shared" si="1356"/>
        <v>-1.0630583226048805E-2</v>
      </c>
      <c r="AA348" s="364">
        <f t="shared" si="1356"/>
        <v>0</v>
      </c>
      <c r="AB348" s="364">
        <f t="shared" si="1356"/>
        <v>-1.06305832260488E-2</v>
      </c>
      <c r="AC348" s="66"/>
      <c r="AD348" s="66"/>
      <c r="AE348" s="66"/>
      <c r="AF348" s="349">
        <f t="shared" ref="AF348:AL348" si="1357">AF248/AF331</f>
        <v>1.0487233856741131E-2</v>
      </c>
      <c r="AG348" s="349">
        <f t="shared" si="1357"/>
        <v>-2.0621460069777976E-3</v>
      </c>
      <c r="AH348" s="349">
        <f t="shared" si="1357"/>
        <v>0</v>
      </c>
      <c r="AI348" s="349">
        <f t="shared" si="1357"/>
        <v>-2.0621460069778007E-3</v>
      </c>
      <c r="AJ348" s="349">
        <f t="shared" si="1357"/>
        <v>-1.2692729233026607E-2</v>
      </c>
      <c r="AK348" s="349">
        <f t="shared" si="1357"/>
        <v>0</v>
      </c>
      <c r="AL348" s="349">
        <f t="shared" si="1357"/>
        <v>-1.2692729233026594E-2</v>
      </c>
      <c r="AM348" s="66"/>
      <c r="AN348" s="349">
        <f t="shared" ref="AN348:BH348" si="1358">AN248/AN331</f>
        <v>8.8807167310009962E-3</v>
      </c>
      <c r="AO348" s="349">
        <f t="shared" si="1358"/>
        <v>1.5324034073323726E-3</v>
      </c>
      <c r="AP348" s="349">
        <f t="shared" si="1358"/>
        <v>0</v>
      </c>
      <c r="AQ348" s="349">
        <f t="shared" si="1358"/>
        <v>1.5324034073323665E-3</v>
      </c>
      <c r="AR348" s="349">
        <f t="shared" si="1358"/>
        <v>-1.1160325825694241E-2</v>
      </c>
      <c r="AS348" s="349">
        <f t="shared" si="1358"/>
        <v>0</v>
      </c>
      <c r="AT348" s="349">
        <f t="shared" si="1358"/>
        <v>-1.1160325825694241E-2</v>
      </c>
      <c r="AU348" s="349">
        <f t="shared" si="1358"/>
        <v>5.4613373971669609E-3</v>
      </c>
      <c r="AV348" s="349">
        <f t="shared" si="1358"/>
        <v>-3.8889949283006987E-3</v>
      </c>
      <c r="AW348" s="349">
        <f t="shared" si="1358"/>
        <v>0</v>
      </c>
      <c r="AX348" s="349">
        <f t="shared" si="1358"/>
        <v>-3.8889949283006987E-3</v>
      </c>
      <c r="AY348" s="349">
        <f t="shared" si="1358"/>
        <v>0</v>
      </c>
      <c r="AZ348" s="349">
        <f t="shared" si="1358"/>
        <v>2.482928798490909E-2</v>
      </c>
      <c r="BA348" s="349">
        <f t="shared" si="1358"/>
        <v>-4.4187375279461294E-3</v>
      </c>
      <c r="BB348" s="349">
        <f t="shared" si="1358"/>
        <v>0</v>
      </c>
      <c r="BC348" s="349">
        <f t="shared" si="1358"/>
        <v>-4.4187375279461354E-3</v>
      </c>
      <c r="BD348" s="349">
        <f t="shared" si="1358"/>
        <v>0</v>
      </c>
      <c r="BE348" s="349">
        <f t="shared" si="1358"/>
        <v>5.0780425145843883E-2</v>
      </c>
      <c r="BF348" s="364">
        <f t="shared" si="1358"/>
        <v>-1.5049320753994958E-2</v>
      </c>
      <c r="BG348" s="364">
        <f t="shared" si="1358"/>
        <v>0</v>
      </c>
      <c r="BH348" s="364">
        <f t="shared" si="1358"/>
        <v>-1.504932075399497E-2</v>
      </c>
      <c r="BI348" s="66"/>
      <c r="BJ348" s="66"/>
      <c r="BK348" s="66"/>
      <c r="BL348" s="349">
        <f t="shared" ref="BL348:CO348" si="1359">BL248/BL331</f>
        <v>0</v>
      </c>
      <c r="BM348" s="349">
        <f t="shared" si="1359"/>
        <v>-1.775874988275724E-2</v>
      </c>
      <c r="BN348" s="349">
        <f t="shared" si="1359"/>
        <v>0</v>
      </c>
      <c r="BO348" s="349">
        <f t="shared" si="1359"/>
        <v>-1.775874988275724E-2</v>
      </c>
      <c r="BP348" s="349">
        <f t="shared" si="1359"/>
        <v>-3.2808070636752194E-2</v>
      </c>
      <c r="BQ348" s="349">
        <f t="shared" si="1359"/>
        <v>0</v>
      </c>
      <c r="BR348" s="349">
        <f t="shared" si="1359"/>
        <v>-3.280807063675218E-2</v>
      </c>
      <c r="BS348" s="66">
        <f t="shared" si="1359"/>
        <v>6.2667466032316458E-5</v>
      </c>
      <c r="BT348" s="349">
        <f t="shared" si="1359"/>
        <v>0</v>
      </c>
      <c r="BU348" s="349">
        <f t="shared" si="1359"/>
        <v>0</v>
      </c>
      <c r="BV348" s="349">
        <f t="shared" si="1359"/>
        <v>0</v>
      </c>
      <c r="BW348" s="349">
        <f t="shared" si="1359"/>
        <v>0</v>
      </c>
      <c r="BX348" s="349">
        <f t="shared" si="1359"/>
        <v>-3.2808070636752194E-2</v>
      </c>
      <c r="BY348" s="349">
        <f t="shared" si="1359"/>
        <v>0</v>
      </c>
      <c r="BZ348" s="349">
        <f t="shared" si="1359"/>
        <v>-3.280807063675218E-2</v>
      </c>
      <c r="CA348" s="349">
        <f t="shared" si="1359"/>
        <v>6.2667466032316472E-5</v>
      </c>
      <c r="CB348" s="349">
        <f t="shared" si="1359"/>
        <v>0</v>
      </c>
      <c r="CC348" s="349">
        <f t="shared" si="1359"/>
        <v>0</v>
      </c>
      <c r="CD348" s="349">
        <f t="shared" si="1359"/>
        <v>0</v>
      </c>
      <c r="CE348" s="349">
        <f t="shared" si="1359"/>
        <v>0</v>
      </c>
      <c r="CF348" s="349">
        <f t="shared" si="1359"/>
        <v>0</v>
      </c>
      <c r="CG348" s="349">
        <f t="shared" si="1359"/>
        <v>0</v>
      </c>
      <c r="CH348" s="349">
        <f t="shared" si="1359"/>
        <v>-1.775874988275724E-2</v>
      </c>
      <c r="CI348" s="349">
        <f t="shared" si="1359"/>
        <v>0</v>
      </c>
      <c r="CJ348" s="349">
        <f t="shared" si="1359"/>
        <v>-1.775874988275724E-2</v>
      </c>
      <c r="CK348" s="349">
        <f t="shared" si="1359"/>
        <v>0</v>
      </c>
      <c r="CL348" s="349">
        <f t="shared" si="1359"/>
        <v>5.0780425145843883E-2</v>
      </c>
      <c r="CM348" s="349">
        <f t="shared" si="1359"/>
        <v>-3.2808070636752194E-2</v>
      </c>
      <c r="CN348" s="349">
        <f t="shared" si="1359"/>
        <v>0</v>
      </c>
      <c r="CO348" s="349">
        <f t="shared" si="1359"/>
        <v>-3.280807063675218E-2</v>
      </c>
      <c r="CP348" s="66"/>
      <c r="CQ348" s="66"/>
      <c r="CR348" s="66"/>
      <c r="CS348" s="349">
        <f t="shared" ref="CS348:DT348" si="1360">CS248/CS331</f>
        <v>0</v>
      </c>
      <c r="CT348" s="349">
        <f t="shared" si="1360"/>
        <v>0</v>
      </c>
      <c r="CU348" s="349">
        <f t="shared" si="1360"/>
        <v>0</v>
      </c>
      <c r="CV348" s="349">
        <f t="shared" si="1360"/>
        <v>0</v>
      </c>
      <c r="CW348" s="349">
        <f t="shared" si="1360"/>
        <v>-3.2808070636752194E-2</v>
      </c>
      <c r="CX348" s="349">
        <f t="shared" si="1360"/>
        <v>0</v>
      </c>
      <c r="CY348" s="349">
        <f t="shared" si="1360"/>
        <v>-3.280807063675218E-2</v>
      </c>
      <c r="CZ348" s="349">
        <f t="shared" si="1360"/>
        <v>0</v>
      </c>
      <c r="DA348" s="349">
        <f t="shared" si="1360"/>
        <v>0</v>
      </c>
      <c r="DB348" s="349">
        <f t="shared" si="1360"/>
        <v>0</v>
      </c>
      <c r="DC348" s="349">
        <f t="shared" si="1360"/>
        <v>0</v>
      </c>
      <c r="DD348" s="349">
        <f t="shared" si="1360"/>
        <v>-3.2808070636752194E-2</v>
      </c>
      <c r="DE348" s="349">
        <f t="shared" si="1360"/>
        <v>0</v>
      </c>
      <c r="DF348" s="349">
        <f t="shared" si="1360"/>
        <v>-3.280807063675218E-2</v>
      </c>
      <c r="DG348" s="349">
        <f t="shared" si="1360"/>
        <v>3.9322939292700816E-2</v>
      </c>
      <c r="DH348" s="349">
        <f t="shared" si="1360"/>
        <v>0</v>
      </c>
      <c r="DI348" s="349">
        <f t="shared" si="1360"/>
        <v>0</v>
      </c>
      <c r="DJ348" s="349">
        <f t="shared" si="1360"/>
        <v>0</v>
      </c>
      <c r="DK348" s="349">
        <f t="shared" si="1360"/>
        <v>0</v>
      </c>
      <c r="DL348" s="349">
        <f t="shared" si="1360"/>
        <v>3.9322939292700816E-2</v>
      </c>
      <c r="DM348" s="349">
        <f t="shared" si="1360"/>
        <v>0</v>
      </c>
      <c r="DN348" s="349">
        <f t="shared" si="1360"/>
        <v>0</v>
      </c>
      <c r="DO348" s="349">
        <f t="shared" si="1360"/>
        <v>0</v>
      </c>
      <c r="DP348" s="349">
        <f t="shared" si="1360"/>
        <v>0</v>
      </c>
      <c r="DQ348" s="349">
        <f t="shared" si="1360"/>
        <v>9.010336443854472E-2</v>
      </c>
      <c r="DR348" s="349">
        <f t="shared" si="1360"/>
        <v>-3.2808070636752194E-2</v>
      </c>
      <c r="DS348" s="349">
        <f t="shared" si="1360"/>
        <v>0</v>
      </c>
      <c r="DT348" s="349">
        <f t="shared" si="1360"/>
        <v>-3.280807063675218E-2</v>
      </c>
      <c r="DU348" s="66"/>
      <c r="DV348" s="66"/>
      <c r="DW348" s="66"/>
    </row>
    <row r="349" spans="1:132" ht="15" x14ac:dyDescent="0.25">
      <c r="A349" s="363" t="s">
        <v>324</v>
      </c>
      <c r="B349" s="349">
        <f t="shared" ref="B349:AB349" si="1361">B249/B331</f>
        <v>-2.3850354798001846E-2</v>
      </c>
      <c r="C349" s="349">
        <f t="shared" si="1361"/>
        <v>0</v>
      </c>
      <c r="D349" s="349">
        <f t="shared" si="1361"/>
        <v>-2.3850354798001846E-2</v>
      </c>
      <c r="E349" s="349">
        <f t="shared" si="1361"/>
        <v>-2.3850354798001846E-2</v>
      </c>
      <c r="F349" s="349">
        <f t="shared" si="1361"/>
        <v>0</v>
      </c>
      <c r="G349" s="349">
        <f t="shared" si="1361"/>
        <v>-2.3850354798001846E-2</v>
      </c>
      <c r="H349" s="349">
        <f t="shared" si="1361"/>
        <v>0.1156377310607849</v>
      </c>
      <c r="I349" s="349">
        <f t="shared" si="1361"/>
        <v>1.1815178942588163E-2</v>
      </c>
      <c r="J349" s="349">
        <f t="shared" si="1361"/>
        <v>9.6524075528793274E-3</v>
      </c>
      <c r="K349" s="349">
        <f t="shared" si="1361"/>
        <v>0</v>
      </c>
      <c r="L349" s="349">
        <f t="shared" si="1361"/>
        <v>9.6524075528793257E-3</v>
      </c>
      <c r="M349" s="349">
        <f t="shared" si="1361"/>
        <v>9.6589707679073586E-3</v>
      </c>
      <c r="N349" s="349">
        <f t="shared" si="1361"/>
        <v>-4.6564869362740813E-3</v>
      </c>
      <c r="O349" s="349">
        <f t="shared" si="1361"/>
        <v>0</v>
      </c>
      <c r="P349" s="349">
        <f t="shared" si="1361"/>
        <v>-4.6564869362740813E-3</v>
      </c>
      <c r="Q349" s="349">
        <f t="shared" si="1361"/>
        <v>4.9959206166052443E-3</v>
      </c>
      <c r="R349" s="349">
        <f t="shared" si="1361"/>
        <v>-7.7566103060112594E-19</v>
      </c>
      <c r="S349" s="349">
        <f t="shared" si="1361"/>
        <v>4.9959206166052443E-3</v>
      </c>
      <c r="T349" s="349">
        <f t="shared" si="1361"/>
        <v>4.4769874504392779E-3</v>
      </c>
      <c r="U349" s="349">
        <f t="shared" si="1361"/>
        <v>-1.6090549509414356E-3</v>
      </c>
      <c r="V349" s="349">
        <f t="shared" si="1361"/>
        <v>0</v>
      </c>
      <c r="W349" s="349">
        <f t="shared" si="1361"/>
        <v>-1.609054950941431E-3</v>
      </c>
      <c r="X349" s="349">
        <f t="shared" si="1361"/>
        <v>0</v>
      </c>
      <c r="Y349" s="349">
        <f t="shared" si="1361"/>
        <v>2.5951137160934799E-2</v>
      </c>
      <c r="Z349" s="364">
        <f t="shared" si="1361"/>
        <v>3.3868656656638072E-3</v>
      </c>
      <c r="AA349" s="364">
        <f t="shared" si="1361"/>
        <v>0</v>
      </c>
      <c r="AB349" s="364">
        <f t="shared" si="1361"/>
        <v>3.3868656656638133E-3</v>
      </c>
      <c r="AC349" s="66"/>
      <c r="AD349" s="66"/>
      <c r="AE349" s="66"/>
      <c r="AF349" s="349">
        <f t="shared" ref="AF349:AL349" si="1362">AF249/AF331</f>
        <v>1.0487233856741131E-2</v>
      </c>
      <c r="AG349" s="349">
        <f t="shared" si="1362"/>
        <v>5.6964363526802308E-4</v>
      </c>
      <c r="AH349" s="349">
        <f t="shared" si="1362"/>
        <v>0</v>
      </c>
      <c r="AI349" s="349">
        <f t="shared" si="1362"/>
        <v>5.6964363526802156E-4</v>
      </c>
      <c r="AJ349" s="349">
        <f t="shared" si="1362"/>
        <v>3.956509300931832E-3</v>
      </c>
      <c r="AK349" s="349">
        <f t="shared" si="1362"/>
        <v>0</v>
      </c>
      <c r="AL349" s="349">
        <f t="shared" si="1362"/>
        <v>3.9565093009318441E-3</v>
      </c>
      <c r="AM349" s="66"/>
      <c r="AN349" s="349">
        <f t="shared" ref="AN349:BH349" si="1363">AN249/AN331</f>
        <v>8.8807167310009962E-3</v>
      </c>
      <c r="AO349" s="349">
        <f t="shared" si="1363"/>
        <v>5.0024746854313365E-3</v>
      </c>
      <c r="AP349" s="349">
        <f t="shared" si="1363"/>
        <v>0</v>
      </c>
      <c r="AQ349" s="349">
        <f t="shared" si="1363"/>
        <v>5.0024746854313313E-3</v>
      </c>
      <c r="AR349" s="349">
        <f t="shared" si="1363"/>
        <v>8.9589839863631615E-3</v>
      </c>
      <c r="AS349" s="349">
        <f t="shared" si="1363"/>
        <v>0</v>
      </c>
      <c r="AT349" s="349">
        <f t="shared" si="1363"/>
        <v>8.9589839863631615E-3</v>
      </c>
      <c r="AU349" s="349">
        <f t="shared" si="1363"/>
        <v>5.4613373971669609E-3</v>
      </c>
      <c r="AV349" s="349">
        <f t="shared" si="1363"/>
        <v>-2.1630914716259402E-4</v>
      </c>
      <c r="AW349" s="349">
        <f t="shared" si="1363"/>
        <v>0</v>
      </c>
      <c r="AX349" s="349">
        <f t="shared" si="1363"/>
        <v>-2.1630914716259559E-4</v>
      </c>
      <c r="AY349" s="349">
        <f t="shared" si="1363"/>
        <v>0</v>
      </c>
      <c r="AZ349" s="349">
        <f t="shared" si="1363"/>
        <v>2.482928798490909E-2</v>
      </c>
      <c r="BA349" s="349">
        <f t="shared" si="1363"/>
        <v>5.3558091735367592E-3</v>
      </c>
      <c r="BB349" s="349">
        <f t="shared" si="1363"/>
        <v>0</v>
      </c>
      <c r="BC349" s="349">
        <f t="shared" si="1363"/>
        <v>5.3558091735367531E-3</v>
      </c>
      <c r="BD349" s="349">
        <f t="shared" si="1363"/>
        <v>0</v>
      </c>
      <c r="BE349" s="349">
        <f t="shared" si="1363"/>
        <v>5.0780425145843883E-2</v>
      </c>
      <c r="BF349" s="364">
        <f t="shared" si="1363"/>
        <v>8.7426748392005604E-3</v>
      </c>
      <c r="BG349" s="364">
        <f t="shared" si="1363"/>
        <v>-1.5513220612022519E-18</v>
      </c>
      <c r="BH349" s="364">
        <f t="shared" si="1363"/>
        <v>8.7426748392005482E-3</v>
      </c>
      <c r="BI349" s="66"/>
      <c r="BJ349" s="66"/>
      <c r="BK349" s="66"/>
      <c r="BL349" s="349">
        <f t="shared" ref="BL349:CO349" si="1364">BL249/BL331</f>
        <v>0</v>
      </c>
      <c r="BM349" s="349">
        <f t="shared" si="1364"/>
        <v>-9.5342513342095651E-3</v>
      </c>
      <c r="BN349" s="349">
        <f t="shared" si="1364"/>
        <v>0</v>
      </c>
      <c r="BO349" s="349">
        <f t="shared" si="1364"/>
        <v>-9.5342513342095651E-3</v>
      </c>
      <c r="BP349" s="349">
        <f t="shared" si="1364"/>
        <v>-7.9157649500900091E-4</v>
      </c>
      <c r="BQ349" s="349">
        <f t="shared" si="1364"/>
        <v>-1.5513220612022519E-18</v>
      </c>
      <c r="BR349" s="349">
        <f t="shared" si="1364"/>
        <v>-7.9157649500898844E-4</v>
      </c>
      <c r="BS349" s="66">
        <f t="shared" si="1364"/>
        <v>7.2461915566950198E-6</v>
      </c>
      <c r="BT349" s="349">
        <f t="shared" si="1364"/>
        <v>0</v>
      </c>
      <c r="BU349" s="349">
        <f t="shared" si="1364"/>
        <v>0</v>
      </c>
      <c r="BV349" s="349">
        <f t="shared" si="1364"/>
        <v>0</v>
      </c>
      <c r="BW349" s="349">
        <f t="shared" si="1364"/>
        <v>0</v>
      </c>
      <c r="BX349" s="349">
        <f t="shared" si="1364"/>
        <v>-7.9157649500900091E-4</v>
      </c>
      <c r="BY349" s="349">
        <f t="shared" si="1364"/>
        <v>-1.5513220612022519E-18</v>
      </c>
      <c r="BZ349" s="349">
        <f t="shared" si="1364"/>
        <v>-7.9157649500898844E-4</v>
      </c>
      <c r="CA349" s="349">
        <f t="shared" si="1364"/>
        <v>7.2461915566951333E-6</v>
      </c>
      <c r="CB349" s="349">
        <f t="shared" si="1364"/>
        <v>0</v>
      </c>
      <c r="CC349" s="349">
        <f t="shared" si="1364"/>
        <v>0</v>
      </c>
      <c r="CD349" s="349">
        <f t="shared" si="1364"/>
        <v>0</v>
      </c>
      <c r="CE349" s="349">
        <f t="shared" si="1364"/>
        <v>0</v>
      </c>
      <c r="CF349" s="349">
        <f t="shared" si="1364"/>
        <v>0</v>
      </c>
      <c r="CG349" s="349">
        <f t="shared" si="1364"/>
        <v>0</v>
      </c>
      <c r="CH349" s="349">
        <f t="shared" si="1364"/>
        <v>-9.5342513342095651E-3</v>
      </c>
      <c r="CI349" s="349">
        <f t="shared" si="1364"/>
        <v>0</v>
      </c>
      <c r="CJ349" s="349">
        <f t="shared" si="1364"/>
        <v>-9.5342513342095651E-3</v>
      </c>
      <c r="CK349" s="349">
        <f t="shared" si="1364"/>
        <v>0</v>
      </c>
      <c r="CL349" s="349">
        <f t="shared" si="1364"/>
        <v>5.0780425145843883E-2</v>
      </c>
      <c r="CM349" s="349">
        <f t="shared" si="1364"/>
        <v>-7.9157649500900091E-4</v>
      </c>
      <c r="CN349" s="349">
        <f t="shared" si="1364"/>
        <v>-1.5513220612022519E-18</v>
      </c>
      <c r="CO349" s="349">
        <f t="shared" si="1364"/>
        <v>-7.9157649500898844E-4</v>
      </c>
      <c r="CP349" s="66"/>
      <c r="CQ349" s="66"/>
      <c r="CR349" s="66"/>
      <c r="CS349" s="349">
        <f t="shared" ref="CS349:DT349" si="1365">CS249/CS331</f>
        <v>0</v>
      </c>
      <c r="CT349" s="349">
        <f t="shared" si="1365"/>
        <v>0</v>
      </c>
      <c r="CU349" s="349">
        <f t="shared" si="1365"/>
        <v>0</v>
      </c>
      <c r="CV349" s="349">
        <f t="shared" si="1365"/>
        <v>0</v>
      </c>
      <c r="CW349" s="349">
        <f t="shared" si="1365"/>
        <v>-7.9157649500900091E-4</v>
      </c>
      <c r="CX349" s="349">
        <f t="shared" si="1365"/>
        <v>-1.5513220612022519E-18</v>
      </c>
      <c r="CY349" s="349">
        <f t="shared" si="1365"/>
        <v>-7.9157649500898844E-4</v>
      </c>
      <c r="CZ349" s="349">
        <f t="shared" si="1365"/>
        <v>0</v>
      </c>
      <c r="DA349" s="349">
        <f t="shared" si="1365"/>
        <v>0</v>
      </c>
      <c r="DB349" s="349">
        <f t="shared" si="1365"/>
        <v>0</v>
      </c>
      <c r="DC349" s="349">
        <f t="shared" si="1365"/>
        <v>0</v>
      </c>
      <c r="DD349" s="349">
        <f t="shared" si="1365"/>
        <v>-7.9157649500900091E-4</v>
      </c>
      <c r="DE349" s="349">
        <f t="shared" si="1365"/>
        <v>-1.5513220612022519E-18</v>
      </c>
      <c r="DF349" s="349">
        <f t="shared" si="1365"/>
        <v>-7.9157649500898844E-4</v>
      </c>
      <c r="DG349" s="349">
        <f t="shared" si="1365"/>
        <v>3.9322939292700816E-2</v>
      </c>
      <c r="DH349" s="349">
        <f t="shared" si="1365"/>
        <v>0</v>
      </c>
      <c r="DI349" s="349">
        <f t="shared" si="1365"/>
        <v>0</v>
      </c>
      <c r="DJ349" s="349">
        <f t="shared" si="1365"/>
        <v>0</v>
      </c>
      <c r="DK349" s="349">
        <f t="shared" si="1365"/>
        <v>0</v>
      </c>
      <c r="DL349" s="349">
        <f t="shared" si="1365"/>
        <v>3.9322939292700816E-2</v>
      </c>
      <c r="DM349" s="349">
        <f t="shared" si="1365"/>
        <v>0</v>
      </c>
      <c r="DN349" s="349">
        <f t="shared" si="1365"/>
        <v>0</v>
      </c>
      <c r="DO349" s="349">
        <f t="shared" si="1365"/>
        <v>0</v>
      </c>
      <c r="DP349" s="349">
        <f t="shared" si="1365"/>
        <v>0</v>
      </c>
      <c r="DQ349" s="349">
        <f t="shared" si="1365"/>
        <v>9.010336443854472E-2</v>
      </c>
      <c r="DR349" s="349">
        <f t="shared" si="1365"/>
        <v>-7.9157649500900091E-4</v>
      </c>
      <c r="DS349" s="349">
        <f t="shared" si="1365"/>
        <v>-1.5513220612022519E-18</v>
      </c>
      <c r="DT349" s="349">
        <f t="shared" si="1365"/>
        <v>-7.9157649500898844E-4</v>
      </c>
      <c r="DU349" s="66"/>
      <c r="DV349" s="66"/>
      <c r="DW349" s="66"/>
      <c r="EA349" s="377"/>
      <c r="EB349" s="377"/>
    </row>
    <row r="350" spans="1:132" ht="15" x14ac:dyDescent="0.25">
      <c r="A350" s="363" t="s">
        <v>325</v>
      </c>
      <c r="B350" s="349">
        <f t="shared" ref="B350:AB350" si="1366">B250/B331</f>
        <v>-9.0271844501598142E-2</v>
      </c>
      <c r="C350" s="349">
        <f t="shared" si="1366"/>
        <v>0</v>
      </c>
      <c r="D350" s="349">
        <f t="shared" si="1366"/>
        <v>-9.0271844501598142E-2</v>
      </c>
      <c r="E350" s="349">
        <f t="shared" si="1366"/>
        <v>-9.0271844501598184E-2</v>
      </c>
      <c r="F350" s="349">
        <f t="shared" si="1366"/>
        <v>0</v>
      </c>
      <c r="G350" s="349">
        <f t="shared" si="1366"/>
        <v>-9.0271844501598184E-2</v>
      </c>
      <c r="H350" s="349">
        <f t="shared" si="1366"/>
        <v>0.12426706011108046</v>
      </c>
      <c r="I350" s="349">
        <f t="shared" si="1366"/>
        <v>1.1815178942588163E-2</v>
      </c>
      <c r="J350" s="349">
        <f t="shared" si="1366"/>
        <v>8.6084768348626117E-3</v>
      </c>
      <c r="K350" s="349">
        <f t="shared" si="1366"/>
        <v>0</v>
      </c>
      <c r="L350" s="349">
        <f t="shared" si="1366"/>
        <v>8.6084768348626082E-3</v>
      </c>
      <c r="M350" s="349">
        <f t="shared" si="1366"/>
        <v>9.6589707679073586E-3</v>
      </c>
      <c r="N350" s="349">
        <f t="shared" si="1366"/>
        <v>-7.1654658895603717E-3</v>
      </c>
      <c r="O350" s="349">
        <f t="shared" si="1366"/>
        <v>0</v>
      </c>
      <c r="P350" s="349">
        <f t="shared" si="1366"/>
        <v>-7.1654658895603717E-3</v>
      </c>
      <c r="Q350" s="349">
        <f t="shared" si="1366"/>
        <v>2.5590945612262946E-3</v>
      </c>
      <c r="R350" s="349">
        <f t="shared" si="1366"/>
        <v>0</v>
      </c>
      <c r="S350" s="349">
        <f t="shared" si="1366"/>
        <v>2.5590945612262946E-3</v>
      </c>
      <c r="T350" s="349">
        <f t="shared" si="1366"/>
        <v>4.4769874504392779E-3</v>
      </c>
      <c r="U350" s="349">
        <f t="shared" si="1366"/>
        <v>-5.2031829778570547E-3</v>
      </c>
      <c r="V350" s="349">
        <f t="shared" si="1366"/>
        <v>0</v>
      </c>
      <c r="W350" s="349">
        <f t="shared" si="1366"/>
        <v>-5.2031829778570503E-3</v>
      </c>
      <c r="X350" s="349">
        <f t="shared" si="1366"/>
        <v>0</v>
      </c>
      <c r="Y350" s="349">
        <f t="shared" si="1366"/>
        <v>2.5951137160934799E-2</v>
      </c>
      <c r="Z350" s="364">
        <f t="shared" si="1366"/>
        <v>-3.7601720325548217E-3</v>
      </c>
      <c r="AA350" s="364">
        <f t="shared" si="1366"/>
        <v>0</v>
      </c>
      <c r="AB350" s="364">
        <f t="shared" si="1366"/>
        <v>-3.7601720325548156E-3</v>
      </c>
      <c r="AC350" s="66"/>
      <c r="AD350" s="66"/>
      <c r="AE350" s="66"/>
      <c r="AF350" s="349">
        <f t="shared" ref="AF350:AL350" si="1367">AF250/AF331</f>
        <v>1.0487233856741131E-2</v>
      </c>
      <c r="AG350" s="349">
        <f t="shared" si="1367"/>
        <v>-1.0902185140953288E-3</v>
      </c>
      <c r="AH350" s="349">
        <f t="shared" si="1367"/>
        <v>0</v>
      </c>
      <c r="AI350" s="349">
        <f t="shared" si="1367"/>
        <v>-1.0902185140953318E-3</v>
      </c>
      <c r="AJ350" s="349">
        <f t="shared" si="1367"/>
        <v>-4.8503905466501535E-3</v>
      </c>
      <c r="AK350" s="349">
        <f t="shared" si="1367"/>
        <v>0</v>
      </c>
      <c r="AL350" s="349">
        <f t="shared" si="1367"/>
        <v>-4.8503905466501414E-3</v>
      </c>
      <c r="AM350" s="66"/>
      <c r="AN350" s="349">
        <f t="shared" ref="AN350:BH350" si="1368">AN250/AN331</f>
        <v>8.8807167310009962E-3</v>
      </c>
      <c r="AO350" s="349">
        <f t="shared" si="1368"/>
        <v>2.744318941671185E-3</v>
      </c>
      <c r="AP350" s="349">
        <f t="shared" si="1368"/>
        <v>0</v>
      </c>
      <c r="AQ350" s="349">
        <f t="shared" si="1368"/>
        <v>2.7443189416711789E-3</v>
      </c>
      <c r="AR350" s="349">
        <f t="shared" si="1368"/>
        <v>-2.1060716049789746E-3</v>
      </c>
      <c r="AS350" s="349">
        <f t="shared" si="1368"/>
        <v>0</v>
      </c>
      <c r="AT350" s="349">
        <f t="shared" si="1368"/>
        <v>-2.1060716049789746E-3</v>
      </c>
      <c r="AU350" s="349">
        <f t="shared" si="1368"/>
        <v>5.4613373971669609E-3</v>
      </c>
      <c r="AV350" s="349">
        <f t="shared" si="1368"/>
        <v>-2.6925217618290727E-3</v>
      </c>
      <c r="AW350" s="349">
        <f t="shared" si="1368"/>
        <v>0</v>
      </c>
      <c r="AX350" s="349">
        <f t="shared" si="1368"/>
        <v>-2.6925217618290727E-3</v>
      </c>
      <c r="AY350" s="349">
        <f t="shared" si="1368"/>
        <v>0</v>
      </c>
      <c r="AZ350" s="349">
        <f t="shared" si="1368"/>
        <v>2.482928798490909E-2</v>
      </c>
      <c r="BA350" s="349">
        <f t="shared" si="1368"/>
        <v>-1.0384213342532226E-3</v>
      </c>
      <c r="BB350" s="349">
        <f t="shared" si="1368"/>
        <v>0</v>
      </c>
      <c r="BC350" s="349">
        <f t="shared" si="1368"/>
        <v>-1.0384213342532287E-3</v>
      </c>
      <c r="BD350" s="349">
        <f t="shared" si="1368"/>
        <v>0</v>
      </c>
      <c r="BE350" s="349">
        <f t="shared" si="1368"/>
        <v>5.0780425145843883E-2</v>
      </c>
      <c r="BF350" s="364">
        <f t="shared" si="1368"/>
        <v>-4.7985933668080634E-3</v>
      </c>
      <c r="BG350" s="364">
        <f t="shared" si="1368"/>
        <v>0</v>
      </c>
      <c r="BH350" s="364">
        <f t="shared" si="1368"/>
        <v>-4.7985933668080755E-3</v>
      </c>
      <c r="BI350" s="66"/>
      <c r="BJ350" s="66"/>
      <c r="BK350" s="66"/>
      <c r="BL350" s="349">
        <f t="shared" ref="BL350:CO350" si="1369">BL250/BL331</f>
        <v>0</v>
      </c>
      <c r="BM350" s="349">
        <f t="shared" si="1369"/>
        <v>-1.4648977855745555E-2</v>
      </c>
      <c r="BN350" s="349">
        <f t="shared" si="1369"/>
        <v>0</v>
      </c>
      <c r="BO350" s="349">
        <f t="shared" si="1369"/>
        <v>-1.4648977855745555E-2</v>
      </c>
      <c r="BP350" s="349">
        <f t="shared" si="1369"/>
        <v>-1.9447571222553618E-2</v>
      </c>
      <c r="BQ350" s="349">
        <f t="shared" si="1369"/>
        <v>0</v>
      </c>
      <c r="BR350" s="349">
        <f t="shared" si="1369"/>
        <v>-1.9447571222553604E-2</v>
      </c>
      <c r="BS350" s="66">
        <f t="shared" si="1369"/>
        <v>4.7035397550204941E-5</v>
      </c>
      <c r="BT350" s="349">
        <f t="shared" si="1369"/>
        <v>0</v>
      </c>
      <c r="BU350" s="349">
        <f t="shared" si="1369"/>
        <v>0</v>
      </c>
      <c r="BV350" s="349">
        <f t="shared" si="1369"/>
        <v>0</v>
      </c>
      <c r="BW350" s="349">
        <f t="shared" si="1369"/>
        <v>0</v>
      </c>
      <c r="BX350" s="349">
        <f t="shared" si="1369"/>
        <v>-1.9447571222553618E-2</v>
      </c>
      <c r="BY350" s="349">
        <f t="shared" si="1369"/>
        <v>0</v>
      </c>
      <c r="BZ350" s="349">
        <f t="shared" si="1369"/>
        <v>-1.9447571222553604E-2</v>
      </c>
      <c r="CA350" s="349">
        <f t="shared" si="1369"/>
        <v>4.7035397550204968E-5</v>
      </c>
      <c r="CB350" s="349">
        <f t="shared" si="1369"/>
        <v>0</v>
      </c>
      <c r="CC350" s="349">
        <f t="shared" si="1369"/>
        <v>0</v>
      </c>
      <c r="CD350" s="349">
        <f t="shared" si="1369"/>
        <v>0</v>
      </c>
      <c r="CE350" s="349">
        <f t="shared" si="1369"/>
        <v>0</v>
      </c>
      <c r="CF350" s="349">
        <f t="shared" si="1369"/>
        <v>0</v>
      </c>
      <c r="CG350" s="349">
        <f t="shared" si="1369"/>
        <v>0</v>
      </c>
      <c r="CH350" s="349">
        <f t="shared" si="1369"/>
        <v>-1.4648977855745555E-2</v>
      </c>
      <c r="CI350" s="349">
        <f t="shared" si="1369"/>
        <v>0</v>
      </c>
      <c r="CJ350" s="349">
        <f t="shared" si="1369"/>
        <v>-1.4648977855745555E-2</v>
      </c>
      <c r="CK350" s="349">
        <f t="shared" si="1369"/>
        <v>0</v>
      </c>
      <c r="CL350" s="349">
        <f t="shared" si="1369"/>
        <v>5.0780425145843883E-2</v>
      </c>
      <c r="CM350" s="349">
        <f t="shared" si="1369"/>
        <v>-1.9447571222553618E-2</v>
      </c>
      <c r="CN350" s="349">
        <f t="shared" si="1369"/>
        <v>0</v>
      </c>
      <c r="CO350" s="349">
        <f t="shared" si="1369"/>
        <v>-1.9447571222553604E-2</v>
      </c>
      <c r="CP350" s="66"/>
      <c r="CQ350" s="66"/>
      <c r="CR350" s="66"/>
      <c r="CS350" s="349">
        <f t="shared" ref="CS350:DT350" si="1370">CS250/CS331</f>
        <v>0</v>
      </c>
      <c r="CT350" s="349">
        <f t="shared" si="1370"/>
        <v>0</v>
      </c>
      <c r="CU350" s="349">
        <f t="shared" si="1370"/>
        <v>0</v>
      </c>
      <c r="CV350" s="349">
        <f t="shared" si="1370"/>
        <v>0</v>
      </c>
      <c r="CW350" s="349">
        <f t="shared" si="1370"/>
        <v>-1.9447571222553618E-2</v>
      </c>
      <c r="CX350" s="349">
        <f t="shared" si="1370"/>
        <v>0</v>
      </c>
      <c r="CY350" s="349">
        <f t="shared" si="1370"/>
        <v>-1.9447571222553604E-2</v>
      </c>
      <c r="CZ350" s="349">
        <f t="shared" si="1370"/>
        <v>0</v>
      </c>
      <c r="DA350" s="349">
        <f t="shared" si="1370"/>
        <v>0</v>
      </c>
      <c r="DB350" s="349">
        <f t="shared" si="1370"/>
        <v>0</v>
      </c>
      <c r="DC350" s="349">
        <f t="shared" si="1370"/>
        <v>0</v>
      </c>
      <c r="DD350" s="349">
        <f t="shared" si="1370"/>
        <v>-1.9447571222553618E-2</v>
      </c>
      <c r="DE350" s="349">
        <f t="shared" si="1370"/>
        <v>0</v>
      </c>
      <c r="DF350" s="349">
        <f t="shared" si="1370"/>
        <v>-1.9447571222553604E-2</v>
      </c>
      <c r="DG350" s="349">
        <f t="shared" si="1370"/>
        <v>3.9322939292700816E-2</v>
      </c>
      <c r="DH350" s="349">
        <f t="shared" si="1370"/>
        <v>0</v>
      </c>
      <c r="DI350" s="349">
        <f t="shared" si="1370"/>
        <v>0</v>
      </c>
      <c r="DJ350" s="349">
        <f t="shared" si="1370"/>
        <v>0</v>
      </c>
      <c r="DK350" s="349">
        <f t="shared" si="1370"/>
        <v>0</v>
      </c>
      <c r="DL350" s="349">
        <f t="shared" si="1370"/>
        <v>3.9322939292700816E-2</v>
      </c>
      <c r="DM350" s="349">
        <f t="shared" si="1370"/>
        <v>0</v>
      </c>
      <c r="DN350" s="349">
        <f t="shared" si="1370"/>
        <v>0</v>
      </c>
      <c r="DO350" s="349">
        <f t="shared" si="1370"/>
        <v>0</v>
      </c>
      <c r="DP350" s="349">
        <f t="shared" si="1370"/>
        <v>0</v>
      </c>
      <c r="DQ350" s="349">
        <f t="shared" si="1370"/>
        <v>9.010336443854472E-2</v>
      </c>
      <c r="DR350" s="349">
        <f t="shared" si="1370"/>
        <v>-1.9447571222553618E-2</v>
      </c>
      <c r="DS350" s="349">
        <f t="shared" si="1370"/>
        <v>0</v>
      </c>
      <c r="DT350" s="349">
        <f t="shared" si="1370"/>
        <v>-1.9447571222553604E-2</v>
      </c>
      <c r="DU350" s="66"/>
      <c r="DV350" s="66"/>
      <c r="DW350" s="66"/>
    </row>
    <row r="351" spans="1:132" ht="15" x14ac:dyDescent="0.25">
      <c r="A351" s="363" t="s">
        <v>326</v>
      </c>
      <c r="B351" s="349">
        <f t="shared" ref="B351:AB351" si="1371">B251/B331</f>
        <v>-6.1245365103138681E-2</v>
      </c>
      <c r="C351" s="349">
        <f t="shared" si="1371"/>
        <v>0</v>
      </c>
      <c r="D351" s="349">
        <f t="shared" si="1371"/>
        <v>-6.1245365103138681E-2</v>
      </c>
      <c r="E351" s="349">
        <f t="shared" si="1371"/>
        <v>-6.1245365103138737E-2</v>
      </c>
      <c r="F351" s="349">
        <f t="shared" si="1371"/>
        <v>0</v>
      </c>
      <c r="G351" s="349">
        <f t="shared" si="1371"/>
        <v>-6.1245365103138737E-2</v>
      </c>
      <c r="H351" s="349">
        <f t="shared" si="1371"/>
        <v>0.15355904868864778</v>
      </c>
      <c r="I351" s="349">
        <f t="shared" si="1371"/>
        <v>1.1815178942588163E-2</v>
      </c>
      <c r="J351" s="349">
        <f t="shared" si="1371"/>
        <v>8.7126487398282871E-3</v>
      </c>
      <c r="K351" s="349">
        <f t="shared" si="1371"/>
        <v>0</v>
      </c>
      <c r="L351" s="349">
        <f t="shared" si="1371"/>
        <v>8.7126487398282871E-3</v>
      </c>
      <c r="M351" s="349">
        <f t="shared" si="1371"/>
        <v>9.6589707679073586E-3</v>
      </c>
      <c r="N351" s="349">
        <f t="shared" si="1371"/>
        <v>-6.7498854361343523E-3</v>
      </c>
      <c r="O351" s="349">
        <f t="shared" si="1371"/>
        <v>0</v>
      </c>
      <c r="P351" s="349">
        <f t="shared" si="1371"/>
        <v>-6.7498854361343523E-3</v>
      </c>
      <c r="Q351" s="349">
        <f t="shared" si="1371"/>
        <v>3.0788469196179964E-3</v>
      </c>
      <c r="R351" s="349">
        <f t="shared" si="1371"/>
        <v>0</v>
      </c>
      <c r="S351" s="349">
        <f t="shared" si="1371"/>
        <v>3.0788469196179964E-3</v>
      </c>
      <c r="T351" s="349">
        <f t="shared" si="1371"/>
        <v>4.4769874504392779E-3</v>
      </c>
      <c r="U351" s="349">
        <f t="shared" si="1371"/>
        <v>-4.4948836271680084E-3</v>
      </c>
      <c r="V351" s="349">
        <f t="shared" si="1371"/>
        <v>0</v>
      </c>
      <c r="W351" s="349">
        <f t="shared" si="1371"/>
        <v>-4.494883627168004E-3</v>
      </c>
      <c r="X351" s="349">
        <f t="shared" si="1371"/>
        <v>0</v>
      </c>
      <c r="Y351" s="349">
        <f t="shared" si="1371"/>
        <v>2.5951137160934799E-2</v>
      </c>
      <c r="Z351" s="364">
        <f t="shared" si="1371"/>
        <v>-2.5321203234740749E-3</v>
      </c>
      <c r="AA351" s="364">
        <f t="shared" si="1371"/>
        <v>0</v>
      </c>
      <c r="AB351" s="364">
        <f t="shared" si="1371"/>
        <v>-2.5321203234740688E-3</v>
      </c>
      <c r="AC351" s="66"/>
      <c r="AD351" s="66"/>
      <c r="AE351" s="66"/>
      <c r="AF351" s="349">
        <f t="shared" ref="AF351:AL351" si="1372">AF251/AF331</f>
        <v>1.0487233856741131E-2</v>
      </c>
      <c r="AG351" s="349">
        <f t="shared" si="1372"/>
        <v>4.6832257654620874E-4</v>
      </c>
      <c r="AH351" s="349">
        <f t="shared" si="1372"/>
        <v>0</v>
      </c>
      <c r="AI351" s="349">
        <f t="shared" si="1372"/>
        <v>4.6832257654620565E-4</v>
      </c>
      <c r="AJ351" s="349">
        <f t="shared" si="1372"/>
        <v>-2.0637977469278724E-3</v>
      </c>
      <c r="AK351" s="349">
        <f t="shared" si="1372"/>
        <v>0</v>
      </c>
      <c r="AL351" s="349">
        <f t="shared" si="1372"/>
        <v>-2.0637977469278538E-3</v>
      </c>
      <c r="AM351" s="66"/>
      <c r="AN351" s="349">
        <f t="shared" ref="AN351:BH351" si="1373">AN251/AN331</f>
        <v>8.8807167310009962E-3</v>
      </c>
      <c r="AO351" s="349">
        <f t="shared" si="1373"/>
        <v>3.1429529425095674E-3</v>
      </c>
      <c r="AP351" s="349">
        <f t="shared" si="1373"/>
        <v>0</v>
      </c>
      <c r="AQ351" s="349">
        <f t="shared" si="1373"/>
        <v>3.1429529425095609E-3</v>
      </c>
      <c r="AR351" s="349">
        <f t="shared" si="1373"/>
        <v>1.0791551955816948E-3</v>
      </c>
      <c r="AS351" s="349">
        <f t="shared" si="1373"/>
        <v>0</v>
      </c>
      <c r="AT351" s="349">
        <f t="shared" si="1373"/>
        <v>1.0791551955816948E-3</v>
      </c>
      <c r="AU351" s="349">
        <f t="shared" si="1373"/>
        <v>5.4613373971669609E-3</v>
      </c>
      <c r="AV351" s="349">
        <f t="shared" si="1373"/>
        <v>-6.5348589034635489E-4</v>
      </c>
      <c r="AW351" s="349">
        <f t="shared" si="1373"/>
        <v>0</v>
      </c>
      <c r="AX351" s="349">
        <f t="shared" si="1373"/>
        <v>-6.5348589034635489E-4</v>
      </c>
      <c r="AY351" s="349">
        <f t="shared" si="1373"/>
        <v>0</v>
      </c>
      <c r="AZ351" s="349">
        <f t="shared" si="1373"/>
        <v>2.482928798490909E-2</v>
      </c>
      <c r="BA351" s="349">
        <f t="shared" si="1373"/>
        <v>2.957789628709412E-3</v>
      </c>
      <c r="BB351" s="349">
        <f t="shared" si="1373"/>
        <v>0</v>
      </c>
      <c r="BC351" s="349">
        <f t="shared" si="1373"/>
        <v>2.9577896287094059E-3</v>
      </c>
      <c r="BD351" s="349">
        <f t="shared" si="1373"/>
        <v>0</v>
      </c>
      <c r="BE351" s="349">
        <f t="shared" si="1373"/>
        <v>5.0780425145843883E-2</v>
      </c>
      <c r="BF351" s="364">
        <f t="shared" si="1373"/>
        <v>4.2566930523532448E-4</v>
      </c>
      <c r="BG351" s="364">
        <f t="shared" si="1373"/>
        <v>0</v>
      </c>
      <c r="BH351" s="364">
        <f t="shared" si="1373"/>
        <v>4.2566930523531206E-4</v>
      </c>
      <c r="BI351" s="66"/>
      <c r="BJ351" s="66"/>
      <c r="BK351" s="66"/>
      <c r="BL351" s="349">
        <f t="shared" ref="BL351:CO351" si="1374">BL251/BL331</f>
        <v>0</v>
      </c>
      <c r="BM351" s="349">
        <f t="shared" si="1374"/>
        <v>-1.4648977855745555E-2</v>
      </c>
      <c r="BN351" s="349">
        <f t="shared" si="1374"/>
        <v>0</v>
      </c>
      <c r="BO351" s="349">
        <f t="shared" si="1374"/>
        <v>-1.4648977855745555E-2</v>
      </c>
      <c r="BP351" s="349">
        <f t="shared" si="1374"/>
        <v>-1.422330855051023E-2</v>
      </c>
      <c r="BQ351" s="349">
        <f t="shared" si="1374"/>
        <v>0</v>
      </c>
      <c r="BR351" s="349">
        <f t="shared" si="1374"/>
        <v>-1.4223308550510218E-2</v>
      </c>
      <c r="BS351" s="66">
        <f t="shared" si="1374"/>
        <v>5.0703643495433153E-5</v>
      </c>
      <c r="BT351" s="349">
        <f t="shared" si="1374"/>
        <v>0</v>
      </c>
      <c r="BU351" s="349">
        <f t="shared" si="1374"/>
        <v>0</v>
      </c>
      <c r="BV351" s="349">
        <f t="shared" si="1374"/>
        <v>0</v>
      </c>
      <c r="BW351" s="349">
        <f t="shared" si="1374"/>
        <v>0</v>
      </c>
      <c r="BX351" s="349">
        <f t="shared" si="1374"/>
        <v>-1.422330855051023E-2</v>
      </c>
      <c r="BY351" s="349">
        <f t="shared" si="1374"/>
        <v>0</v>
      </c>
      <c r="BZ351" s="349">
        <f t="shared" si="1374"/>
        <v>-1.4223308550510218E-2</v>
      </c>
      <c r="CA351" s="349">
        <f t="shared" si="1374"/>
        <v>5.0703643495433201E-5</v>
      </c>
      <c r="CB351" s="349">
        <f t="shared" si="1374"/>
        <v>0</v>
      </c>
      <c r="CC351" s="349">
        <f t="shared" si="1374"/>
        <v>0</v>
      </c>
      <c r="CD351" s="349">
        <f t="shared" si="1374"/>
        <v>0</v>
      </c>
      <c r="CE351" s="349">
        <f t="shared" si="1374"/>
        <v>0</v>
      </c>
      <c r="CF351" s="349">
        <f t="shared" si="1374"/>
        <v>0</v>
      </c>
      <c r="CG351" s="349">
        <f t="shared" si="1374"/>
        <v>0</v>
      </c>
      <c r="CH351" s="349">
        <f t="shared" si="1374"/>
        <v>-1.4648977855745555E-2</v>
      </c>
      <c r="CI351" s="349">
        <f t="shared" si="1374"/>
        <v>0</v>
      </c>
      <c r="CJ351" s="349">
        <f t="shared" si="1374"/>
        <v>-1.4648977855745555E-2</v>
      </c>
      <c r="CK351" s="349">
        <f t="shared" si="1374"/>
        <v>0</v>
      </c>
      <c r="CL351" s="349">
        <f t="shared" si="1374"/>
        <v>5.0780425145843883E-2</v>
      </c>
      <c r="CM351" s="349">
        <f t="shared" si="1374"/>
        <v>-1.422330855051023E-2</v>
      </c>
      <c r="CN351" s="349">
        <f t="shared" si="1374"/>
        <v>0</v>
      </c>
      <c r="CO351" s="349">
        <f t="shared" si="1374"/>
        <v>-1.4223308550510218E-2</v>
      </c>
      <c r="CP351" s="66"/>
      <c r="CQ351" s="66"/>
      <c r="CR351" s="66"/>
      <c r="CS351" s="349">
        <f t="shared" ref="CS351:DT351" si="1375">CS251/CS331</f>
        <v>0</v>
      </c>
      <c r="CT351" s="349">
        <f t="shared" si="1375"/>
        <v>0</v>
      </c>
      <c r="CU351" s="349">
        <f t="shared" si="1375"/>
        <v>0</v>
      </c>
      <c r="CV351" s="349">
        <f t="shared" si="1375"/>
        <v>0</v>
      </c>
      <c r="CW351" s="349">
        <f t="shared" si="1375"/>
        <v>-1.422330855051023E-2</v>
      </c>
      <c r="CX351" s="349">
        <f t="shared" si="1375"/>
        <v>0</v>
      </c>
      <c r="CY351" s="349">
        <f t="shared" si="1375"/>
        <v>-1.4223308550510218E-2</v>
      </c>
      <c r="CZ351" s="349">
        <f t="shared" si="1375"/>
        <v>0</v>
      </c>
      <c r="DA351" s="349">
        <f t="shared" si="1375"/>
        <v>0</v>
      </c>
      <c r="DB351" s="349">
        <f t="shared" si="1375"/>
        <v>0</v>
      </c>
      <c r="DC351" s="349">
        <f t="shared" si="1375"/>
        <v>0</v>
      </c>
      <c r="DD351" s="349">
        <f t="shared" si="1375"/>
        <v>-1.422330855051023E-2</v>
      </c>
      <c r="DE351" s="349">
        <f t="shared" si="1375"/>
        <v>0</v>
      </c>
      <c r="DF351" s="349">
        <f t="shared" si="1375"/>
        <v>-1.4223308550510218E-2</v>
      </c>
      <c r="DG351" s="349">
        <f t="shared" si="1375"/>
        <v>3.9322939292700816E-2</v>
      </c>
      <c r="DH351" s="349">
        <f t="shared" si="1375"/>
        <v>0</v>
      </c>
      <c r="DI351" s="349">
        <f t="shared" si="1375"/>
        <v>0</v>
      </c>
      <c r="DJ351" s="349">
        <f t="shared" si="1375"/>
        <v>0</v>
      </c>
      <c r="DK351" s="349">
        <f t="shared" si="1375"/>
        <v>0</v>
      </c>
      <c r="DL351" s="349">
        <f t="shared" si="1375"/>
        <v>3.9322939292700816E-2</v>
      </c>
      <c r="DM351" s="349">
        <f t="shared" si="1375"/>
        <v>0</v>
      </c>
      <c r="DN351" s="349">
        <f t="shared" si="1375"/>
        <v>0</v>
      </c>
      <c r="DO351" s="349">
        <f t="shared" si="1375"/>
        <v>0</v>
      </c>
      <c r="DP351" s="378">
        <f t="shared" si="1375"/>
        <v>0</v>
      </c>
      <c r="DQ351" s="349">
        <f t="shared" si="1375"/>
        <v>9.010336443854472E-2</v>
      </c>
      <c r="DR351" s="349">
        <f t="shared" si="1375"/>
        <v>-1.422330855051023E-2</v>
      </c>
      <c r="DS351" s="349">
        <f t="shared" si="1375"/>
        <v>0</v>
      </c>
      <c r="DT351" s="349">
        <f t="shared" si="1375"/>
        <v>-1.4223308550510218E-2</v>
      </c>
      <c r="DU351" s="66"/>
      <c r="DV351" s="66"/>
      <c r="DW351" s="66"/>
    </row>
    <row r="352" spans="1:132" ht="15" x14ac:dyDescent="0.25">
      <c r="A352" s="351" t="s">
        <v>327</v>
      </c>
      <c r="B352" s="369"/>
      <c r="C352" s="369"/>
      <c r="D352" s="369"/>
      <c r="E352" s="369"/>
      <c r="F352" s="369"/>
      <c r="G352" s="369"/>
      <c r="H352" s="369"/>
      <c r="I352" s="369"/>
      <c r="J352" s="369"/>
      <c r="K352" s="369"/>
      <c r="L352" s="369"/>
      <c r="M352" s="369"/>
      <c r="N352" s="369"/>
      <c r="O352" s="369"/>
      <c r="P352" s="369"/>
      <c r="Q352" s="369"/>
      <c r="R352" s="369"/>
      <c r="S352" s="369"/>
      <c r="T352" s="369"/>
      <c r="U352" s="369"/>
      <c r="V352" s="369"/>
      <c r="W352" s="369"/>
      <c r="X352" s="369"/>
      <c r="Y352" s="369"/>
      <c r="Z352" s="371"/>
      <c r="AA352" s="371"/>
      <c r="AB352" s="371"/>
      <c r="AC352" s="66"/>
      <c r="AD352" s="66"/>
      <c r="AE352" s="66"/>
      <c r="AF352" s="369"/>
      <c r="AG352" s="369"/>
      <c r="AH352" s="369"/>
      <c r="AI352" s="369"/>
      <c r="AJ352" s="369"/>
      <c r="AK352" s="369"/>
      <c r="AL352" s="369"/>
      <c r="AM352" s="369"/>
      <c r="AN352" s="369"/>
      <c r="AO352" s="369"/>
      <c r="AP352" s="369"/>
      <c r="AQ352" s="369"/>
      <c r="AR352" s="369"/>
      <c r="AS352" s="369"/>
      <c r="AT352" s="369"/>
      <c r="AU352" s="369"/>
      <c r="AV352" s="369"/>
      <c r="AW352" s="369"/>
      <c r="AX352" s="369"/>
      <c r="AY352" s="369"/>
      <c r="AZ352" s="369"/>
      <c r="BA352" s="369"/>
      <c r="BB352" s="369"/>
      <c r="BC352" s="369"/>
      <c r="BD352" s="369"/>
      <c r="BE352" s="369"/>
      <c r="BF352" s="371"/>
      <c r="BG352" s="371"/>
      <c r="BH352" s="371"/>
      <c r="BI352" s="369"/>
      <c r="BJ352" s="369"/>
      <c r="BK352" s="369"/>
      <c r="BL352" s="369"/>
      <c r="BM352" s="369"/>
      <c r="BN352" s="369"/>
      <c r="BO352" s="369"/>
      <c r="BP352" s="369"/>
      <c r="BQ352" s="369"/>
      <c r="BR352" s="369"/>
      <c r="BS352" s="369"/>
      <c r="BT352" s="369"/>
      <c r="BU352" s="369"/>
      <c r="BV352" s="369"/>
      <c r="BW352" s="369"/>
      <c r="BX352" s="369"/>
      <c r="BY352" s="369"/>
      <c r="BZ352" s="369"/>
      <c r="CA352" s="369"/>
      <c r="CB352" s="369"/>
      <c r="CC352" s="369"/>
      <c r="CD352" s="369"/>
      <c r="CE352" s="369"/>
      <c r="CF352" s="369"/>
      <c r="CG352" s="369"/>
      <c r="CH352" s="369"/>
      <c r="CI352" s="369"/>
      <c r="CJ352" s="369"/>
      <c r="CK352" s="369"/>
      <c r="CL352" s="369"/>
      <c r="CM352" s="369"/>
      <c r="CN352" s="369"/>
      <c r="CO352" s="369"/>
      <c r="CP352" s="369"/>
      <c r="CQ352" s="369"/>
      <c r="CR352" s="369"/>
      <c r="CS352" s="369"/>
      <c r="CT352" s="369"/>
      <c r="CU352" s="369"/>
      <c r="CV352" s="369"/>
      <c r="CW352" s="369"/>
      <c r="CX352" s="369"/>
      <c r="CY352" s="369"/>
      <c r="CZ352" s="369"/>
      <c r="DA352" s="369"/>
      <c r="DB352" s="369"/>
      <c r="DC352" s="369"/>
      <c r="DD352" s="369"/>
      <c r="DE352" s="369"/>
      <c r="DF352" s="369"/>
      <c r="DG352" s="369"/>
      <c r="DH352" s="369"/>
      <c r="DI352" s="369"/>
      <c r="DJ352" s="369"/>
      <c r="DK352" s="369"/>
      <c r="DL352" s="369"/>
      <c r="DM352" s="369"/>
      <c r="DN352" s="369"/>
      <c r="DO352" s="369"/>
      <c r="DP352" s="369"/>
      <c r="DQ352" s="369"/>
      <c r="DR352" s="369"/>
      <c r="DS352" s="369"/>
      <c r="DT352" s="369"/>
      <c r="DU352" s="369"/>
      <c r="DV352" s="369"/>
      <c r="DW352" s="369"/>
    </row>
    <row r="353" spans="1:132" ht="15" x14ac:dyDescent="0.25">
      <c r="A353" s="351" t="s">
        <v>328</v>
      </c>
      <c r="B353" s="379"/>
      <c r="C353" s="379"/>
      <c r="D353" s="379"/>
      <c r="E353" s="379"/>
      <c r="F353" s="379"/>
      <c r="G353" s="358"/>
      <c r="H353" s="379"/>
      <c r="I353" s="379"/>
      <c r="J353" s="379"/>
      <c r="K353" s="379"/>
      <c r="L353" s="379"/>
      <c r="M353" s="379"/>
      <c r="N353" s="379"/>
      <c r="O353" s="379"/>
      <c r="P353" s="379"/>
      <c r="Q353" s="379"/>
      <c r="R353" s="379"/>
      <c r="S353" s="379"/>
      <c r="T353" s="379"/>
      <c r="U353" s="379"/>
      <c r="V353" s="379"/>
      <c r="W353" s="379"/>
      <c r="X353" s="379"/>
      <c r="Y353" s="379"/>
      <c r="Z353" s="380"/>
      <c r="AA353" s="380"/>
      <c r="AB353" s="380"/>
      <c r="AC353" s="66"/>
      <c r="AD353" s="66"/>
      <c r="AE353" s="66"/>
      <c r="AF353" s="379"/>
      <c r="AG353" s="379"/>
      <c r="AH353" s="379"/>
      <c r="AI353" s="379"/>
      <c r="AJ353" s="379"/>
      <c r="AK353" s="379"/>
      <c r="AL353" s="379"/>
      <c r="AM353" s="379"/>
      <c r="AN353" s="379"/>
      <c r="AO353" s="379"/>
      <c r="AP353" s="379"/>
      <c r="AQ353" s="379"/>
      <c r="AR353" s="379"/>
      <c r="AS353" s="379"/>
      <c r="AT353" s="379"/>
      <c r="AU353" s="379"/>
      <c r="AV353" s="379"/>
      <c r="AW353" s="379"/>
      <c r="AX353" s="379"/>
      <c r="AY353" s="379"/>
      <c r="AZ353" s="379"/>
      <c r="BA353" s="379"/>
      <c r="BB353" s="379"/>
      <c r="BC353" s="379"/>
      <c r="BD353" s="379"/>
      <c r="BE353" s="379"/>
      <c r="BF353" s="380"/>
      <c r="BG353" s="380"/>
      <c r="BH353" s="380"/>
      <c r="BI353" s="379"/>
      <c r="BJ353" s="379"/>
      <c r="BK353" s="379"/>
      <c r="BL353" s="379"/>
      <c r="BM353" s="379"/>
      <c r="BN353" s="379"/>
      <c r="BO353" s="379"/>
      <c r="BP353" s="379"/>
      <c r="BQ353" s="379"/>
      <c r="BR353" s="379"/>
      <c r="BS353" s="379"/>
      <c r="BT353" s="379"/>
      <c r="BU353" s="379"/>
      <c r="BV353" s="379"/>
      <c r="BW353" s="379"/>
      <c r="BX353" s="379"/>
      <c r="BY353" s="379"/>
      <c r="BZ353" s="379"/>
      <c r="CA353" s="379"/>
      <c r="CB353" s="379"/>
      <c r="CC353" s="379"/>
      <c r="CD353" s="379"/>
      <c r="CE353" s="379"/>
      <c r="CF353" s="379"/>
      <c r="CG353" s="379"/>
      <c r="CH353" s="379"/>
      <c r="CI353" s="379"/>
      <c r="CJ353" s="379"/>
      <c r="CK353" s="379"/>
      <c r="CL353" s="379"/>
      <c r="CM353" s="379"/>
      <c r="CN353" s="379"/>
      <c r="CO353" s="379"/>
      <c r="CP353" s="379"/>
      <c r="CQ353" s="379"/>
      <c r="CR353" s="379"/>
      <c r="CS353" s="379"/>
      <c r="CT353" s="379"/>
      <c r="CU353" s="379"/>
      <c r="CV353" s="379"/>
      <c r="CW353" s="379"/>
      <c r="CX353" s="379"/>
      <c r="CY353" s="379"/>
      <c r="CZ353" s="379"/>
      <c r="DA353" s="379"/>
      <c r="DB353" s="379"/>
      <c r="DC353" s="379"/>
      <c r="DD353" s="379"/>
      <c r="DE353" s="379"/>
      <c r="DF353" s="379"/>
      <c r="DG353" s="379"/>
      <c r="DH353" s="379"/>
      <c r="DI353" s="379"/>
      <c r="DJ353" s="379"/>
      <c r="DK353" s="379"/>
      <c r="DL353" s="379"/>
      <c r="DM353" s="379"/>
      <c r="DN353" s="379"/>
      <c r="DO353" s="379"/>
      <c r="DP353" s="379"/>
      <c r="DQ353" s="379"/>
      <c r="DR353" s="379"/>
      <c r="DS353" s="379"/>
      <c r="DT353" s="379"/>
      <c r="DU353" s="379"/>
      <c r="DV353" s="379"/>
      <c r="DW353" s="379"/>
    </row>
    <row r="354" spans="1:132" ht="15" x14ac:dyDescent="0.25">
      <c r="A354" s="363" t="s">
        <v>322</v>
      </c>
      <c r="B354" s="381">
        <f t="shared" ref="B354:AB354" si="1376">B226</f>
        <v>-280.51847105999991</v>
      </c>
      <c r="C354" s="381">
        <f t="shared" si="1376"/>
        <v>0</v>
      </c>
      <c r="D354" s="381">
        <f t="shared" si="1376"/>
        <v>-280.51847105999991</v>
      </c>
      <c r="E354" s="381">
        <f t="shared" si="1376"/>
        <v>-280.51847106000014</v>
      </c>
      <c r="F354" s="381">
        <f t="shared" si="1376"/>
        <v>0</v>
      </c>
      <c r="G354" s="381">
        <f t="shared" si="1376"/>
        <v>-280.51847106000014</v>
      </c>
      <c r="H354" s="381">
        <f t="shared" si="1376"/>
        <v>738.71729716569212</v>
      </c>
      <c r="I354" s="381">
        <f t="shared" si="1376"/>
        <v>54.116355200000001</v>
      </c>
      <c r="J354" s="381">
        <f t="shared" si="1376"/>
        <v>39.291042151111114</v>
      </c>
      <c r="K354" s="381">
        <f t="shared" si="1376"/>
        <v>0</v>
      </c>
      <c r="L354" s="381">
        <f t="shared" si="1376"/>
        <v>39.291042151111114</v>
      </c>
      <c r="M354" s="381">
        <f t="shared" si="1376"/>
        <v>44.240404269999999</v>
      </c>
      <c r="N354" s="381">
        <f t="shared" si="1376"/>
        <v>-31.965232998000005</v>
      </c>
      <c r="O354" s="381">
        <f t="shared" si="1376"/>
        <v>0</v>
      </c>
      <c r="P354" s="381">
        <f t="shared" si="1376"/>
        <v>-31.965232998000005</v>
      </c>
      <c r="Q354" s="381">
        <f t="shared" si="1376"/>
        <v>12.437739974111125</v>
      </c>
      <c r="R354" s="381">
        <f t="shared" si="1376"/>
        <v>0</v>
      </c>
      <c r="S354" s="381">
        <f t="shared" si="1376"/>
        <v>12.437739974111125</v>
      </c>
      <c r="T354" s="381">
        <f t="shared" si="1376"/>
        <v>20.505676999999999</v>
      </c>
      <c r="U354" s="381">
        <f t="shared" si="1376"/>
        <v>-22.948707780500001</v>
      </c>
      <c r="V354" s="381">
        <f t="shared" si="1376"/>
        <v>0</v>
      </c>
      <c r="W354" s="381">
        <f t="shared" si="1376"/>
        <v>-22.94870778049998</v>
      </c>
      <c r="X354" s="381">
        <f t="shared" si="1376"/>
        <v>0</v>
      </c>
      <c r="Y354" s="381">
        <f t="shared" si="1376"/>
        <v>118.86243647000001</v>
      </c>
      <c r="Z354" s="382">
        <f t="shared" si="1376"/>
        <v>-15.622898627388906</v>
      </c>
      <c r="AA354" s="382">
        <f t="shared" si="1376"/>
        <v>0</v>
      </c>
      <c r="AB354" s="382">
        <f t="shared" si="1376"/>
        <v>-15.622898627388878</v>
      </c>
      <c r="AC354" s="66"/>
      <c r="AD354" s="66"/>
      <c r="AE354" s="66"/>
      <c r="AF354" s="381">
        <f t="shared" ref="AF354:AL354" si="1377">AF226</f>
        <v>48.034047999999999</v>
      </c>
      <c r="AG354" s="381">
        <f t="shared" si="1377"/>
        <v>3.6179973250000046</v>
      </c>
      <c r="AH354" s="381">
        <f t="shared" si="1377"/>
        <v>0</v>
      </c>
      <c r="AI354" s="381">
        <f t="shared" si="1377"/>
        <v>3.6179973249999904</v>
      </c>
      <c r="AJ354" s="381">
        <f t="shared" si="1377"/>
        <v>-12.00490130238893</v>
      </c>
      <c r="AK354" s="381">
        <f t="shared" si="1377"/>
        <v>0</v>
      </c>
      <c r="AL354" s="381">
        <f t="shared" si="1377"/>
        <v>-12.004901302388845</v>
      </c>
      <c r="AM354" s="66"/>
      <c r="AN354" s="381">
        <f t="shared" ref="AN354:BH354" si="1378">AN226</f>
        <v>40.675814000000003</v>
      </c>
      <c r="AO354" s="381">
        <f t="shared" si="1378"/>
        <v>12.31951919940002</v>
      </c>
      <c r="AP354" s="381">
        <f t="shared" si="1378"/>
        <v>0</v>
      </c>
      <c r="AQ354" s="381">
        <f t="shared" si="1378"/>
        <v>12.319519199399991</v>
      </c>
      <c r="AR354" s="381">
        <f t="shared" si="1378"/>
        <v>0.31461789701108955</v>
      </c>
      <c r="AS354" s="381">
        <f t="shared" si="1378"/>
        <v>0</v>
      </c>
      <c r="AT354" s="381">
        <f t="shared" si="1378"/>
        <v>0.31461789701108955</v>
      </c>
      <c r="AU354" s="381">
        <f t="shared" si="1378"/>
        <v>25.014236</v>
      </c>
      <c r="AV354" s="381">
        <f t="shared" si="1378"/>
        <v>-3.2681151643999868</v>
      </c>
      <c r="AW354" s="381">
        <f t="shared" si="1378"/>
        <v>0</v>
      </c>
      <c r="AX354" s="381">
        <f t="shared" si="1378"/>
        <v>-3.2681151643999868</v>
      </c>
      <c r="AY354" s="381">
        <f t="shared" si="1378"/>
        <v>0</v>
      </c>
      <c r="AZ354" s="381">
        <f t="shared" si="1378"/>
        <v>113.72409800000001</v>
      </c>
      <c r="BA354" s="381">
        <f t="shared" si="1378"/>
        <v>12.669401359999995</v>
      </c>
      <c r="BB354" s="381">
        <f t="shared" si="1378"/>
        <v>0</v>
      </c>
      <c r="BC354" s="381">
        <f t="shared" si="1378"/>
        <v>12.669401359999966</v>
      </c>
      <c r="BD354" s="381">
        <f t="shared" si="1378"/>
        <v>0</v>
      </c>
      <c r="BE354" s="381">
        <f t="shared" si="1378"/>
        <v>232.58653446999998</v>
      </c>
      <c r="BF354" s="382">
        <f t="shared" si="1378"/>
        <v>-2.9534972673889683</v>
      </c>
      <c r="BG354" s="382">
        <f t="shared" si="1378"/>
        <v>0</v>
      </c>
      <c r="BH354" s="382">
        <f t="shared" si="1378"/>
        <v>-2.9534972673890252</v>
      </c>
      <c r="BI354" s="66"/>
      <c r="BJ354" s="66"/>
      <c r="BK354" s="66"/>
      <c r="BL354" s="381">
        <f t="shared" ref="BL354:CO354" si="1379">BL226</f>
        <v>0</v>
      </c>
      <c r="BM354" s="381">
        <f t="shared" si="1379"/>
        <v>-67.095834334000017</v>
      </c>
      <c r="BN354" s="381">
        <f t="shared" si="1379"/>
        <v>0</v>
      </c>
      <c r="BO354" s="381">
        <f t="shared" si="1379"/>
        <v>-67.095834334000017</v>
      </c>
      <c r="BP354" s="381">
        <f t="shared" si="1379"/>
        <v>-70.049331601388985</v>
      </c>
      <c r="BQ354" s="381">
        <f t="shared" si="1379"/>
        <v>0</v>
      </c>
      <c r="BR354" s="381">
        <f t="shared" si="1379"/>
        <v>-70.049331601388928</v>
      </c>
      <c r="BS354" s="66">
        <f t="shared" si="1379"/>
        <v>0.24971379366461086</v>
      </c>
      <c r="BT354" s="381">
        <f t="shared" si="1379"/>
        <v>0</v>
      </c>
      <c r="BU354" s="381">
        <f t="shared" si="1379"/>
        <v>0</v>
      </c>
      <c r="BV354" s="381">
        <f t="shared" si="1379"/>
        <v>0</v>
      </c>
      <c r="BW354" s="381">
        <f t="shared" si="1379"/>
        <v>0</v>
      </c>
      <c r="BX354" s="381">
        <f t="shared" si="1379"/>
        <v>-70.049331601388985</v>
      </c>
      <c r="BY354" s="381">
        <f t="shared" si="1379"/>
        <v>0</v>
      </c>
      <c r="BZ354" s="381">
        <f t="shared" si="1379"/>
        <v>-70.049331601388928</v>
      </c>
      <c r="CA354" s="381" t="e">
        <f t="shared" si="1379"/>
        <v>#DIV/0!</v>
      </c>
      <c r="CB354" s="381">
        <f t="shared" si="1379"/>
        <v>0</v>
      </c>
      <c r="CC354" s="381">
        <f t="shared" si="1379"/>
        <v>0</v>
      </c>
      <c r="CD354" s="381">
        <f t="shared" si="1379"/>
        <v>0</v>
      </c>
      <c r="CE354" s="381">
        <f t="shared" si="1379"/>
        <v>0</v>
      </c>
      <c r="CF354" s="381">
        <f t="shared" si="1379"/>
        <v>0</v>
      </c>
      <c r="CG354" s="381">
        <f t="shared" si="1379"/>
        <v>0</v>
      </c>
      <c r="CH354" s="381">
        <f t="shared" si="1379"/>
        <v>-67.095834334000017</v>
      </c>
      <c r="CI354" s="381">
        <f t="shared" si="1379"/>
        <v>0</v>
      </c>
      <c r="CJ354" s="381">
        <f t="shared" si="1379"/>
        <v>-67.095834334000017</v>
      </c>
      <c r="CK354" s="381">
        <f t="shared" si="1379"/>
        <v>0</v>
      </c>
      <c r="CL354" s="381">
        <f t="shared" si="1379"/>
        <v>232.58653446999998</v>
      </c>
      <c r="CM354" s="381">
        <f t="shared" si="1379"/>
        <v>-70.049331601388985</v>
      </c>
      <c r="CN354" s="381">
        <f t="shared" si="1379"/>
        <v>0</v>
      </c>
      <c r="CO354" s="381">
        <f t="shared" si="1379"/>
        <v>-70.049331601388928</v>
      </c>
      <c r="CP354" s="66"/>
      <c r="CQ354" s="66"/>
      <c r="CR354" s="66"/>
      <c r="CS354" s="381">
        <f t="shared" ref="CS354:DM354" si="1380">CS226</f>
        <v>0</v>
      </c>
      <c r="CT354" s="381">
        <f t="shared" si="1380"/>
        <v>0</v>
      </c>
      <c r="CU354" s="381">
        <f t="shared" si="1380"/>
        <v>0</v>
      </c>
      <c r="CV354" s="381">
        <f t="shared" si="1380"/>
        <v>0</v>
      </c>
      <c r="CW354" s="381">
        <f t="shared" si="1380"/>
        <v>-70.049331601388985</v>
      </c>
      <c r="CX354" s="381">
        <f t="shared" si="1380"/>
        <v>0</v>
      </c>
      <c r="CY354" s="381">
        <f t="shared" si="1380"/>
        <v>-70.049331601388928</v>
      </c>
      <c r="CZ354" s="381">
        <f t="shared" si="1380"/>
        <v>0</v>
      </c>
      <c r="DA354" s="381">
        <f t="shared" si="1380"/>
        <v>0</v>
      </c>
      <c r="DB354" s="381">
        <f t="shared" si="1380"/>
        <v>0</v>
      </c>
      <c r="DC354" s="381">
        <f t="shared" si="1380"/>
        <v>0</v>
      </c>
      <c r="DD354" s="381">
        <f t="shared" si="1380"/>
        <v>-70.049331601388985</v>
      </c>
      <c r="DE354" s="381">
        <f t="shared" si="1380"/>
        <v>0</v>
      </c>
      <c r="DF354" s="381">
        <f t="shared" si="1380"/>
        <v>-70.049331601388928</v>
      </c>
      <c r="DG354" s="381">
        <f t="shared" si="1380"/>
        <v>180.10849946599998</v>
      </c>
      <c r="DH354" s="381">
        <f t="shared" si="1380"/>
        <v>0</v>
      </c>
      <c r="DI354" s="381">
        <f t="shared" si="1380"/>
        <v>0</v>
      </c>
      <c r="DJ354" s="381">
        <f t="shared" si="1380"/>
        <v>0</v>
      </c>
      <c r="DK354" s="381">
        <f t="shared" si="1380"/>
        <v>0</v>
      </c>
      <c r="DL354" s="381">
        <f t="shared" si="1380"/>
        <v>180.10849946599998</v>
      </c>
      <c r="DM354" s="381">
        <f t="shared" si="1380"/>
        <v>0</v>
      </c>
      <c r="DN354" s="381">
        <f t="shared" ref="DN354:DO357" si="1381">DI354+DB354+CU354</f>
        <v>0</v>
      </c>
      <c r="DO354" s="381">
        <f t="shared" si="1381"/>
        <v>0</v>
      </c>
      <c r="DP354" s="381">
        <f>DP226</f>
        <v>0</v>
      </c>
      <c r="DQ354" s="381">
        <f>DQ226</f>
        <v>412.69503393600002</v>
      </c>
      <c r="DR354" s="381">
        <f>DR226</f>
        <v>-70.049331601388985</v>
      </c>
      <c r="DS354" s="381">
        <f>DS226</f>
        <v>0</v>
      </c>
      <c r="DT354" s="381">
        <f>DT226</f>
        <v>-70.049331601388928</v>
      </c>
      <c r="DU354" s="66"/>
      <c r="DV354" s="66"/>
      <c r="DW354" s="66"/>
    </row>
    <row r="355" spans="1:132" ht="15" x14ac:dyDescent="0.25">
      <c r="A355" s="363" t="s">
        <v>329</v>
      </c>
      <c r="B355" s="383">
        <f t="shared" ref="B355:L355" si="1382">B354/B331</f>
        <v>-6.1245365103138681E-2</v>
      </c>
      <c r="C355" s="349">
        <f t="shared" si="1382"/>
        <v>0</v>
      </c>
      <c r="D355" s="383">
        <f t="shared" si="1382"/>
        <v>-6.1245365103138681E-2</v>
      </c>
      <c r="E355" s="383">
        <f t="shared" si="1382"/>
        <v>-6.1245365103138737E-2</v>
      </c>
      <c r="F355" s="349">
        <f t="shared" si="1382"/>
        <v>0</v>
      </c>
      <c r="G355" s="383">
        <f t="shared" si="1382"/>
        <v>-6.1245365103138737E-2</v>
      </c>
      <c r="H355" s="349">
        <f t="shared" si="1382"/>
        <v>0.16128353474178037</v>
      </c>
      <c r="I355" s="349">
        <f t="shared" si="1382"/>
        <v>1.1815178942588163E-2</v>
      </c>
      <c r="J355" s="349">
        <f t="shared" si="1382"/>
        <v>8.5783806418683554E-3</v>
      </c>
      <c r="K355" s="349">
        <f t="shared" si="1382"/>
        <v>0</v>
      </c>
      <c r="L355" s="349">
        <f t="shared" si="1382"/>
        <v>8.5783806418683554E-3</v>
      </c>
      <c r="M355" s="349">
        <f>M354/M331</f>
        <v>9.6589707679073586E-3</v>
      </c>
      <c r="N355" s="349">
        <f>N354/N331</f>
        <v>-6.9789428060538323E-3</v>
      </c>
      <c r="O355" s="349">
        <f>O354/O331</f>
        <v>0</v>
      </c>
      <c r="P355" s="349">
        <f>P354/P331</f>
        <v>-6.9789428060538323E-3</v>
      </c>
      <c r="Q355" s="349">
        <f t="shared" ref="Q355:W355" si="1383">Q354/Q331</f>
        <v>2.7155214517385826E-3</v>
      </c>
      <c r="R355" s="349">
        <f t="shared" si="1383"/>
        <v>0</v>
      </c>
      <c r="S355" s="349">
        <f t="shared" si="1383"/>
        <v>2.7155214517385826E-3</v>
      </c>
      <c r="T355" s="349">
        <f t="shared" si="1383"/>
        <v>4.4769874504392779E-3</v>
      </c>
      <c r="U355" s="349">
        <f t="shared" si="1383"/>
        <v>-5.0103723343099928E-3</v>
      </c>
      <c r="V355" s="349">
        <f t="shared" si="1383"/>
        <v>0</v>
      </c>
      <c r="W355" s="349">
        <f t="shared" si="1383"/>
        <v>-5.0103723343099885E-3</v>
      </c>
      <c r="X355" s="349">
        <f>X354/X331</f>
        <v>0</v>
      </c>
      <c r="Y355" s="349">
        <f>Y354/Y331</f>
        <v>2.5951137160934799E-2</v>
      </c>
      <c r="Z355" s="364">
        <f>Z354/Z331</f>
        <v>-3.4109344984954732E-3</v>
      </c>
      <c r="AA355" s="364">
        <f>AA354/AA331</f>
        <v>0</v>
      </c>
      <c r="AB355" s="364">
        <f>AB354/AB331</f>
        <v>-3.4109344984954671E-3</v>
      </c>
      <c r="AC355" s="66"/>
      <c r="AD355" s="66"/>
      <c r="AE355" s="66"/>
      <c r="AF355" s="349">
        <f t="shared" ref="AF355:AL355" si="1384">AF354/AF331</f>
        <v>1.0487233856741131E-2</v>
      </c>
      <c r="AG355" s="349">
        <f t="shared" si="1384"/>
        <v>7.899143549246338E-4</v>
      </c>
      <c r="AH355" s="349">
        <f t="shared" si="1384"/>
        <v>0</v>
      </c>
      <c r="AI355" s="349">
        <f t="shared" si="1384"/>
        <v>7.8991435492463066E-4</v>
      </c>
      <c r="AJ355" s="349">
        <f t="shared" si="1384"/>
        <v>-2.6210201435708457E-3</v>
      </c>
      <c r="AK355" s="349">
        <f t="shared" si="1384"/>
        <v>0</v>
      </c>
      <c r="AL355" s="349">
        <f t="shared" si="1384"/>
        <v>-2.621020143570827E-3</v>
      </c>
      <c r="AM355" s="66"/>
      <c r="AN355" s="349">
        <f>AN354/AN331</f>
        <v>8.8807167310009962E-3</v>
      </c>
      <c r="AO355" s="349">
        <f>AO354/AO331</f>
        <v>2.689710408057224E-3</v>
      </c>
      <c r="AP355" s="349">
        <f>AP354/AP331</f>
        <v>0</v>
      </c>
      <c r="AQ355" s="349">
        <f>AQ354/AQ331</f>
        <v>2.6897104080572179E-3</v>
      </c>
      <c r="AR355" s="349">
        <f t="shared" ref="AR355:BH355" si="1385">AR354/AR331</f>
        <v>6.869026448637835E-5</v>
      </c>
      <c r="AS355" s="349">
        <f t="shared" si="1385"/>
        <v>0</v>
      </c>
      <c r="AT355" s="349">
        <f t="shared" si="1385"/>
        <v>6.869026448637835E-5</v>
      </c>
      <c r="AU355" s="349">
        <f t="shared" si="1385"/>
        <v>5.4613373971669609E-3</v>
      </c>
      <c r="AV355" s="349">
        <f t="shared" si="1385"/>
        <v>-7.1352487301975154E-4</v>
      </c>
      <c r="AW355" s="349">
        <f t="shared" si="1385"/>
        <v>0</v>
      </c>
      <c r="AX355" s="349">
        <f t="shared" si="1385"/>
        <v>-7.1352487301975154E-4</v>
      </c>
      <c r="AY355" s="349">
        <f t="shared" si="1385"/>
        <v>0</v>
      </c>
      <c r="AZ355" s="349">
        <f t="shared" si="1385"/>
        <v>2.482928798490909E-2</v>
      </c>
      <c r="BA355" s="349">
        <f t="shared" si="1385"/>
        <v>2.7660998899620972E-3</v>
      </c>
      <c r="BB355" s="349">
        <f t="shared" si="1385"/>
        <v>0</v>
      </c>
      <c r="BC355" s="349">
        <f t="shared" si="1385"/>
        <v>2.7660998899620907E-3</v>
      </c>
      <c r="BD355" s="349">
        <f t="shared" si="1385"/>
        <v>0</v>
      </c>
      <c r="BE355" s="349">
        <f t="shared" si="1385"/>
        <v>5.0780425145843883E-2</v>
      </c>
      <c r="BF355" s="364">
        <f t="shared" si="1385"/>
        <v>-6.4483460853338877E-4</v>
      </c>
      <c r="BG355" s="364">
        <f t="shared" si="1385"/>
        <v>0</v>
      </c>
      <c r="BH355" s="364">
        <f t="shared" si="1385"/>
        <v>-6.4483460853340113E-4</v>
      </c>
      <c r="BI355" s="66"/>
      <c r="BJ355" s="66"/>
      <c r="BK355" s="66"/>
      <c r="BL355" s="349">
        <f>BL354/BL331</f>
        <v>0</v>
      </c>
      <c r="BM355" s="349">
        <f>BM354/BM331</f>
        <v>-1.4648977855745555E-2</v>
      </c>
      <c r="BN355" s="349">
        <f>BN354/BN331</f>
        <v>0</v>
      </c>
      <c r="BO355" s="349">
        <f>BO354/BO331</f>
        <v>-1.4648977855745555E-2</v>
      </c>
      <c r="BP355" s="349">
        <f t="shared" ref="BP355:CO355" si="1386">BP354/BP331</f>
        <v>-1.5293812464278944E-2</v>
      </c>
      <c r="BQ355" s="349">
        <f t="shared" si="1386"/>
        <v>0</v>
      </c>
      <c r="BR355" s="349">
        <f t="shared" si="1386"/>
        <v>-1.5293812464278932E-2</v>
      </c>
      <c r="BS355" s="66">
        <f t="shared" si="1386"/>
        <v>5.4519805439149666E-5</v>
      </c>
      <c r="BT355" s="349">
        <f t="shared" si="1386"/>
        <v>0</v>
      </c>
      <c r="BU355" s="349">
        <f t="shared" si="1386"/>
        <v>0</v>
      </c>
      <c r="BV355" s="349">
        <f t="shared" si="1386"/>
        <v>0</v>
      </c>
      <c r="BW355" s="349">
        <f t="shared" si="1386"/>
        <v>0</v>
      </c>
      <c r="BX355" s="349">
        <f t="shared" si="1386"/>
        <v>-1.5293812464278944E-2</v>
      </c>
      <c r="BY355" s="349">
        <f t="shared" si="1386"/>
        <v>0</v>
      </c>
      <c r="BZ355" s="349">
        <f t="shared" si="1386"/>
        <v>-1.5293812464278932E-2</v>
      </c>
      <c r="CA355" s="349" t="e">
        <f t="shared" si="1386"/>
        <v>#DIV/0!</v>
      </c>
      <c r="CB355" s="349">
        <f t="shared" si="1386"/>
        <v>0</v>
      </c>
      <c r="CC355" s="349">
        <f t="shared" si="1386"/>
        <v>0</v>
      </c>
      <c r="CD355" s="349">
        <f t="shared" si="1386"/>
        <v>0</v>
      </c>
      <c r="CE355" s="349">
        <f t="shared" si="1386"/>
        <v>0</v>
      </c>
      <c r="CF355" s="349">
        <f t="shared" si="1386"/>
        <v>0</v>
      </c>
      <c r="CG355" s="349">
        <f t="shared" si="1386"/>
        <v>0</v>
      </c>
      <c r="CH355" s="349">
        <f t="shared" si="1386"/>
        <v>-1.4648977855745555E-2</v>
      </c>
      <c r="CI355" s="349">
        <f t="shared" si="1386"/>
        <v>0</v>
      </c>
      <c r="CJ355" s="349">
        <f t="shared" si="1386"/>
        <v>-1.4648977855745555E-2</v>
      </c>
      <c r="CK355" s="349">
        <f t="shared" si="1386"/>
        <v>0</v>
      </c>
      <c r="CL355" s="349">
        <f t="shared" si="1386"/>
        <v>5.0780425145843883E-2</v>
      </c>
      <c r="CM355" s="349">
        <f t="shared" si="1386"/>
        <v>-1.5293812464278944E-2</v>
      </c>
      <c r="CN355" s="349">
        <f t="shared" si="1386"/>
        <v>0</v>
      </c>
      <c r="CO355" s="349">
        <f t="shared" si="1386"/>
        <v>-1.5293812464278932E-2</v>
      </c>
      <c r="CP355" s="66"/>
      <c r="CQ355" s="66"/>
      <c r="CR355" s="66"/>
      <c r="CS355" s="349">
        <f>CS354/CS331</f>
        <v>0</v>
      </c>
      <c r="CT355" s="349">
        <f>CT354/CT331</f>
        <v>0</v>
      </c>
      <c r="CU355" s="349">
        <f>CU354/CU331</f>
        <v>0</v>
      </c>
      <c r="CV355" s="349">
        <f>CV354/CV331</f>
        <v>0</v>
      </c>
      <c r="CW355" s="349">
        <f t="shared" ref="CW355:DJ355" si="1387">CW354/CW331</f>
        <v>-1.5293812464278944E-2</v>
      </c>
      <c r="CX355" s="349">
        <f t="shared" si="1387"/>
        <v>0</v>
      </c>
      <c r="CY355" s="349">
        <f t="shared" si="1387"/>
        <v>-1.5293812464278932E-2</v>
      </c>
      <c r="CZ355" s="349">
        <f t="shared" si="1387"/>
        <v>0</v>
      </c>
      <c r="DA355" s="349">
        <f t="shared" si="1387"/>
        <v>0</v>
      </c>
      <c r="DB355" s="349">
        <f t="shared" si="1387"/>
        <v>0</v>
      </c>
      <c r="DC355" s="349">
        <f t="shared" si="1387"/>
        <v>0</v>
      </c>
      <c r="DD355" s="349">
        <f t="shared" si="1387"/>
        <v>-1.5293812464278944E-2</v>
      </c>
      <c r="DE355" s="349">
        <f t="shared" si="1387"/>
        <v>0</v>
      </c>
      <c r="DF355" s="349">
        <f t="shared" si="1387"/>
        <v>-1.5293812464278932E-2</v>
      </c>
      <c r="DG355" s="349">
        <f t="shared" si="1387"/>
        <v>3.9322939292700816E-2</v>
      </c>
      <c r="DH355" s="349">
        <f t="shared" si="1387"/>
        <v>0</v>
      </c>
      <c r="DI355" s="349">
        <f t="shared" si="1387"/>
        <v>0</v>
      </c>
      <c r="DJ355" s="349">
        <f t="shared" si="1387"/>
        <v>0</v>
      </c>
      <c r="DK355" s="349">
        <f>DK354/DK331</f>
        <v>0</v>
      </c>
      <c r="DL355" s="349">
        <f>DL354/DL331</f>
        <v>3.9322939292700816E-2</v>
      </c>
      <c r="DM355" s="349">
        <f>DM354/DM331</f>
        <v>0</v>
      </c>
      <c r="DN355" s="349">
        <f t="shared" si="1381"/>
        <v>0</v>
      </c>
      <c r="DO355" s="349">
        <f t="shared" si="1381"/>
        <v>0</v>
      </c>
      <c r="DP355" s="349">
        <f>DP354/DP331</f>
        <v>0</v>
      </c>
      <c r="DQ355" s="349">
        <f>DQ354/DQ331</f>
        <v>9.010336443854472E-2</v>
      </c>
      <c r="DR355" s="349">
        <f>DR354/DR331</f>
        <v>-1.5293812464278944E-2</v>
      </c>
      <c r="DS355" s="349">
        <f>DS354/DS331</f>
        <v>0</v>
      </c>
      <c r="DT355" s="349">
        <f>DT354/DT331</f>
        <v>-1.5293812464278932E-2</v>
      </c>
      <c r="DU355" s="66"/>
      <c r="DV355" s="66"/>
      <c r="DW355" s="66"/>
      <c r="EA355" s="140"/>
      <c r="EB355" s="140"/>
    </row>
    <row r="356" spans="1:132" ht="15" x14ac:dyDescent="0.25">
      <c r="A356" s="384"/>
      <c r="B356" s="366"/>
      <c r="C356" s="366"/>
      <c r="D356" s="366"/>
      <c r="E356" s="366"/>
      <c r="F356" s="366"/>
      <c r="G356" s="366"/>
      <c r="H356" s="366"/>
      <c r="I356" s="366"/>
      <c r="J356" s="366"/>
      <c r="K356" s="366"/>
      <c r="L356" s="366"/>
      <c r="M356" s="366"/>
      <c r="N356" s="366"/>
      <c r="O356" s="366"/>
      <c r="P356" s="366"/>
      <c r="Q356" s="366"/>
      <c r="R356" s="366"/>
      <c r="S356" s="366"/>
      <c r="T356" s="366"/>
      <c r="U356" s="366"/>
      <c r="V356" s="366"/>
      <c r="W356" s="366"/>
      <c r="X356" s="366"/>
      <c r="Y356" s="366"/>
      <c r="Z356" s="367"/>
      <c r="AA356" s="367"/>
      <c r="AB356" s="367"/>
      <c r="AC356" s="66"/>
      <c r="AD356" s="66"/>
      <c r="AE356" s="66"/>
      <c r="AF356" s="366"/>
      <c r="AG356" s="366"/>
      <c r="AH356" s="366"/>
      <c r="AI356" s="366"/>
      <c r="AJ356" s="366"/>
      <c r="AK356" s="366"/>
      <c r="AL356" s="366"/>
      <c r="AM356" s="66"/>
      <c r="AN356" s="366"/>
      <c r="AO356" s="366"/>
      <c r="AP356" s="366"/>
      <c r="AQ356" s="366"/>
      <c r="AR356" s="366"/>
      <c r="AS356" s="366"/>
      <c r="AT356" s="366"/>
      <c r="AU356" s="366"/>
      <c r="AV356" s="366"/>
      <c r="AW356" s="366"/>
      <c r="AX356" s="366"/>
      <c r="AY356" s="366"/>
      <c r="AZ356" s="366"/>
      <c r="BA356" s="366"/>
      <c r="BB356" s="366"/>
      <c r="BC356" s="366"/>
      <c r="BD356" s="366"/>
      <c r="BE356" s="366"/>
      <c r="BF356" s="367"/>
      <c r="BG356" s="367"/>
      <c r="BH356" s="367"/>
      <c r="BI356" s="66"/>
      <c r="BJ356" s="66"/>
      <c r="BK356" s="66"/>
      <c r="BL356" s="366"/>
      <c r="BM356" s="366"/>
      <c r="BN356" s="366"/>
      <c r="BO356" s="366"/>
      <c r="BP356" s="366"/>
      <c r="BQ356" s="366"/>
      <c r="BR356" s="366"/>
      <c r="BS356" s="66"/>
      <c r="BT356" s="366"/>
      <c r="BU356" s="366"/>
      <c r="BV356" s="366"/>
      <c r="BW356" s="366"/>
      <c r="BX356" s="366"/>
      <c r="BY356" s="366"/>
      <c r="BZ356" s="366"/>
      <c r="CA356" s="366"/>
      <c r="CB356" s="366"/>
      <c r="CC356" s="366"/>
      <c r="CD356" s="366"/>
      <c r="CE356" s="366"/>
      <c r="CF356" s="366"/>
      <c r="CG356" s="366"/>
      <c r="CH356" s="366"/>
      <c r="CI356" s="366"/>
      <c r="CJ356" s="366"/>
      <c r="CK356" s="366"/>
      <c r="CL356" s="366"/>
      <c r="CM356" s="366"/>
      <c r="CN356" s="366"/>
      <c r="CO356" s="366"/>
      <c r="CP356" s="66"/>
      <c r="CQ356" s="66"/>
      <c r="CR356" s="66"/>
      <c r="CS356" s="366"/>
      <c r="CT356" s="366"/>
      <c r="CU356" s="366"/>
      <c r="CV356" s="366"/>
      <c r="CW356" s="366"/>
      <c r="CX356" s="366"/>
      <c r="CY356" s="366"/>
      <c r="CZ356" s="366"/>
      <c r="DA356" s="366"/>
      <c r="DB356" s="366"/>
      <c r="DC356" s="366"/>
      <c r="DD356" s="366"/>
      <c r="DE356" s="366"/>
      <c r="DF356" s="366"/>
      <c r="DG356" s="366"/>
      <c r="DH356" s="366"/>
      <c r="DI356" s="366"/>
      <c r="DJ356" s="366"/>
      <c r="DK356" s="366"/>
      <c r="DL356" s="366"/>
      <c r="DM356" s="366"/>
      <c r="DN356" s="366">
        <f t="shared" si="1381"/>
        <v>0</v>
      </c>
      <c r="DO356" s="366">
        <f t="shared" si="1381"/>
        <v>0</v>
      </c>
      <c r="DP356" s="366"/>
      <c r="DQ356" s="366"/>
      <c r="DR356" s="366"/>
      <c r="DS356" s="366"/>
      <c r="DT356" s="366"/>
      <c r="DU356" s="66"/>
      <c r="DV356" s="66"/>
      <c r="DW356" s="66"/>
    </row>
    <row r="357" spans="1:132" ht="15" x14ac:dyDescent="0.25">
      <c r="A357" s="351" t="s">
        <v>330</v>
      </c>
      <c r="B357" s="379"/>
      <c r="C357" s="379"/>
      <c r="D357" s="379"/>
      <c r="E357" s="379"/>
      <c r="F357" s="379"/>
      <c r="G357" s="379"/>
      <c r="H357" s="379"/>
      <c r="I357" s="379"/>
      <c r="J357" s="379"/>
      <c r="K357" s="379"/>
      <c r="L357" s="379"/>
      <c r="M357" s="379"/>
      <c r="N357" s="379"/>
      <c r="O357" s="379"/>
      <c r="P357" s="379"/>
      <c r="Q357" s="379"/>
      <c r="R357" s="379"/>
      <c r="S357" s="379"/>
      <c r="T357" s="379"/>
      <c r="U357" s="379"/>
      <c r="V357" s="379"/>
      <c r="W357" s="379"/>
      <c r="X357" s="379"/>
      <c r="Y357" s="379"/>
      <c r="Z357" s="380"/>
      <c r="AA357" s="380"/>
      <c r="AB357" s="380"/>
      <c r="AC357" s="66"/>
      <c r="AD357" s="66"/>
      <c r="AE357" s="66"/>
      <c r="AF357" s="379"/>
      <c r="AG357" s="379"/>
      <c r="AH357" s="379"/>
      <c r="AI357" s="379"/>
      <c r="AJ357" s="379"/>
      <c r="AK357" s="379"/>
      <c r="AL357" s="379"/>
      <c r="AM357" s="66"/>
      <c r="AN357" s="379"/>
      <c r="AO357" s="379"/>
      <c r="AP357" s="379"/>
      <c r="AQ357" s="379"/>
      <c r="AR357" s="379"/>
      <c r="AS357" s="379"/>
      <c r="AT357" s="379"/>
      <c r="AU357" s="379"/>
      <c r="AV357" s="379"/>
      <c r="AW357" s="379"/>
      <c r="AX357" s="379"/>
      <c r="AY357" s="379"/>
      <c r="AZ357" s="379"/>
      <c r="BA357" s="379"/>
      <c r="BB357" s="379"/>
      <c r="BC357" s="379"/>
      <c r="BD357" s="379"/>
      <c r="BE357" s="379"/>
      <c r="BF357" s="380"/>
      <c r="BG357" s="380"/>
      <c r="BH357" s="380"/>
      <c r="BI357" s="66"/>
      <c r="BJ357" s="66"/>
      <c r="BK357" s="66"/>
      <c r="BL357" s="379"/>
      <c r="BM357" s="379"/>
      <c r="BN357" s="379"/>
      <c r="BO357" s="379"/>
      <c r="BP357" s="379"/>
      <c r="BQ357" s="379"/>
      <c r="BR357" s="379"/>
      <c r="BS357" s="66"/>
      <c r="BT357" s="379"/>
      <c r="BU357" s="379"/>
      <c r="BV357" s="379"/>
      <c r="BW357" s="379"/>
      <c r="BX357" s="379"/>
      <c r="BY357" s="379"/>
      <c r="BZ357" s="379"/>
      <c r="CA357" s="379"/>
      <c r="CB357" s="379"/>
      <c r="CC357" s="379"/>
      <c r="CD357" s="379"/>
      <c r="CE357" s="379"/>
      <c r="CF357" s="379"/>
      <c r="CG357" s="379"/>
      <c r="CH357" s="379"/>
      <c r="CI357" s="379"/>
      <c r="CJ357" s="379"/>
      <c r="CK357" s="379"/>
      <c r="CL357" s="379"/>
      <c r="CM357" s="379"/>
      <c r="CN357" s="379"/>
      <c r="CO357" s="379"/>
      <c r="CP357" s="66"/>
      <c r="CQ357" s="66"/>
      <c r="CR357" s="66"/>
      <c r="CS357" s="379"/>
      <c r="CT357" s="379"/>
      <c r="CU357" s="379"/>
      <c r="CV357" s="379"/>
      <c r="CW357" s="379"/>
      <c r="CX357" s="379"/>
      <c r="CY357" s="379"/>
      <c r="CZ357" s="379"/>
      <c r="DA357" s="379"/>
      <c r="DB357" s="379"/>
      <c r="DC357" s="379"/>
      <c r="DD357" s="379"/>
      <c r="DE357" s="379"/>
      <c r="DF357" s="379"/>
      <c r="DG357" s="379"/>
      <c r="DH357" s="379"/>
      <c r="DI357" s="379"/>
      <c r="DJ357" s="379"/>
      <c r="DK357" s="379"/>
      <c r="DL357" s="379"/>
      <c r="DM357" s="379"/>
      <c r="DN357" s="379">
        <f t="shared" si="1381"/>
        <v>0</v>
      </c>
      <c r="DO357" s="379">
        <f t="shared" si="1381"/>
        <v>0</v>
      </c>
      <c r="DP357" s="379"/>
      <c r="DQ357" s="379"/>
      <c r="DR357" s="379"/>
      <c r="DS357" s="379"/>
      <c r="DT357" s="379"/>
      <c r="DU357" s="66"/>
      <c r="DV357" s="66"/>
      <c r="DW357" s="66"/>
    </row>
    <row r="358" spans="1:132" ht="15" x14ac:dyDescent="0.25">
      <c r="A358" s="363" t="s">
        <v>331</v>
      </c>
      <c r="B358" s="349">
        <f t="shared" ref="B358:AB358" si="1388">B83/B8</f>
        <v>0.39367497316314942</v>
      </c>
      <c r="C358" s="349">
        <f t="shared" si="1388"/>
        <v>0</v>
      </c>
      <c r="D358" s="349">
        <f t="shared" si="1388"/>
        <v>0.43956594609943478</v>
      </c>
      <c r="E358" s="349">
        <f t="shared" si="1388"/>
        <v>0.39367497316314942</v>
      </c>
      <c r="F358" s="349">
        <f t="shared" si="1388"/>
        <v>0</v>
      </c>
      <c r="G358" s="349">
        <f t="shared" si="1388"/>
        <v>0.43956594609943478</v>
      </c>
      <c r="H358" s="349">
        <f t="shared" si="1388"/>
        <v>0</v>
      </c>
      <c r="I358" s="349">
        <f t="shared" si="1388"/>
        <v>0</v>
      </c>
      <c r="J358" s="349">
        <f t="shared" si="1388"/>
        <v>0.18128498557139308</v>
      </c>
      <c r="K358" s="349">
        <f t="shared" si="1388"/>
        <v>0</v>
      </c>
      <c r="L358" s="349">
        <f t="shared" si="1388"/>
        <v>0.20632295605741163</v>
      </c>
      <c r="M358" s="349">
        <f t="shared" si="1388"/>
        <v>0</v>
      </c>
      <c r="N358" s="349">
        <f t="shared" si="1388"/>
        <v>0.41391825466856019</v>
      </c>
      <c r="O358" s="349">
        <f t="shared" si="1388"/>
        <v>0</v>
      </c>
      <c r="P358" s="349">
        <f t="shared" si="1388"/>
        <v>0.49137368145388788</v>
      </c>
      <c r="Q358" s="349">
        <f t="shared" si="1388"/>
        <v>0.28304603995353533</v>
      </c>
      <c r="R358" s="349">
        <f t="shared" si="1388"/>
        <v>0</v>
      </c>
      <c r="S358" s="349">
        <f t="shared" si="1388"/>
        <v>0.32806359211227626</v>
      </c>
      <c r="T358" s="349">
        <f t="shared" si="1388"/>
        <v>0</v>
      </c>
      <c r="U358" s="349">
        <f t="shared" si="1388"/>
        <v>0.32414174381889549</v>
      </c>
      <c r="V358" s="349">
        <f t="shared" si="1388"/>
        <v>0</v>
      </c>
      <c r="W358" s="349">
        <f t="shared" si="1388"/>
        <v>0.38604869289872373</v>
      </c>
      <c r="X358" s="349" t="e">
        <f t="shared" si="1388"/>
        <v>#DIV/0!</v>
      </c>
      <c r="Y358" s="349">
        <f t="shared" si="1388"/>
        <v>0</v>
      </c>
      <c r="Z358" s="364">
        <f t="shared" si="1388"/>
        <v>0.29555474267181386</v>
      </c>
      <c r="AA358" s="364">
        <f t="shared" si="1388"/>
        <v>0</v>
      </c>
      <c r="AB358" s="364">
        <f t="shared" si="1388"/>
        <v>0.34538111610905109</v>
      </c>
      <c r="AC358" s="66"/>
      <c r="AD358" s="66"/>
      <c r="AE358" s="66"/>
      <c r="AF358" s="349">
        <f t="shared" ref="AF358:BH358" si="1389">AF83/AF8</f>
        <v>0</v>
      </c>
      <c r="AG358" s="349">
        <f t="shared" si="1389"/>
        <v>0.32845904657073088</v>
      </c>
      <c r="AH358" s="349">
        <f t="shared" si="1389"/>
        <v>0</v>
      </c>
      <c r="AI358" s="349">
        <f t="shared" si="1389"/>
        <v>0.38416726727350109</v>
      </c>
      <c r="AJ358" s="349">
        <f t="shared" si="1389"/>
        <v>0.30429653708658649</v>
      </c>
      <c r="AK358" s="349">
        <f t="shared" si="1389"/>
        <v>0</v>
      </c>
      <c r="AL358" s="349">
        <f t="shared" si="1389"/>
        <v>0.35567896727621828</v>
      </c>
      <c r="AM358" s="349" t="e">
        <f t="shared" si="1389"/>
        <v>#DIV/0!</v>
      </c>
      <c r="AN358" s="349">
        <f t="shared" si="1389"/>
        <v>0</v>
      </c>
      <c r="AO358" s="349">
        <f t="shared" si="1389"/>
        <v>0.32727555400302255</v>
      </c>
      <c r="AP358" s="349">
        <f t="shared" si="1389"/>
        <v>0</v>
      </c>
      <c r="AQ358" s="349">
        <f t="shared" si="1389"/>
        <v>0.37650540520029929</v>
      </c>
      <c r="AR358" s="349">
        <f t="shared" si="1389"/>
        <v>0.30938937110179116</v>
      </c>
      <c r="AS358" s="349">
        <f t="shared" si="1389"/>
        <v>0</v>
      </c>
      <c r="AT358" s="349">
        <f t="shared" si="1389"/>
        <v>0.36035208884127146</v>
      </c>
      <c r="AU358" s="349">
        <f t="shared" si="1389"/>
        <v>0</v>
      </c>
      <c r="AV358" s="349">
        <f t="shared" si="1389"/>
        <v>0.31522322335775793</v>
      </c>
      <c r="AW358" s="349">
        <f t="shared" si="1389"/>
        <v>0</v>
      </c>
      <c r="AX358" s="349">
        <f t="shared" si="1389"/>
        <v>0.39165591932178145</v>
      </c>
      <c r="AY358" s="349" t="e">
        <f t="shared" si="1389"/>
        <v>#DIV/0!</v>
      </c>
      <c r="AZ358" s="349">
        <f t="shared" si="1389"/>
        <v>0</v>
      </c>
      <c r="BA358" s="349">
        <f t="shared" si="1389"/>
        <v>0.32350984776737413</v>
      </c>
      <c r="BB358" s="349">
        <f t="shared" si="1389"/>
        <v>0</v>
      </c>
      <c r="BC358" s="349">
        <f t="shared" si="1389"/>
        <v>0.38394064651900844</v>
      </c>
      <c r="BD358" s="349" t="e">
        <f t="shared" si="1389"/>
        <v>#DIV/0!</v>
      </c>
      <c r="BE358" s="349">
        <f t="shared" si="1389"/>
        <v>0</v>
      </c>
      <c r="BF358" s="364">
        <f t="shared" si="1389"/>
        <v>0.31045787068985153</v>
      </c>
      <c r="BG358" s="364">
        <f t="shared" si="1389"/>
        <v>0</v>
      </c>
      <c r="BH358" s="364">
        <f t="shared" si="1389"/>
        <v>0.36578907188938697</v>
      </c>
      <c r="BI358" s="349"/>
      <c r="BJ358" s="349"/>
      <c r="BK358" s="349"/>
      <c r="BL358" s="349" t="e">
        <f t="shared" ref="BL358:DW358" si="1390">BL83/BL8</f>
        <v>#DIV/0!</v>
      </c>
      <c r="BM358" s="349" t="e">
        <f t="shared" si="1390"/>
        <v>#DIV/0!</v>
      </c>
      <c r="BN358" s="349" t="e">
        <f t="shared" si="1390"/>
        <v>#DIV/0!</v>
      </c>
      <c r="BO358" s="349" t="e">
        <f t="shared" si="1390"/>
        <v>#DIV/0!</v>
      </c>
      <c r="BP358" s="349">
        <f t="shared" si="1390"/>
        <v>0.3634650012017922</v>
      </c>
      <c r="BQ358" s="349">
        <f t="shared" si="1390"/>
        <v>0</v>
      </c>
      <c r="BR358" s="349">
        <f t="shared" si="1390"/>
        <v>0.42824337214725494</v>
      </c>
      <c r="BS358" s="349" t="e">
        <f t="shared" si="1390"/>
        <v>#DIV/0!</v>
      </c>
      <c r="BT358" s="349" t="e">
        <f t="shared" si="1390"/>
        <v>#DIV/0!</v>
      </c>
      <c r="BU358" s="349" t="e">
        <f t="shared" si="1390"/>
        <v>#DIV/0!</v>
      </c>
      <c r="BV358" s="349" t="e">
        <f t="shared" si="1390"/>
        <v>#DIV/0!</v>
      </c>
      <c r="BW358" s="349" t="e">
        <f t="shared" si="1390"/>
        <v>#DIV/0!</v>
      </c>
      <c r="BX358" s="349">
        <f t="shared" si="1390"/>
        <v>0.3634650012017922</v>
      </c>
      <c r="BY358" s="349">
        <f t="shared" si="1390"/>
        <v>0</v>
      </c>
      <c r="BZ358" s="349">
        <f t="shared" si="1390"/>
        <v>0.42824337214725494</v>
      </c>
      <c r="CA358" s="349">
        <f t="shared" si="1390"/>
        <v>3.489196254645464</v>
      </c>
      <c r="CB358" s="349" t="e">
        <f t="shared" si="1390"/>
        <v>#DIV/0!</v>
      </c>
      <c r="CC358" s="349" t="e">
        <f t="shared" si="1390"/>
        <v>#DIV/0!</v>
      </c>
      <c r="CD358" s="349" t="e">
        <f t="shared" si="1390"/>
        <v>#DIV/0!</v>
      </c>
      <c r="CE358" s="349" t="e">
        <f t="shared" si="1390"/>
        <v>#DIV/0!</v>
      </c>
      <c r="CF358" s="349" t="e">
        <f t="shared" si="1390"/>
        <v>#DIV/0!</v>
      </c>
      <c r="CG358" s="349" t="e">
        <f t="shared" si="1390"/>
        <v>#DIV/0!</v>
      </c>
      <c r="CH358" s="349" t="e">
        <f t="shared" si="1390"/>
        <v>#DIV/0!</v>
      </c>
      <c r="CI358" s="349" t="e">
        <f t="shared" si="1390"/>
        <v>#DIV/0!</v>
      </c>
      <c r="CJ358" s="349" t="e">
        <f t="shared" si="1390"/>
        <v>#DIV/0!</v>
      </c>
      <c r="CK358" s="349" t="e">
        <f t="shared" si="1390"/>
        <v>#DIV/0!</v>
      </c>
      <c r="CL358" s="349">
        <f t="shared" si="1390"/>
        <v>0</v>
      </c>
      <c r="CM358" s="349">
        <f t="shared" si="1390"/>
        <v>0.3634650012017922</v>
      </c>
      <c r="CN358" s="349">
        <f t="shared" si="1390"/>
        <v>0</v>
      </c>
      <c r="CO358" s="349">
        <f t="shared" si="1390"/>
        <v>0.42824337214725494</v>
      </c>
      <c r="CP358" s="349" t="e">
        <f t="shared" si="1390"/>
        <v>#DIV/0!</v>
      </c>
      <c r="CQ358" s="349" t="e">
        <f t="shared" si="1390"/>
        <v>#DIV/0!</v>
      </c>
      <c r="CR358" s="349" t="e">
        <f t="shared" si="1390"/>
        <v>#DIV/0!</v>
      </c>
      <c r="CS358" s="349" t="e">
        <f t="shared" si="1390"/>
        <v>#DIV/0!</v>
      </c>
      <c r="CT358" s="349" t="e">
        <f t="shared" si="1390"/>
        <v>#DIV/0!</v>
      </c>
      <c r="CU358" s="349" t="e">
        <f t="shared" si="1390"/>
        <v>#DIV/0!</v>
      </c>
      <c r="CV358" s="349" t="e">
        <f t="shared" si="1390"/>
        <v>#DIV/0!</v>
      </c>
      <c r="CW358" s="349">
        <f t="shared" si="1390"/>
        <v>0.3634650012017922</v>
      </c>
      <c r="CX358" s="349">
        <f t="shared" si="1390"/>
        <v>0</v>
      </c>
      <c r="CY358" s="349">
        <f t="shared" si="1390"/>
        <v>0.42824337214725494</v>
      </c>
      <c r="CZ358" s="349" t="e">
        <f t="shared" si="1390"/>
        <v>#DIV/0!</v>
      </c>
      <c r="DA358" s="349" t="e">
        <f t="shared" si="1390"/>
        <v>#DIV/0!</v>
      </c>
      <c r="DB358" s="349" t="e">
        <f t="shared" si="1390"/>
        <v>#DIV/0!</v>
      </c>
      <c r="DC358" s="349" t="e">
        <f t="shared" si="1390"/>
        <v>#DIV/0!</v>
      </c>
      <c r="DD358" s="349">
        <f t="shared" si="1390"/>
        <v>0.3634650012017922</v>
      </c>
      <c r="DE358" s="349">
        <f t="shared" si="1390"/>
        <v>0</v>
      </c>
      <c r="DF358" s="349">
        <f t="shared" si="1390"/>
        <v>0.42824337214725494</v>
      </c>
      <c r="DG358" s="349">
        <f t="shared" si="1390"/>
        <v>0</v>
      </c>
      <c r="DH358" s="349" t="e">
        <f t="shared" si="1390"/>
        <v>#DIV/0!</v>
      </c>
      <c r="DI358" s="349" t="e">
        <f t="shared" si="1390"/>
        <v>#DIV/0!</v>
      </c>
      <c r="DJ358" s="349" t="e">
        <f t="shared" si="1390"/>
        <v>#DIV/0!</v>
      </c>
      <c r="DK358" s="349" t="e">
        <f t="shared" si="1390"/>
        <v>#DIV/0!</v>
      </c>
      <c r="DL358" s="349">
        <f t="shared" si="1390"/>
        <v>0</v>
      </c>
      <c r="DM358" s="349" t="e">
        <f t="shared" si="1390"/>
        <v>#DIV/0!</v>
      </c>
      <c r="DN358" s="349" t="e">
        <f t="shared" si="1390"/>
        <v>#DIV/0!</v>
      </c>
      <c r="DO358" s="349" t="e">
        <f t="shared" si="1390"/>
        <v>#DIV/0!</v>
      </c>
      <c r="DP358" s="349" t="e">
        <f t="shared" si="1390"/>
        <v>#DIV/0!</v>
      </c>
      <c r="DQ358" s="349">
        <f t="shared" si="1390"/>
        <v>0</v>
      </c>
      <c r="DR358" s="349">
        <f t="shared" si="1390"/>
        <v>0.3634650012017922</v>
      </c>
      <c r="DS358" s="349">
        <f t="shared" si="1390"/>
        <v>0</v>
      </c>
      <c r="DT358" s="349">
        <f t="shared" si="1390"/>
        <v>0.42824337214725494</v>
      </c>
      <c r="DU358" s="349">
        <f t="shared" si="1390"/>
        <v>0.92326163962463159</v>
      </c>
      <c r="DV358" s="349">
        <f t="shared" si="1390"/>
        <v>0.92326163962463159</v>
      </c>
      <c r="DW358" s="349" t="e">
        <f t="shared" si="1390"/>
        <v>#DIV/0!</v>
      </c>
    </row>
    <row r="359" spans="1:132" ht="12.75" customHeight="1" x14ac:dyDescent="0.25">
      <c r="A359" s="363" t="s">
        <v>332</v>
      </c>
      <c r="B359" s="349">
        <f t="shared" ref="B359:AB359" si="1391">B205/B8</f>
        <v>0.36817645461935106</v>
      </c>
      <c r="C359" s="349">
        <f t="shared" si="1391"/>
        <v>0</v>
      </c>
      <c r="D359" s="349">
        <f t="shared" si="1391"/>
        <v>0.41109504702809935</v>
      </c>
      <c r="E359" s="349">
        <f t="shared" si="1391"/>
        <v>0.36817645461935106</v>
      </c>
      <c r="F359" s="349">
        <f t="shared" si="1391"/>
        <v>0</v>
      </c>
      <c r="G359" s="349">
        <f t="shared" si="1391"/>
        <v>0.41109504702809935</v>
      </c>
      <c r="H359" s="349">
        <f t="shared" si="1391"/>
        <v>0.20061066691892424</v>
      </c>
      <c r="I359" s="349">
        <f t="shared" si="1391"/>
        <v>0</v>
      </c>
      <c r="J359" s="349">
        <f t="shared" si="1391"/>
        <v>1.9671783527430507E-2</v>
      </c>
      <c r="K359" s="349">
        <f t="shared" si="1391"/>
        <v>0</v>
      </c>
      <c r="L359" s="349">
        <f t="shared" si="1391"/>
        <v>2.2388729632011131E-2</v>
      </c>
      <c r="M359" s="349">
        <f t="shared" si="1391"/>
        <v>0</v>
      </c>
      <c r="N359" s="349">
        <f t="shared" si="1391"/>
        <v>7.2863372489745157E-2</v>
      </c>
      <c r="O359" s="349">
        <f t="shared" si="1391"/>
        <v>0</v>
      </c>
      <c r="P359" s="349">
        <f t="shared" si="1391"/>
        <v>8.6498102414209604E-2</v>
      </c>
      <c r="Q359" s="349">
        <f t="shared" si="1391"/>
        <v>4.2939445105129474E-2</v>
      </c>
      <c r="R359" s="349">
        <f t="shared" si="1391"/>
        <v>0</v>
      </c>
      <c r="S359" s="349">
        <f t="shared" si="1391"/>
        <v>4.9768824205451402E-2</v>
      </c>
      <c r="T359" s="349">
        <f t="shared" si="1391"/>
        <v>0</v>
      </c>
      <c r="U359" s="349">
        <f t="shared" si="1391"/>
        <v>0.10848906645590495</v>
      </c>
      <c r="V359" s="349">
        <f t="shared" si="1391"/>
        <v>0</v>
      </c>
      <c r="W359" s="349">
        <f t="shared" si="1391"/>
        <v>0.12920909786462192</v>
      </c>
      <c r="X359" s="349" t="e">
        <f t="shared" si="1391"/>
        <v>#DIV/0!</v>
      </c>
      <c r="Y359" s="349">
        <f t="shared" si="1391"/>
        <v>0</v>
      </c>
      <c r="Z359" s="364">
        <f t="shared" si="1391"/>
        <v>6.2891426690818014E-2</v>
      </c>
      <c r="AA359" s="364">
        <f t="shared" si="1391"/>
        <v>0</v>
      </c>
      <c r="AB359" s="364">
        <f t="shared" si="1391"/>
        <v>7.3494036833254325E-2</v>
      </c>
      <c r="AC359" s="66"/>
      <c r="AD359" s="66"/>
      <c r="AE359" s="66"/>
      <c r="AF359" s="349">
        <f t="shared" ref="AF359:BH359" si="1392">AF205/AF8</f>
        <v>0</v>
      </c>
      <c r="AG359" s="349">
        <f t="shared" si="1392"/>
        <v>0.2210608450785701</v>
      </c>
      <c r="AH359" s="349">
        <f t="shared" si="1392"/>
        <v>0</v>
      </c>
      <c r="AI359" s="349">
        <f t="shared" si="1392"/>
        <v>0.25855381863174631</v>
      </c>
      <c r="AJ359" s="349">
        <f t="shared" si="1392"/>
        <v>0.1049128152148706</v>
      </c>
      <c r="AK359" s="349">
        <f t="shared" si="1392"/>
        <v>0</v>
      </c>
      <c r="AL359" s="349">
        <f t="shared" si="1392"/>
        <v>0.12262801978271599</v>
      </c>
      <c r="AM359" s="349">
        <f t="shared" si="1392"/>
        <v>0.59639242324795871</v>
      </c>
      <c r="AN359" s="349">
        <f t="shared" si="1392"/>
        <v>0</v>
      </c>
      <c r="AO359" s="349">
        <f t="shared" si="1392"/>
        <v>8.0266312572827139E-2</v>
      </c>
      <c r="AP359" s="349">
        <f t="shared" si="1392"/>
        <v>0</v>
      </c>
      <c r="AQ359" s="349">
        <f t="shared" si="1392"/>
        <v>9.2340231861274477E-2</v>
      </c>
      <c r="AR359" s="349">
        <f t="shared" si="1392"/>
        <v>9.9450416737699512E-2</v>
      </c>
      <c r="AS359" s="349">
        <f t="shared" si="1392"/>
        <v>0</v>
      </c>
      <c r="AT359" s="349">
        <f t="shared" si="1392"/>
        <v>0.11583192169770531</v>
      </c>
      <c r="AU359" s="349">
        <f t="shared" si="1392"/>
        <v>0</v>
      </c>
      <c r="AV359" s="349">
        <f t="shared" si="1392"/>
        <v>0.21407317551642904</v>
      </c>
      <c r="AW359" s="349">
        <f t="shared" si="1392"/>
        <v>0</v>
      </c>
      <c r="AX359" s="349">
        <f t="shared" si="1392"/>
        <v>0.26597985220100262</v>
      </c>
      <c r="AY359" s="349" t="e">
        <f t="shared" si="1392"/>
        <v>#DIV/0!</v>
      </c>
      <c r="AZ359" s="349">
        <f t="shared" si="1392"/>
        <v>0</v>
      </c>
      <c r="BA359" s="349">
        <f t="shared" si="1392"/>
        <v>0.17084813093952753</v>
      </c>
      <c r="BB359" s="349">
        <f t="shared" si="1392"/>
        <v>0</v>
      </c>
      <c r="BC359" s="349">
        <f t="shared" si="1392"/>
        <v>0.20276211775987146</v>
      </c>
      <c r="BD359" s="349" t="e">
        <f t="shared" si="1392"/>
        <v>#DIV/0!</v>
      </c>
      <c r="BE359" s="349">
        <f t="shared" si="1392"/>
        <v>0</v>
      </c>
      <c r="BF359" s="364">
        <f t="shared" si="1392"/>
        <v>0.12044415555104553</v>
      </c>
      <c r="BG359" s="364">
        <f t="shared" si="1392"/>
        <v>0</v>
      </c>
      <c r="BH359" s="364">
        <f t="shared" si="1392"/>
        <v>0.14191025589275896</v>
      </c>
      <c r="BI359" s="349"/>
      <c r="BJ359" s="349"/>
      <c r="BK359" s="349"/>
      <c r="BL359" s="349" t="e">
        <f t="shared" ref="BL359:DW359" si="1393">BL205/BL8</f>
        <v>#DIV/0!</v>
      </c>
      <c r="BM359" s="349" t="e">
        <f t="shared" si="1393"/>
        <v>#DIV/0!</v>
      </c>
      <c r="BN359" s="349" t="e">
        <f t="shared" si="1393"/>
        <v>#DIV/0!</v>
      </c>
      <c r="BO359" s="349" t="e">
        <f t="shared" si="1393"/>
        <v>#DIV/0!</v>
      </c>
      <c r="BP359" s="349">
        <f t="shared" si="1393"/>
        <v>0.12044415555104553</v>
      </c>
      <c r="BQ359" s="349">
        <f t="shared" si="1393"/>
        <v>0</v>
      </c>
      <c r="BR359" s="349">
        <f t="shared" si="1393"/>
        <v>0.14191025589275891</v>
      </c>
      <c r="BS359" s="349">
        <f t="shared" si="1393"/>
        <v>0.65498593349060252</v>
      </c>
      <c r="BT359" s="349" t="e">
        <f t="shared" si="1393"/>
        <v>#DIV/0!</v>
      </c>
      <c r="BU359" s="349" t="e">
        <f t="shared" si="1393"/>
        <v>#DIV/0!</v>
      </c>
      <c r="BV359" s="349" t="e">
        <f t="shared" si="1393"/>
        <v>#DIV/0!</v>
      </c>
      <c r="BW359" s="349" t="e">
        <f t="shared" si="1393"/>
        <v>#DIV/0!</v>
      </c>
      <c r="BX359" s="349">
        <f t="shared" si="1393"/>
        <v>0.12044415555104553</v>
      </c>
      <c r="BY359" s="349">
        <f t="shared" si="1393"/>
        <v>0</v>
      </c>
      <c r="BZ359" s="349">
        <f t="shared" si="1393"/>
        <v>0.14191025589275891</v>
      </c>
      <c r="CA359" s="349">
        <f t="shared" si="1393"/>
        <v>0.65498593349060252</v>
      </c>
      <c r="CB359" s="349" t="e">
        <f t="shared" si="1393"/>
        <v>#DIV/0!</v>
      </c>
      <c r="CC359" s="349" t="e">
        <f t="shared" si="1393"/>
        <v>#DIV/0!</v>
      </c>
      <c r="CD359" s="349" t="e">
        <f t="shared" si="1393"/>
        <v>#DIV/0!</v>
      </c>
      <c r="CE359" s="349" t="e">
        <f t="shared" si="1393"/>
        <v>#DIV/0!</v>
      </c>
      <c r="CF359" s="349" t="e">
        <f t="shared" si="1393"/>
        <v>#DIV/0!</v>
      </c>
      <c r="CG359" s="349" t="e">
        <f t="shared" si="1393"/>
        <v>#DIV/0!</v>
      </c>
      <c r="CH359" s="349" t="e">
        <f t="shared" si="1393"/>
        <v>#DIV/0!</v>
      </c>
      <c r="CI359" s="349" t="e">
        <f t="shared" si="1393"/>
        <v>#DIV/0!</v>
      </c>
      <c r="CJ359" s="349" t="e">
        <f t="shared" si="1393"/>
        <v>#DIV/0!</v>
      </c>
      <c r="CK359" s="349" t="e">
        <f t="shared" si="1393"/>
        <v>#DIV/0!</v>
      </c>
      <c r="CL359" s="349">
        <f t="shared" si="1393"/>
        <v>0</v>
      </c>
      <c r="CM359" s="349">
        <f t="shared" si="1393"/>
        <v>0.12044415555104553</v>
      </c>
      <c r="CN359" s="349">
        <f t="shared" si="1393"/>
        <v>0</v>
      </c>
      <c r="CO359" s="349">
        <f t="shared" si="1393"/>
        <v>0.14191025589275891</v>
      </c>
      <c r="CP359" s="349">
        <f t="shared" si="1393"/>
        <v>0.65498593349060252</v>
      </c>
      <c r="CQ359" s="349">
        <f t="shared" si="1393"/>
        <v>0.65498593349060252</v>
      </c>
      <c r="CR359" s="349" t="e">
        <f t="shared" si="1393"/>
        <v>#DIV/0!</v>
      </c>
      <c r="CS359" s="349" t="e">
        <f t="shared" si="1393"/>
        <v>#DIV/0!</v>
      </c>
      <c r="CT359" s="349" t="e">
        <f t="shared" si="1393"/>
        <v>#DIV/0!</v>
      </c>
      <c r="CU359" s="349" t="e">
        <f t="shared" si="1393"/>
        <v>#DIV/0!</v>
      </c>
      <c r="CV359" s="349" t="e">
        <f t="shared" si="1393"/>
        <v>#DIV/0!</v>
      </c>
      <c r="CW359" s="349">
        <f t="shared" si="1393"/>
        <v>0.12044415555104553</v>
      </c>
      <c r="CX359" s="349">
        <f t="shared" si="1393"/>
        <v>0</v>
      </c>
      <c r="CY359" s="349">
        <f t="shared" si="1393"/>
        <v>0.14191025589275891</v>
      </c>
      <c r="CZ359" s="349" t="e">
        <f t="shared" si="1393"/>
        <v>#DIV/0!</v>
      </c>
      <c r="DA359" s="349" t="e">
        <f t="shared" si="1393"/>
        <v>#DIV/0!</v>
      </c>
      <c r="DB359" s="349" t="e">
        <f t="shared" si="1393"/>
        <v>#DIV/0!</v>
      </c>
      <c r="DC359" s="349" t="e">
        <f t="shared" si="1393"/>
        <v>#DIV/0!</v>
      </c>
      <c r="DD359" s="349">
        <f t="shared" si="1393"/>
        <v>0.12044415555104553</v>
      </c>
      <c r="DE359" s="349">
        <f t="shared" si="1393"/>
        <v>0</v>
      </c>
      <c r="DF359" s="349">
        <f t="shared" si="1393"/>
        <v>0.14191025589275891</v>
      </c>
      <c r="DG359" s="349">
        <f t="shared" si="1393"/>
        <v>0</v>
      </c>
      <c r="DH359" s="349" t="e">
        <f t="shared" si="1393"/>
        <v>#DIV/0!</v>
      </c>
      <c r="DI359" s="349" t="e">
        <f t="shared" si="1393"/>
        <v>#DIV/0!</v>
      </c>
      <c r="DJ359" s="349" t="e">
        <f t="shared" si="1393"/>
        <v>#DIV/0!</v>
      </c>
      <c r="DK359" s="349" t="e">
        <f t="shared" si="1393"/>
        <v>#DIV/0!</v>
      </c>
      <c r="DL359" s="349">
        <f t="shared" si="1393"/>
        <v>0</v>
      </c>
      <c r="DM359" s="349" t="e">
        <f t="shared" si="1393"/>
        <v>#DIV/0!</v>
      </c>
      <c r="DN359" s="349" t="e">
        <f t="shared" si="1393"/>
        <v>#DIV/0!</v>
      </c>
      <c r="DO359" s="349" t="e">
        <f t="shared" si="1393"/>
        <v>#DIV/0!</v>
      </c>
      <c r="DP359" s="349" t="e">
        <f t="shared" si="1393"/>
        <v>#DIV/0!</v>
      </c>
      <c r="DQ359" s="349">
        <f t="shared" si="1393"/>
        <v>0</v>
      </c>
      <c r="DR359" s="349">
        <f t="shared" si="1393"/>
        <v>0.12044415555104553</v>
      </c>
      <c r="DS359" s="349">
        <f t="shared" si="1393"/>
        <v>0</v>
      </c>
      <c r="DT359" s="349">
        <f t="shared" si="1393"/>
        <v>0.14191025589275891</v>
      </c>
      <c r="DU359" s="349">
        <f t="shared" si="1393"/>
        <v>0.32713703997060295</v>
      </c>
      <c r="DV359" s="349">
        <f t="shared" si="1393"/>
        <v>0.32713703997060295</v>
      </c>
      <c r="DW359" s="349">
        <f t="shared" si="1393"/>
        <v>0.7073913769007667</v>
      </c>
    </row>
    <row r="360" spans="1:132" ht="15" x14ac:dyDescent="0.25">
      <c r="A360" s="363" t="s">
        <v>333</v>
      </c>
      <c r="B360" s="349">
        <f t="shared" ref="B360:AB360" si="1394">B8/B331</f>
        <v>0.14074284316979022</v>
      </c>
      <c r="C360" s="349">
        <f t="shared" si="1394"/>
        <v>1.4693645092833564E-2</v>
      </c>
      <c r="D360" s="349">
        <f t="shared" si="1394"/>
        <v>0.12604919807695669</v>
      </c>
      <c r="E360" s="349">
        <f t="shared" si="1394"/>
        <v>0.14074284316979022</v>
      </c>
      <c r="F360" s="349">
        <f t="shared" si="1394"/>
        <v>1.4693645092833564E-2</v>
      </c>
      <c r="G360" s="349">
        <f t="shared" si="1394"/>
        <v>0.12604919807695669</v>
      </c>
      <c r="H360" s="349">
        <f t="shared" si="1394"/>
        <v>0.13156393827253179</v>
      </c>
      <c r="I360" s="349">
        <f t="shared" si="1394"/>
        <v>1.1815178942588163E-2</v>
      </c>
      <c r="J360" s="349">
        <f t="shared" si="1394"/>
        <v>1.4574205378320789E-2</v>
      </c>
      <c r="K360" s="349">
        <f t="shared" si="1394"/>
        <v>1.7686278400258504E-3</v>
      </c>
      <c r="L360" s="349">
        <f t="shared" si="1394"/>
        <v>1.2805577538294937E-2</v>
      </c>
      <c r="M360" s="349">
        <f t="shared" si="1394"/>
        <v>9.6589707679073586E-3</v>
      </c>
      <c r="N360" s="349">
        <f t="shared" si="1394"/>
        <v>1.13323252709465E-2</v>
      </c>
      <c r="O360" s="349">
        <f t="shared" si="1394"/>
        <v>1.7863188922414546E-3</v>
      </c>
      <c r="P360" s="349">
        <f t="shared" si="1394"/>
        <v>9.546006378705044E-3</v>
      </c>
      <c r="Q360" s="349">
        <f t="shared" si="1394"/>
        <v>2.590653064926729E-2</v>
      </c>
      <c r="R360" s="349">
        <f t="shared" si="1394"/>
        <v>3.5549467322673043E-3</v>
      </c>
      <c r="S360" s="349">
        <f t="shared" si="1394"/>
        <v>2.2351583916999984E-2</v>
      </c>
      <c r="T360" s="349">
        <f t="shared" si="1394"/>
        <v>4.4769874504392779E-3</v>
      </c>
      <c r="U360" s="349">
        <f t="shared" si="1394"/>
        <v>1.1335819685540496E-2</v>
      </c>
      <c r="V360" s="349">
        <f t="shared" si="1394"/>
        <v>1.8178173504008526E-3</v>
      </c>
      <c r="W360" s="349">
        <f t="shared" si="1394"/>
        <v>9.5180023351396446E-3</v>
      </c>
      <c r="X360" s="349">
        <f t="shared" si="1394"/>
        <v>0</v>
      </c>
      <c r="Y360" s="349">
        <f t="shared" si="1394"/>
        <v>2.5951137160934799E-2</v>
      </c>
      <c r="Z360" s="364">
        <f t="shared" si="1394"/>
        <v>3.7242350334807779E-2</v>
      </c>
      <c r="AA360" s="364">
        <f t="shared" si="1394"/>
        <v>5.3727640826681583E-3</v>
      </c>
      <c r="AB360" s="364">
        <f t="shared" si="1394"/>
        <v>3.1869586252139627E-2</v>
      </c>
      <c r="AC360" s="66"/>
      <c r="AD360" s="66"/>
      <c r="AE360" s="66"/>
      <c r="AF360" s="349">
        <f t="shared" ref="AF360:BH360" si="1395">AF8/AF331</f>
        <v>1.0487233856741131E-2</v>
      </c>
      <c r="AG360" s="349">
        <f t="shared" si="1395"/>
        <v>1.3473971747987005E-2</v>
      </c>
      <c r="AH360" s="349">
        <f t="shared" si="1395"/>
        <v>1.9538650369849619E-3</v>
      </c>
      <c r="AI360" s="349">
        <f t="shared" si="1395"/>
        <v>1.1520106711002044E-2</v>
      </c>
      <c r="AJ360" s="349">
        <f t="shared" si="1395"/>
        <v>5.0716322082794786E-2</v>
      </c>
      <c r="AK360" s="349">
        <f t="shared" si="1395"/>
        <v>7.3266291196531193E-3</v>
      </c>
      <c r="AL360" s="349">
        <f t="shared" si="1395"/>
        <v>4.3389692963141678E-2</v>
      </c>
      <c r="AM360" s="349">
        <f t="shared" si="1395"/>
        <v>7.5155064994083244E-5</v>
      </c>
      <c r="AN360" s="349">
        <f t="shared" si="1395"/>
        <v>8.8807167310009962E-3</v>
      </c>
      <c r="AO360" s="349">
        <f t="shared" si="1395"/>
        <v>1.4440745219682813E-2</v>
      </c>
      <c r="AP360" s="349">
        <f t="shared" si="1395"/>
        <v>1.8881953048311879E-3</v>
      </c>
      <c r="AQ360" s="349">
        <f t="shared" si="1395"/>
        <v>1.2552549914851623E-2</v>
      </c>
      <c r="AR360" s="349">
        <f t="shared" si="1395"/>
        <v>6.5157067302477598E-2</v>
      </c>
      <c r="AS360" s="349">
        <f t="shared" si="1395"/>
        <v>9.214824424484307E-3</v>
      </c>
      <c r="AT360" s="349">
        <f t="shared" si="1395"/>
        <v>5.5942242877993292E-2</v>
      </c>
      <c r="AU360" s="349">
        <f t="shared" si="1395"/>
        <v>5.4613373971669609E-3</v>
      </c>
      <c r="AV360" s="349">
        <f t="shared" si="1395"/>
        <v>1.460968461805495E-2</v>
      </c>
      <c r="AW360" s="349">
        <f t="shared" si="1395"/>
        <v>2.8511188710635253E-3</v>
      </c>
      <c r="AX360" s="349">
        <f t="shared" si="1395"/>
        <v>1.1758565746991424E-2</v>
      </c>
      <c r="AY360" s="349">
        <f t="shared" si="1395"/>
        <v>0</v>
      </c>
      <c r="AZ360" s="349">
        <f t="shared" si="1395"/>
        <v>2.482928798490909E-2</v>
      </c>
      <c r="BA360" s="349">
        <f t="shared" si="1395"/>
        <v>4.2524401585724771E-2</v>
      </c>
      <c r="BB360" s="349">
        <f t="shared" si="1395"/>
        <v>6.6931792128796753E-3</v>
      </c>
      <c r="BC360" s="349">
        <f t="shared" si="1395"/>
        <v>3.5831222372845091E-2</v>
      </c>
      <c r="BD360" s="349">
        <f t="shared" si="1395"/>
        <v>0</v>
      </c>
      <c r="BE360" s="349">
        <f t="shared" si="1395"/>
        <v>5.0780425145843883E-2</v>
      </c>
      <c r="BF360" s="364">
        <f t="shared" si="1395"/>
        <v>7.976675192053255E-2</v>
      </c>
      <c r="BG360" s="364">
        <f t="shared" si="1395"/>
        <v>1.2065943295547832E-2</v>
      </c>
      <c r="BH360" s="364">
        <f t="shared" si="1395"/>
        <v>6.7700808624984704E-2</v>
      </c>
      <c r="BI360" s="349"/>
      <c r="BJ360" s="349"/>
      <c r="BK360" s="349"/>
      <c r="BL360" s="349">
        <f t="shared" ref="BL360:DW360" si="1396">BL8/BL331</f>
        <v>0</v>
      </c>
      <c r="BM360" s="349">
        <f t="shared" si="1396"/>
        <v>0</v>
      </c>
      <c r="BN360" s="349">
        <f t="shared" si="1396"/>
        <v>0</v>
      </c>
      <c r="BO360" s="349">
        <f t="shared" si="1396"/>
        <v>0</v>
      </c>
      <c r="BP360" s="349">
        <f t="shared" si="1396"/>
        <v>7.976675192053255E-2</v>
      </c>
      <c r="BQ360" s="349">
        <f t="shared" si="1396"/>
        <v>1.2065943295547832E-2</v>
      </c>
      <c r="BR360" s="349">
        <f t="shared" si="1396"/>
        <v>6.7700808624984732E-2</v>
      </c>
      <c r="BS360" s="349">
        <f t="shared" si="1396"/>
        <v>1.2373921394481934E-4</v>
      </c>
      <c r="BT360" s="349">
        <f t="shared" si="1396"/>
        <v>0</v>
      </c>
      <c r="BU360" s="349">
        <f t="shared" si="1396"/>
        <v>0</v>
      </c>
      <c r="BV360" s="349">
        <f t="shared" si="1396"/>
        <v>0</v>
      </c>
      <c r="BW360" s="349">
        <f t="shared" si="1396"/>
        <v>0</v>
      </c>
      <c r="BX360" s="349">
        <f t="shared" si="1396"/>
        <v>7.976675192053255E-2</v>
      </c>
      <c r="BY360" s="349">
        <f t="shared" si="1396"/>
        <v>1.2065943295547832E-2</v>
      </c>
      <c r="BZ360" s="349">
        <f t="shared" si="1396"/>
        <v>6.7700808624984732E-2</v>
      </c>
      <c r="CA360" s="349">
        <f t="shared" si="1396"/>
        <v>1.2373921394481934E-4</v>
      </c>
      <c r="CB360" s="349">
        <f t="shared" si="1396"/>
        <v>0</v>
      </c>
      <c r="CC360" s="349">
        <f t="shared" si="1396"/>
        <v>0</v>
      </c>
      <c r="CD360" s="349">
        <f t="shared" si="1396"/>
        <v>0</v>
      </c>
      <c r="CE360" s="349">
        <f t="shared" si="1396"/>
        <v>0</v>
      </c>
      <c r="CF360" s="349">
        <f t="shared" si="1396"/>
        <v>0</v>
      </c>
      <c r="CG360" s="349">
        <f t="shared" si="1396"/>
        <v>0</v>
      </c>
      <c r="CH360" s="349">
        <f t="shared" si="1396"/>
        <v>0</v>
      </c>
      <c r="CI360" s="349">
        <f t="shared" si="1396"/>
        <v>0</v>
      </c>
      <c r="CJ360" s="349">
        <f t="shared" si="1396"/>
        <v>0</v>
      </c>
      <c r="CK360" s="349">
        <f t="shared" si="1396"/>
        <v>0</v>
      </c>
      <c r="CL360" s="349">
        <f t="shared" si="1396"/>
        <v>5.0780425145843883E-2</v>
      </c>
      <c r="CM360" s="349">
        <f t="shared" si="1396"/>
        <v>7.976675192053255E-2</v>
      </c>
      <c r="CN360" s="349">
        <f t="shared" si="1396"/>
        <v>1.2065943295547832E-2</v>
      </c>
      <c r="CO360" s="349">
        <f t="shared" si="1396"/>
        <v>6.7700808624984732E-2</v>
      </c>
      <c r="CP360" s="349" t="e">
        <f t="shared" si="1396"/>
        <v>#DIV/0!</v>
      </c>
      <c r="CQ360" s="349" t="e">
        <f t="shared" si="1396"/>
        <v>#DIV/0!</v>
      </c>
      <c r="CR360" s="349" t="e">
        <f t="shared" si="1396"/>
        <v>#DIV/0!</v>
      </c>
      <c r="CS360" s="349">
        <f t="shared" si="1396"/>
        <v>0</v>
      </c>
      <c r="CT360" s="349">
        <f t="shared" si="1396"/>
        <v>0</v>
      </c>
      <c r="CU360" s="349">
        <f t="shared" si="1396"/>
        <v>0</v>
      </c>
      <c r="CV360" s="349">
        <f t="shared" si="1396"/>
        <v>0</v>
      </c>
      <c r="CW360" s="349">
        <f t="shared" si="1396"/>
        <v>7.976675192053255E-2</v>
      </c>
      <c r="CX360" s="349">
        <f t="shared" si="1396"/>
        <v>1.2065943295547832E-2</v>
      </c>
      <c r="CY360" s="349">
        <f t="shared" si="1396"/>
        <v>6.7700808624984732E-2</v>
      </c>
      <c r="CZ360" s="349">
        <f t="shared" si="1396"/>
        <v>0</v>
      </c>
      <c r="DA360" s="349">
        <f t="shared" si="1396"/>
        <v>0</v>
      </c>
      <c r="DB360" s="349">
        <f t="shared" si="1396"/>
        <v>0</v>
      </c>
      <c r="DC360" s="349">
        <f t="shared" si="1396"/>
        <v>0</v>
      </c>
      <c r="DD360" s="349">
        <f t="shared" si="1396"/>
        <v>7.976675192053255E-2</v>
      </c>
      <c r="DE360" s="349">
        <f t="shared" si="1396"/>
        <v>1.2065943295547832E-2</v>
      </c>
      <c r="DF360" s="349">
        <f t="shared" si="1396"/>
        <v>6.7700808624984732E-2</v>
      </c>
      <c r="DG360" s="349">
        <f t="shared" si="1396"/>
        <v>3.9322939292700816E-2</v>
      </c>
      <c r="DH360" s="349">
        <f t="shared" si="1396"/>
        <v>0</v>
      </c>
      <c r="DI360" s="349">
        <f t="shared" si="1396"/>
        <v>0</v>
      </c>
      <c r="DJ360" s="349">
        <f t="shared" si="1396"/>
        <v>0</v>
      </c>
      <c r="DK360" s="349">
        <f t="shared" si="1396"/>
        <v>0</v>
      </c>
      <c r="DL360" s="349">
        <f t="shared" si="1396"/>
        <v>3.9322939292700816E-2</v>
      </c>
      <c r="DM360" s="349">
        <f t="shared" si="1396"/>
        <v>0</v>
      </c>
      <c r="DN360" s="349">
        <f t="shared" si="1396"/>
        <v>0</v>
      </c>
      <c r="DO360" s="349">
        <f t="shared" si="1396"/>
        <v>0</v>
      </c>
      <c r="DP360" s="349">
        <f t="shared" si="1396"/>
        <v>0</v>
      </c>
      <c r="DQ360" s="349">
        <f t="shared" si="1396"/>
        <v>9.010336443854472E-2</v>
      </c>
      <c r="DR360" s="349">
        <f t="shared" si="1396"/>
        <v>7.976675192053255E-2</v>
      </c>
      <c r="DS360" s="349">
        <f t="shared" si="1396"/>
        <v>1.2065943295547832E-2</v>
      </c>
      <c r="DT360" s="349">
        <f t="shared" si="1396"/>
        <v>6.7700808624984732E-2</v>
      </c>
      <c r="DU360" s="349" t="e">
        <f t="shared" si="1396"/>
        <v>#DIV/0!</v>
      </c>
      <c r="DV360" s="349" t="e">
        <f t="shared" si="1396"/>
        <v>#DIV/0!</v>
      </c>
      <c r="DW360" s="349" t="e">
        <f t="shared" si="1396"/>
        <v>#DIV/0!</v>
      </c>
    </row>
    <row r="361" spans="1:132" ht="15" x14ac:dyDescent="0.25">
      <c r="BP361" s="23"/>
      <c r="BQ361" s="23"/>
      <c r="BR361" s="23"/>
      <c r="BX361" s="23"/>
      <c r="BY361" s="23"/>
      <c r="BZ361" s="23"/>
      <c r="CG361" s="140"/>
      <c r="CM361" s="23"/>
      <c r="CN361" s="23"/>
      <c r="CO361" s="23"/>
      <c r="CW361" s="23"/>
      <c r="CX361" s="23"/>
      <c r="CY361" s="23"/>
      <c r="DD361" s="23"/>
      <c r="DE361" s="23"/>
      <c r="DF361" s="23"/>
      <c r="DL361" s="386"/>
    </row>
    <row r="362" spans="1:132" ht="15" x14ac:dyDescent="0.25">
      <c r="DL362" s="386"/>
    </row>
  </sheetData>
  <protectedRanges>
    <protectedRange sqref="BJ4:BJ5 A4:BI6 BK4:DV6" name="Plage2_1_1"/>
    <protectedRange sqref="BJ4:BJ5 A4:BI6 BK4:DV6" name="Plage1_1_1"/>
  </protectedRanges>
  <mergeCells count="57">
    <mergeCell ref="DA5:DC5"/>
    <mergeCell ref="DD5:DF5"/>
    <mergeCell ref="DH5:DJ5"/>
    <mergeCell ref="DM5:DO5"/>
    <mergeCell ref="DR5:DT5"/>
    <mergeCell ref="BX5:BZ5"/>
    <mergeCell ref="CC5:CE5"/>
    <mergeCell ref="CH5:CJ5"/>
    <mergeCell ref="CM5:CO5"/>
    <mergeCell ref="CT5:CV5"/>
    <mergeCell ref="CW5:CY5"/>
    <mergeCell ref="AV5:AX5"/>
    <mergeCell ref="BA5:BC5"/>
    <mergeCell ref="BF5:BH5"/>
    <mergeCell ref="BM5:BO5"/>
    <mergeCell ref="BP5:BR5"/>
    <mergeCell ref="BU5:BW5"/>
    <mergeCell ref="U5:W5"/>
    <mergeCell ref="Z5:AB5"/>
    <mergeCell ref="AG5:AI5"/>
    <mergeCell ref="AJ5:AL5"/>
    <mergeCell ref="AO5:AQ5"/>
    <mergeCell ref="AR5:AT5"/>
    <mergeCell ref="DA4:DC4"/>
    <mergeCell ref="DD4:DF4"/>
    <mergeCell ref="DH4:DJ4"/>
    <mergeCell ref="DM4:DO4"/>
    <mergeCell ref="DR4:DT4"/>
    <mergeCell ref="B5:D5"/>
    <mergeCell ref="E5:G5"/>
    <mergeCell ref="J5:L5"/>
    <mergeCell ref="N5:P5"/>
    <mergeCell ref="Q5:S5"/>
    <mergeCell ref="BX4:BZ4"/>
    <mergeCell ref="CC4:CE4"/>
    <mergeCell ref="CH4:CJ4"/>
    <mergeCell ref="CM4:CO4"/>
    <mergeCell ref="CT4:CV4"/>
    <mergeCell ref="CW4:CY4"/>
    <mergeCell ref="AV4:AX4"/>
    <mergeCell ref="BA4:BC4"/>
    <mergeCell ref="BF4:BH4"/>
    <mergeCell ref="BM4:BO4"/>
    <mergeCell ref="BP4:BR4"/>
    <mergeCell ref="BU4:BW4"/>
    <mergeCell ref="U4:W4"/>
    <mergeCell ref="Z4:AB4"/>
    <mergeCell ref="AG4:AI4"/>
    <mergeCell ref="AJ4:AL4"/>
    <mergeCell ref="AO4:AQ4"/>
    <mergeCell ref="AR4:AT4"/>
    <mergeCell ref="A4:A6"/>
    <mergeCell ref="B4:D4"/>
    <mergeCell ref="E4:G4"/>
    <mergeCell ref="J4:L4"/>
    <mergeCell ref="N4:P4"/>
    <mergeCell ref="Q4:S4"/>
  </mergeCells>
  <printOptions horizontalCentered="1" verticalCentered="1" headings="1" gridLines="1"/>
  <pageMargins left="0.19685039370078741" right="0.19685039370078741" top="0.59055118110236227" bottom="0.59055118110236227" header="0.19685039370078741" footer="0.19685039370078741"/>
  <pageSetup paperSize="9" scale="65" orientation="portrait" r:id="rId1"/>
  <headerFooter>
    <oddHeader>&amp;L&amp;"Arial Narrow,Gras"&amp;10MINISTERE DE L'ECONOMIE
         ET DES FINANCES&amp;11
&amp;5                 &amp;11
             &amp;12DGEAE&amp;C&amp;"Arial Black,Gras"&amp;10
BUDGET 2021 SOUS FORMAT TOFE&amp;R&amp;"Arial Narrow,Normal"REPUBLIQUE TOGOLAISE
Travail - Liberté - Patrie</oddHeader>
    <oddFooter xml:space="preserve">&amp;L&amp;"Arial Narrow,Normal"&amp;UTableau des Opérations Financières de l'Etat (TOFE) du Togo&amp;C&amp;P / &amp;N&amp;R&amp;D    &amp;T
</oddFooter>
  </headerFooter>
  <rowBreaks count="5" manualBreakCount="5">
    <brk id="78" max="16383" man="1"/>
    <brk id="146" max="6" man="1"/>
    <brk id="208" max="6" man="1"/>
    <brk id="253" max="6" man="1"/>
    <brk id="328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W68"/>
  <sheetViews>
    <sheetView tabSelected="1" zoomScale="80" zoomScaleNormal="80" workbookViewId="0">
      <pane xSplit="1" ySplit="6" topLeftCell="B52" activePane="bottomRight" state="frozen"/>
      <selection activeCell="BH205" sqref="BH205"/>
      <selection pane="topRight" activeCell="BH205" sqref="BH205"/>
      <selection pane="bottomLeft" activeCell="BH205" sqref="BH205"/>
      <selection pane="bottomRight" activeCell="BJ33" sqref="BJ33"/>
    </sheetView>
  </sheetViews>
  <sheetFormatPr baseColWidth="10" defaultRowHeight="12.75" x14ac:dyDescent="0.2"/>
  <cols>
    <col min="1" max="1" width="65.7109375" style="387" customWidth="1"/>
    <col min="2" max="2" width="8.140625" style="388" bestFit="1" customWidth="1"/>
    <col min="3" max="3" width="9.42578125" style="387" hidden="1" customWidth="1"/>
    <col min="4" max="4" width="8.140625" style="387" bestFit="1" customWidth="1"/>
    <col min="5" max="5" width="8.140625" style="387" hidden="1" customWidth="1"/>
    <col min="6" max="6" width="10" style="387" hidden="1" customWidth="1"/>
    <col min="7" max="7" width="8.85546875" style="387" hidden="1" customWidth="1"/>
    <col min="8" max="8" width="11.7109375" style="387" hidden="1" customWidth="1"/>
    <col min="9" max="9" width="16.85546875" style="387" hidden="1" customWidth="1"/>
    <col min="10" max="10" width="7.28515625" style="387" hidden="1" customWidth="1"/>
    <col min="11" max="11" width="12.140625" style="387" hidden="1" customWidth="1"/>
    <col min="12" max="12" width="8.85546875" style="387" hidden="1" customWidth="1"/>
    <col min="13" max="13" width="16.85546875" style="387" hidden="1" customWidth="1"/>
    <col min="14" max="14" width="7.28515625" style="387" hidden="1" customWidth="1"/>
    <col min="15" max="15" width="9.140625" style="387" hidden="1" customWidth="1"/>
    <col min="16" max="16" width="8.85546875" style="387" hidden="1" customWidth="1"/>
    <col min="17" max="17" width="7.28515625" style="390" hidden="1" customWidth="1"/>
    <col min="18" max="18" width="10" style="387" hidden="1" customWidth="1"/>
    <col min="19" max="19" width="8.85546875" style="387" hidden="1" customWidth="1"/>
    <col min="20" max="20" width="16.85546875" style="387" hidden="1" customWidth="1"/>
    <col min="21" max="21" width="6.7109375" style="387" hidden="1" customWidth="1"/>
    <col min="22" max="22" width="10.28515625" style="387" hidden="1" customWidth="1"/>
    <col min="23" max="23" width="8.85546875" style="387" hidden="1" customWidth="1"/>
    <col min="24" max="24" width="11" style="387" hidden="1" customWidth="1"/>
    <col min="25" max="25" width="16.85546875" style="387" hidden="1" customWidth="1"/>
    <col min="26" max="26" width="7" style="387" customWidth="1"/>
    <col min="27" max="27" width="10.28515625" style="387" hidden="1" customWidth="1"/>
    <col min="28" max="28" width="8.85546875" style="387" customWidth="1"/>
    <col min="29" max="30" width="14.140625" style="387" hidden="1" customWidth="1"/>
    <col min="31" max="31" width="15" style="390" hidden="1" customWidth="1"/>
    <col min="32" max="32" width="16.85546875" style="390" hidden="1" customWidth="1"/>
    <col min="33" max="33" width="6.7109375" style="390" bestFit="1" customWidth="1"/>
    <col min="34" max="34" width="11.5703125" style="387" hidden="1" customWidth="1"/>
    <col min="35" max="35" width="8.85546875" style="387" bestFit="1" customWidth="1"/>
    <col min="36" max="36" width="7" style="387" hidden="1" customWidth="1"/>
    <col min="37" max="37" width="9.7109375" style="387" hidden="1" customWidth="1"/>
    <col min="38" max="38" width="8.85546875" style="387" hidden="1" customWidth="1"/>
    <col min="39" max="39" width="10.7109375" style="387" hidden="1" customWidth="1"/>
    <col min="40" max="40" width="11.140625" style="388" hidden="1" customWidth="1"/>
    <col min="41" max="41" width="5.5703125" style="388" bestFit="1" customWidth="1"/>
    <col min="42" max="42" width="11.140625" style="387" hidden="1" customWidth="1"/>
    <col min="43" max="43" width="8.85546875" style="387" bestFit="1" customWidth="1"/>
    <col min="44" max="44" width="7" style="387" hidden="1" customWidth="1"/>
    <col min="45" max="45" width="11.140625" style="387" hidden="1" customWidth="1"/>
    <col min="46" max="46" width="8.85546875" style="387" hidden="1" customWidth="1"/>
    <col min="47" max="47" width="16.85546875" style="387" hidden="1" customWidth="1"/>
    <col min="48" max="48" width="5.5703125" style="390" bestFit="1" customWidth="1"/>
    <col min="49" max="49" width="10" style="390" hidden="1" customWidth="1"/>
    <col min="50" max="50" width="8.85546875" style="390" bestFit="1" customWidth="1"/>
    <col min="51" max="51" width="11.42578125" style="390" hidden="1" customWidth="1"/>
    <col min="52" max="52" width="16.85546875" style="387" hidden="1" customWidth="1"/>
    <col min="53" max="53" width="6.7109375" style="387" hidden="1" customWidth="1"/>
    <col min="54" max="54" width="10.5703125" style="387" hidden="1" customWidth="1"/>
    <col min="55" max="55" width="8.85546875" style="387" hidden="1" customWidth="1"/>
    <col min="56" max="56" width="10.85546875" style="387" hidden="1" customWidth="1"/>
    <col min="57" max="57" width="16.85546875" style="388" hidden="1" customWidth="1"/>
    <col min="58" max="58" width="7" style="387" bestFit="1" customWidth="1"/>
    <col min="59" max="59" width="9.85546875" style="387" customWidth="1"/>
    <col min="60" max="60" width="8.85546875" style="387" bestFit="1" customWidth="1"/>
    <col min="61" max="61" width="10.7109375" style="387" bestFit="1" customWidth="1"/>
    <col min="62" max="62" width="13" style="387" bestFit="1" customWidth="1"/>
    <col min="63" max="63" width="16.42578125" style="387" bestFit="1" customWidth="1"/>
    <col min="64" max="64" width="16.85546875" style="387" bestFit="1" customWidth="1"/>
    <col min="65" max="65" width="5.5703125" style="387" bestFit="1" customWidth="1"/>
    <col min="66" max="66" width="9.85546875" style="387" customWidth="1"/>
    <col min="67" max="67" width="8.85546875" style="387" bestFit="1" customWidth="1"/>
    <col min="68" max="68" width="7" style="387" bestFit="1" customWidth="1"/>
    <col min="69" max="69" width="10.7109375" style="387" customWidth="1"/>
    <col min="70" max="70" width="8.85546875" style="387" bestFit="1" customWidth="1"/>
    <col min="71" max="71" width="10.7109375" style="387" bestFit="1" customWidth="1"/>
    <col min="72" max="72" width="16.85546875" style="387" bestFit="1" customWidth="1"/>
    <col min="73" max="73" width="5.5703125" style="387" bestFit="1" customWidth="1"/>
    <col min="74" max="74" width="9.85546875" style="387" customWidth="1"/>
    <col min="75" max="75" width="8.85546875" style="387" bestFit="1" customWidth="1"/>
    <col min="76" max="76" width="7" style="387" bestFit="1" customWidth="1"/>
    <col min="77" max="77" width="9.140625" style="387" customWidth="1"/>
    <col min="78" max="78" width="8.85546875" style="387" bestFit="1" customWidth="1"/>
    <col min="79" max="79" width="10.7109375" style="387" bestFit="1" customWidth="1"/>
    <col min="80" max="80" width="16.85546875" style="387" bestFit="1" customWidth="1"/>
    <col min="81" max="81" width="5.5703125" style="387" bestFit="1" customWidth="1"/>
    <col min="82" max="82" width="8.85546875" style="387" customWidth="1"/>
    <col min="83" max="83" width="8.85546875" style="387" bestFit="1" customWidth="1"/>
    <col min="84" max="84" width="11" style="387" bestFit="1" customWidth="1"/>
    <col min="85" max="85" width="16.85546875" style="387" bestFit="1" customWidth="1"/>
    <col min="86" max="86" width="5.5703125" style="387" bestFit="1" customWidth="1"/>
    <col min="87" max="87" width="9.85546875" style="387" customWidth="1"/>
    <col min="88" max="88" width="8.85546875" style="387" bestFit="1" customWidth="1"/>
    <col min="89" max="89" width="13" style="387" bestFit="1" customWidth="1"/>
    <col min="90" max="90" width="16.85546875" style="387" bestFit="1" customWidth="1"/>
    <col min="91" max="91" width="7" style="387" bestFit="1" customWidth="1"/>
    <col min="92" max="92" width="11" style="387" customWidth="1"/>
    <col min="93" max="93" width="8.85546875" style="387" bestFit="1" customWidth="1"/>
    <col min="94" max="94" width="10.7109375" style="387" bestFit="1" customWidth="1"/>
    <col min="95" max="95" width="11.42578125" style="387" bestFit="1" customWidth="1"/>
    <col min="96" max="96" width="9.28515625" style="387" customWidth="1"/>
    <col min="97" max="97" width="16.85546875" style="387" bestFit="1" customWidth="1"/>
    <col min="98" max="98" width="5.5703125" style="387" bestFit="1" customWidth="1"/>
    <col min="99" max="99" width="8.85546875" style="387" customWidth="1"/>
    <col min="100" max="100" width="8.85546875" style="387" bestFit="1" customWidth="1"/>
    <col min="101" max="101" width="7" style="387" bestFit="1" customWidth="1"/>
    <col min="102" max="102" width="10" style="387" customWidth="1"/>
    <col min="103" max="103" width="8.85546875" style="387" bestFit="1" customWidth="1"/>
    <col min="104" max="104" width="16.85546875" style="387" bestFit="1" customWidth="1"/>
    <col min="105" max="105" width="5.5703125" style="387" bestFit="1" customWidth="1"/>
    <col min="106" max="106" width="11" style="387" customWidth="1"/>
    <col min="107" max="107" width="8.85546875" style="387" bestFit="1" customWidth="1"/>
    <col min="108" max="108" width="7" style="387" bestFit="1" customWidth="1"/>
    <col min="109" max="109" width="9.7109375" style="387" customWidth="1"/>
    <col min="110" max="110" width="8.85546875" style="387" bestFit="1" customWidth="1"/>
    <col min="111" max="111" width="16.85546875" style="387" bestFit="1" customWidth="1"/>
    <col min="112" max="112" width="5.5703125" style="387" bestFit="1" customWidth="1"/>
    <col min="113" max="113" width="9.5703125" style="387" customWidth="1"/>
    <col min="114" max="114" width="8.85546875" style="387" bestFit="1" customWidth="1"/>
    <col min="115" max="115" width="11" style="387" bestFit="1" customWidth="1"/>
    <col min="116" max="116" width="16.85546875" style="387" bestFit="1" customWidth="1"/>
    <col min="117" max="117" width="5.5703125" style="387" bestFit="1" customWidth="1"/>
    <col min="118" max="118" width="11.140625" style="387" customWidth="1"/>
    <col min="119" max="119" width="8.85546875" style="387" bestFit="1" customWidth="1"/>
    <col min="120" max="120" width="16.42578125" style="387" bestFit="1" customWidth="1"/>
    <col min="121" max="121" width="16.85546875" style="387" bestFit="1" customWidth="1"/>
    <col min="122" max="122" width="8.140625" style="387" bestFit="1" customWidth="1"/>
    <col min="123" max="123" width="9.7109375" style="387" customWidth="1"/>
    <col min="124" max="124" width="8.85546875" style="387" bestFit="1" customWidth="1"/>
    <col min="125" max="125" width="10.7109375" style="387" bestFit="1" customWidth="1"/>
    <col min="126" max="126" width="12.7109375" style="387" bestFit="1" customWidth="1"/>
    <col min="127" max="127" width="10.7109375" style="387" bestFit="1" customWidth="1"/>
    <col min="128" max="16384" width="11.42578125" style="387"/>
  </cols>
  <sheetData>
    <row r="1" spans="1:127" x14ac:dyDescent="0.2">
      <c r="C1" s="389"/>
    </row>
    <row r="2" spans="1:127" ht="18" x14ac:dyDescent="0.25">
      <c r="A2" s="391" t="s">
        <v>334</v>
      </c>
      <c r="C2" s="392"/>
      <c r="J2" s="393"/>
      <c r="N2" s="393"/>
    </row>
    <row r="3" spans="1:127" x14ac:dyDescent="0.2">
      <c r="G3" s="394"/>
      <c r="I3" s="394"/>
      <c r="L3" s="394"/>
      <c r="S3" s="394"/>
      <c r="W3" s="394"/>
      <c r="Z3" s="394"/>
      <c r="AC3" s="394"/>
      <c r="AD3" s="394"/>
      <c r="AI3" s="394"/>
      <c r="AJ3" s="394"/>
      <c r="AK3" s="394"/>
      <c r="AM3" s="394"/>
      <c r="AN3" s="394"/>
      <c r="AO3" s="394"/>
      <c r="AQ3" s="394"/>
      <c r="AS3" s="394"/>
      <c r="BA3" s="394"/>
      <c r="BB3" s="394"/>
      <c r="BD3" s="394"/>
      <c r="BE3" s="394"/>
      <c r="BG3" s="394"/>
      <c r="BI3" s="394"/>
    </row>
    <row r="4" spans="1:127" s="410" customFormat="1" ht="28.5" customHeight="1" x14ac:dyDescent="0.2">
      <c r="A4" s="395" t="s">
        <v>1</v>
      </c>
      <c r="B4" s="396" t="s">
        <v>2</v>
      </c>
      <c r="C4" s="396"/>
      <c r="D4" s="396"/>
      <c r="E4" s="396" t="s">
        <v>3</v>
      </c>
      <c r="F4" s="396"/>
      <c r="G4" s="396"/>
      <c r="H4" s="397" t="s">
        <v>4</v>
      </c>
      <c r="I4" s="398" t="s">
        <v>5</v>
      </c>
      <c r="J4" s="396" t="s">
        <v>6</v>
      </c>
      <c r="K4" s="396"/>
      <c r="L4" s="396"/>
      <c r="M4" s="398" t="s">
        <v>5</v>
      </c>
      <c r="N4" s="396" t="s">
        <v>6</v>
      </c>
      <c r="O4" s="396"/>
      <c r="P4" s="396"/>
      <c r="Q4" s="396" t="s">
        <v>7</v>
      </c>
      <c r="R4" s="396"/>
      <c r="S4" s="396"/>
      <c r="T4" s="398" t="s">
        <v>5</v>
      </c>
      <c r="U4" s="396" t="s">
        <v>6</v>
      </c>
      <c r="V4" s="396"/>
      <c r="W4" s="396"/>
      <c r="X4" s="399" t="s">
        <v>8</v>
      </c>
      <c r="Y4" s="398" t="s">
        <v>5</v>
      </c>
      <c r="Z4" s="396" t="s">
        <v>7</v>
      </c>
      <c r="AA4" s="396"/>
      <c r="AB4" s="396"/>
      <c r="AC4" s="400" t="s">
        <v>9</v>
      </c>
      <c r="AD4" s="400" t="s">
        <v>9</v>
      </c>
      <c r="AE4" s="400" t="s">
        <v>9</v>
      </c>
      <c r="AF4" s="401" t="s">
        <v>5</v>
      </c>
      <c r="AG4" s="402" t="s">
        <v>6</v>
      </c>
      <c r="AH4" s="402"/>
      <c r="AI4" s="402"/>
      <c r="AJ4" s="402" t="s">
        <v>7</v>
      </c>
      <c r="AK4" s="402"/>
      <c r="AL4" s="402"/>
      <c r="AM4" s="400" t="s">
        <v>9</v>
      </c>
      <c r="AN4" s="401" t="s">
        <v>5</v>
      </c>
      <c r="AO4" s="402" t="s">
        <v>6</v>
      </c>
      <c r="AP4" s="402"/>
      <c r="AQ4" s="402"/>
      <c r="AR4" s="402" t="s">
        <v>7</v>
      </c>
      <c r="AS4" s="402"/>
      <c r="AT4" s="402"/>
      <c r="AU4" s="401" t="s">
        <v>5</v>
      </c>
      <c r="AV4" s="402" t="s">
        <v>6</v>
      </c>
      <c r="AW4" s="402"/>
      <c r="AX4" s="402"/>
      <c r="AY4" s="403" t="s">
        <v>8</v>
      </c>
      <c r="AZ4" s="404" t="s">
        <v>5</v>
      </c>
      <c r="BA4" s="402" t="s">
        <v>6</v>
      </c>
      <c r="BB4" s="402"/>
      <c r="BC4" s="402"/>
      <c r="BD4" s="403" t="s">
        <v>8</v>
      </c>
      <c r="BE4" s="405" t="s">
        <v>5</v>
      </c>
      <c r="BF4" s="406" t="s">
        <v>7</v>
      </c>
      <c r="BG4" s="406"/>
      <c r="BH4" s="406"/>
      <c r="BI4" s="400" t="s">
        <v>9</v>
      </c>
      <c r="BJ4" s="400" t="s">
        <v>9</v>
      </c>
      <c r="BK4" s="400" t="s">
        <v>10</v>
      </c>
      <c r="BL4" s="401" t="s">
        <v>5</v>
      </c>
      <c r="BM4" s="402" t="s">
        <v>6</v>
      </c>
      <c r="BN4" s="402"/>
      <c r="BO4" s="402"/>
      <c r="BP4" s="407" t="s">
        <v>7</v>
      </c>
      <c r="BQ4" s="407"/>
      <c r="BR4" s="407"/>
      <c r="BS4" s="400" t="s">
        <v>9</v>
      </c>
      <c r="BT4" s="401" t="s">
        <v>5</v>
      </c>
      <c r="BU4" s="402" t="s">
        <v>6</v>
      </c>
      <c r="BV4" s="402"/>
      <c r="BW4" s="402"/>
      <c r="BX4" s="407" t="s">
        <v>7</v>
      </c>
      <c r="BY4" s="407"/>
      <c r="BZ4" s="407"/>
      <c r="CA4" s="400" t="s">
        <v>9</v>
      </c>
      <c r="CB4" s="401" t="s">
        <v>5</v>
      </c>
      <c r="CC4" s="402" t="s">
        <v>6</v>
      </c>
      <c r="CD4" s="402"/>
      <c r="CE4" s="402"/>
      <c r="CF4" s="403" t="s">
        <v>8</v>
      </c>
      <c r="CG4" s="408" t="s">
        <v>5</v>
      </c>
      <c r="CH4" s="407" t="s">
        <v>6</v>
      </c>
      <c r="CI4" s="407"/>
      <c r="CJ4" s="407"/>
      <c r="CK4" s="403" t="s">
        <v>8</v>
      </c>
      <c r="CL4" s="405" t="s">
        <v>5</v>
      </c>
      <c r="CM4" s="407" t="s">
        <v>7</v>
      </c>
      <c r="CN4" s="407"/>
      <c r="CO4" s="407"/>
      <c r="CP4" s="400" t="s">
        <v>9</v>
      </c>
      <c r="CQ4" s="400" t="s">
        <v>9</v>
      </c>
      <c r="CR4" s="400" t="s">
        <v>10</v>
      </c>
      <c r="CS4" s="401" t="s">
        <v>5</v>
      </c>
      <c r="CT4" s="402" t="s">
        <v>6</v>
      </c>
      <c r="CU4" s="402"/>
      <c r="CV4" s="402"/>
      <c r="CW4" s="407" t="s">
        <v>7</v>
      </c>
      <c r="CX4" s="407"/>
      <c r="CY4" s="407"/>
      <c r="CZ4" s="401" t="s">
        <v>5</v>
      </c>
      <c r="DA4" s="402" t="s">
        <v>6</v>
      </c>
      <c r="DB4" s="402"/>
      <c r="DC4" s="402"/>
      <c r="DD4" s="407" t="s">
        <v>7</v>
      </c>
      <c r="DE4" s="407"/>
      <c r="DF4" s="407"/>
      <c r="DG4" s="401" t="s">
        <v>5</v>
      </c>
      <c r="DH4" s="402" t="s">
        <v>6</v>
      </c>
      <c r="DI4" s="402"/>
      <c r="DJ4" s="402"/>
      <c r="DK4" s="403" t="s">
        <v>8</v>
      </c>
      <c r="DL4" s="408" t="s">
        <v>5</v>
      </c>
      <c r="DM4" s="402" t="s">
        <v>6</v>
      </c>
      <c r="DN4" s="402"/>
      <c r="DO4" s="402"/>
      <c r="DP4" s="403" t="s">
        <v>8</v>
      </c>
      <c r="DQ4" s="405" t="s">
        <v>5</v>
      </c>
      <c r="DR4" s="409" t="s">
        <v>7</v>
      </c>
      <c r="DS4" s="409"/>
      <c r="DT4" s="409"/>
      <c r="DU4" s="400" t="s">
        <v>9</v>
      </c>
      <c r="DV4" s="400" t="s">
        <v>9</v>
      </c>
      <c r="DW4" s="400" t="s">
        <v>9</v>
      </c>
    </row>
    <row r="5" spans="1:127" s="410" customFormat="1" ht="14.25" customHeight="1" x14ac:dyDescent="0.2">
      <c r="A5" s="395"/>
      <c r="B5" s="395">
        <v>2021</v>
      </c>
      <c r="C5" s="395"/>
      <c r="D5" s="395"/>
      <c r="E5" s="395">
        <f>B5</f>
        <v>2021</v>
      </c>
      <c r="F5" s="395"/>
      <c r="G5" s="395"/>
      <c r="H5" s="411" t="s">
        <v>11</v>
      </c>
      <c r="I5" s="411">
        <v>44197</v>
      </c>
      <c r="J5" s="412">
        <v>44197</v>
      </c>
      <c r="K5" s="412"/>
      <c r="L5" s="412"/>
      <c r="M5" s="411">
        <f>I5+31</f>
        <v>44228</v>
      </c>
      <c r="N5" s="412">
        <f>M5</f>
        <v>44228</v>
      </c>
      <c r="O5" s="412"/>
      <c r="P5" s="412"/>
      <c r="Q5" s="412">
        <f>N5</f>
        <v>44228</v>
      </c>
      <c r="R5" s="412"/>
      <c r="S5" s="412"/>
      <c r="T5" s="411">
        <f>M5+31</f>
        <v>44259</v>
      </c>
      <c r="U5" s="412">
        <f>T5</f>
        <v>44259</v>
      </c>
      <c r="V5" s="412"/>
      <c r="W5" s="412"/>
      <c r="X5" s="411" t="s">
        <v>12</v>
      </c>
      <c r="Y5" s="413" t="s">
        <v>12</v>
      </c>
      <c r="Z5" s="412">
        <f>U5</f>
        <v>44259</v>
      </c>
      <c r="AA5" s="412"/>
      <c r="AB5" s="412"/>
      <c r="AC5" s="400" t="s">
        <v>13</v>
      </c>
      <c r="AD5" s="400" t="s">
        <v>13</v>
      </c>
      <c r="AE5" s="400" t="s">
        <v>14</v>
      </c>
      <c r="AF5" s="414">
        <f>Z5+30</f>
        <v>44289</v>
      </c>
      <c r="AG5" s="415">
        <f>AF5</f>
        <v>44289</v>
      </c>
      <c r="AH5" s="415"/>
      <c r="AI5" s="415"/>
      <c r="AJ5" s="415">
        <f>AG5</f>
        <v>44289</v>
      </c>
      <c r="AK5" s="415"/>
      <c r="AL5" s="415"/>
      <c r="AM5" s="400" t="s">
        <v>13</v>
      </c>
      <c r="AN5" s="414">
        <f>AJ5+30</f>
        <v>44319</v>
      </c>
      <c r="AO5" s="415">
        <f>AN5</f>
        <v>44319</v>
      </c>
      <c r="AP5" s="415"/>
      <c r="AQ5" s="415"/>
      <c r="AR5" s="415">
        <f>AO5</f>
        <v>44319</v>
      </c>
      <c r="AS5" s="415"/>
      <c r="AT5" s="415"/>
      <c r="AU5" s="414">
        <f>AR5+31</f>
        <v>44350</v>
      </c>
      <c r="AV5" s="415">
        <f>AU5</f>
        <v>44350</v>
      </c>
      <c r="AW5" s="415"/>
      <c r="AX5" s="415"/>
      <c r="AY5" s="416" t="s">
        <v>15</v>
      </c>
      <c r="AZ5" s="404" t="s">
        <v>15</v>
      </c>
      <c r="BA5" s="407" t="s">
        <v>16</v>
      </c>
      <c r="BB5" s="407"/>
      <c r="BC5" s="407"/>
      <c r="BD5" s="416" t="s">
        <v>17</v>
      </c>
      <c r="BE5" s="417" t="s">
        <v>17</v>
      </c>
      <c r="BF5" s="418">
        <f>AV5</f>
        <v>44350</v>
      </c>
      <c r="BG5" s="418"/>
      <c r="BH5" s="418"/>
      <c r="BI5" s="400" t="s">
        <v>13</v>
      </c>
      <c r="BJ5" s="400" t="s">
        <v>13</v>
      </c>
      <c r="BK5" s="400" t="s">
        <v>18</v>
      </c>
      <c r="BL5" s="414">
        <f>BF5+30</f>
        <v>44380</v>
      </c>
      <c r="BM5" s="415">
        <f>BL5</f>
        <v>44380</v>
      </c>
      <c r="BN5" s="415"/>
      <c r="BO5" s="415"/>
      <c r="BP5" s="415">
        <f>BM5</f>
        <v>44380</v>
      </c>
      <c r="BQ5" s="415"/>
      <c r="BR5" s="415"/>
      <c r="BS5" s="400" t="s">
        <v>13</v>
      </c>
      <c r="BT5" s="414">
        <f>BP5+31</f>
        <v>44411</v>
      </c>
      <c r="BU5" s="415">
        <f>BT5</f>
        <v>44411</v>
      </c>
      <c r="BV5" s="415"/>
      <c r="BW5" s="415"/>
      <c r="BX5" s="415">
        <f>BU5</f>
        <v>44411</v>
      </c>
      <c r="BY5" s="415"/>
      <c r="BZ5" s="415"/>
      <c r="CA5" s="400" t="s">
        <v>13</v>
      </c>
      <c r="CB5" s="414">
        <f>BX5+31</f>
        <v>44442</v>
      </c>
      <c r="CC5" s="415">
        <f>CB5</f>
        <v>44442</v>
      </c>
      <c r="CD5" s="415"/>
      <c r="CE5" s="415"/>
      <c r="CF5" s="416" t="s">
        <v>19</v>
      </c>
      <c r="CG5" s="404" t="s">
        <v>19</v>
      </c>
      <c r="CH5" s="407" t="s">
        <v>20</v>
      </c>
      <c r="CI5" s="407"/>
      <c r="CJ5" s="407"/>
      <c r="CK5" s="416" t="s">
        <v>21</v>
      </c>
      <c r="CL5" s="417" t="s">
        <v>22</v>
      </c>
      <c r="CM5" s="415">
        <f>CC5</f>
        <v>44442</v>
      </c>
      <c r="CN5" s="415"/>
      <c r="CO5" s="415"/>
      <c r="CP5" s="400" t="s">
        <v>13</v>
      </c>
      <c r="CQ5" s="400" t="s">
        <v>13</v>
      </c>
      <c r="CR5" s="400" t="s">
        <v>18</v>
      </c>
      <c r="CS5" s="414">
        <f>CM5+30</f>
        <v>44472</v>
      </c>
      <c r="CT5" s="415">
        <f>CS5</f>
        <v>44472</v>
      </c>
      <c r="CU5" s="415"/>
      <c r="CV5" s="415"/>
      <c r="CW5" s="415">
        <f>CT5</f>
        <v>44472</v>
      </c>
      <c r="CX5" s="415"/>
      <c r="CY5" s="415"/>
      <c r="CZ5" s="414">
        <f>CW5+31</f>
        <v>44503</v>
      </c>
      <c r="DA5" s="415">
        <f>CZ5</f>
        <v>44503</v>
      </c>
      <c r="DB5" s="415"/>
      <c r="DC5" s="415"/>
      <c r="DD5" s="415">
        <f>DA5</f>
        <v>44503</v>
      </c>
      <c r="DE5" s="415"/>
      <c r="DF5" s="415"/>
      <c r="DG5" s="414">
        <f>DD5+30</f>
        <v>44533</v>
      </c>
      <c r="DH5" s="415">
        <f>DG5</f>
        <v>44533</v>
      </c>
      <c r="DI5" s="415"/>
      <c r="DJ5" s="415"/>
      <c r="DK5" s="416" t="s">
        <v>23</v>
      </c>
      <c r="DL5" s="404" t="s">
        <v>335</v>
      </c>
      <c r="DM5" s="407" t="s">
        <v>23</v>
      </c>
      <c r="DN5" s="407"/>
      <c r="DO5" s="407"/>
      <c r="DP5" s="416" t="s">
        <v>25</v>
      </c>
      <c r="DQ5" s="417" t="s">
        <v>26</v>
      </c>
      <c r="DR5" s="419">
        <f>DH5</f>
        <v>44533</v>
      </c>
      <c r="DS5" s="419"/>
      <c r="DT5" s="419"/>
      <c r="DU5" s="400" t="s">
        <v>13</v>
      </c>
      <c r="DV5" s="400" t="s">
        <v>13</v>
      </c>
      <c r="DW5" s="400" t="s">
        <v>13</v>
      </c>
    </row>
    <row r="6" spans="1:127" s="410" customFormat="1" ht="33" x14ac:dyDescent="0.2">
      <c r="A6" s="395"/>
      <c r="B6" s="413" t="s">
        <v>27</v>
      </c>
      <c r="C6" s="398" t="s">
        <v>28</v>
      </c>
      <c r="D6" s="420" t="s">
        <v>11</v>
      </c>
      <c r="E6" s="413" t="s">
        <v>27</v>
      </c>
      <c r="F6" s="398" t="s">
        <v>28</v>
      </c>
      <c r="G6" s="413" t="s">
        <v>11</v>
      </c>
      <c r="H6" s="421">
        <v>43809</v>
      </c>
      <c r="I6" s="420" t="s">
        <v>29</v>
      </c>
      <c r="J6" s="413" t="s">
        <v>27</v>
      </c>
      <c r="K6" s="398" t="s">
        <v>28</v>
      </c>
      <c r="L6" s="413" t="s">
        <v>11</v>
      </c>
      <c r="M6" s="420" t="s">
        <v>29</v>
      </c>
      <c r="N6" s="413" t="s">
        <v>27</v>
      </c>
      <c r="O6" s="398" t="s">
        <v>28</v>
      </c>
      <c r="P6" s="413" t="s">
        <v>11</v>
      </c>
      <c r="Q6" s="413" t="s">
        <v>27</v>
      </c>
      <c r="R6" s="398" t="s">
        <v>28</v>
      </c>
      <c r="S6" s="413" t="s">
        <v>11</v>
      </c>
      <c r="T6" s="420" t="s">
        <v>29</v>
      </c>
      <c r="U6" s="413" t="s">
        <v>27</v>
      </c>
      <c r="V6" s="398" t="s">
        <v>28</v>
      </c>
      <c r="W6" s="413" t="s">
        <v>11</v>
      </c>
      <c r="X6" s="413">
        <f>Y6</f>
        <v>2021</v>
      </c>
      <c r="Y6" s="413">
        <f>B5</f>
        <v>2021</v>
      </c>
      <c r="Z6" s="413" t="s">
        <v>27</v>
      </c>
      <c r="AA6" s="398" t="s">
        <v>28</v>
      </c>
      <c r="AB6" s="413" t="s">
        <v>11</v>
      </c>
      <c r="AC6" s="400" t="s">
        <v>30</v>
      </c>
      <c r="AD6" s="400" t="s">
        <v>31</v>
      </c>
      <c r="AE6" s="400" t="s">
        <v>12</v>
      </c>
      <c r="AF6" s="422" t="s">
        <v>29</v>
      </c>
      <c r="AG6" s="400" t="s">
        <v>27</v>
      </c>
      <c r="AH6" s="423" t="s">
        <v>28</v>
      </c>
      <c r="AI6" s="400" t="s">
        <v>11</v>
      </c>
      <c r="AJ6" s="400" t="s">
        <v>27</v>
      </c>
      <c r="AK6" s="423" t="s">
        <v>28</v>
      </c>
      <c r="AL6" s="400" t="s">
        <v>11</v>
      </c>
      <c r="AM6" s="400" t="s">
        <v>30</v>
      </c>
      <c r="AN6" s="422" t="s">
        <v>29</v>
      </c>
      <c r="AO6" s="400" t="s">
        <v>27</v>
      </c>
      <c r="AP6" s="423" t="s">
        <v>28</v>
      </c>
      <c r="AQ6" s="400" t="s">
        <v>11</v>
      </c>
      <c r="AR6" s="400" t="s">
        <v>27</v>
      </c>
      <c r="AS6" s="423" t="s">
        <v>28</v>
      </c>
      <c r="AT6" s="400" t="s">
        <v>11</v>
      </c>
      <c r="AU6" s="422" t="s">
        <v>29</v>
      </c>
      <c r="AV6" s="400" t="s">
        <v>27</v>
      </c>
      <c r="AW6" s="423" t="s">
        <v>28</v>
      </c>
      <c r="AX6" s="400" t="s">
        <v>11</v>
      </c>
      <c r="AY6" s="424">
        <f>B5</f>
        <v>2021</v>
      </c>
      <c r="AZ6" s="404">
        <f>AY6</f>
        <v>2021</v>
      </c>
      <c r="BA6" s="400" t="s">
        <v>27</v>
      </c>
      <c r="BB6" s="423" t="s">
        <v>28</v>
      </c>
      <c r="BC6" s="400" t="s">
        <v>11</v>
      </c>
      <c r="BD6" s="424">
        <f>AY6</f>
        <v>2021</v>
      </c>
      <c r="BE6" s="417">
        <f>BD6</f>
        <v>2021</v>
      </c>
      <c r="BF6" s="425" t="s">
        <v>27</v>
      </c>
      <c r="BG6" s="426" t="s">
        <v>28</v>
      </c>
      <c r="BH6" s="425" t="s">
        <v>11</v>
      </c>
      <c r="BI6" s="400" t="s">
        <v>30</v>
      </c>
      <c r="BJ6" s="400" t="s">
        <v>32</v>
      </c>
      <c r="BK6" s="400" t="s">
        <v>33</v>
      </c>
      <c r="BL6" s="422" t="s">
        <v>29</v>
      </c>
      <c r="BM6" s="400" t="s">
        <v>27</v>
      </c>
      <c r="BN6" s="423" t="s">
        <v>28</v>
      </c>
      <c r="BO6" s="400" t="s">
        <v>11</v>
      </c>
      <c r="BP6" s="400" t="s">
        <v>27</v>
      </c>
      <c r="BQ6" s="423" t="s">
        <v>28</v>
      </c>
      <c r="BR6" s="400" t="s">
        <v>11</v>
      </c>
      <c r="BS6" s="400" t="s">
        <v>30</v>
      </c>
      <c r="BT6" s="422" t="s">
        <v>29</v>
      </c>
      <c r="BU6" s="400" t="s">
        <v>27</v>
      </c>
      <c r="BV6" s="423" t="s">
        <v>28</v>
      </c>
      <c r="BW6" s="400" t="s">
        <v>11</v>
      </c>
      <c r="BX6" s="400" t="s">
        <v>27</v>
      </c>
      <c r="BY6" s="423" t="s">
        <v>28</v>
      </c>
      <c r="BZ6" s="400" t="s">
        <v>11</v>
      </c>
      <c r="CA6" s="400" t="s">
        <v>30</v>
      </c>
      <c r="CB6" s="422" t="s">
        <v>29</v>
      </c>
      <c r="CC6" s="400" t="s">
        <v>27</v>
      </c>
      <c r="CD6" s="423" t="s">
        <v>28</v>
      </c>
      <c r="CE6" s="400" t="s">
        <v>11</v>
      </c>
      <c r="CF6" s="424">
        <f>B5</f>
        <v>2021</v>
      </c>
      <c r="CG6" s="404">
        <f>CF6</f>
        <v>2021</v>
      </c>
      <c r="CH6" s="400" t="s">
        <v>27</v>
      </c>
      <c r="CI6" s="423" t="s">
        <v>28</v>
      </c>
      <c r="CJ6" s="400" t="s">
        <v>11</v>
      </c>
      <c r="CK6" s="424">
        <f>CF6</f>
        <v>2021</v>
      </c>
      <c r="CL6" s="417">
        <f>CK6</f>
        <v>2021</v>
      </c>
      <c r="CM6" s="400" t="s">
        <v>27</v>
      </c>
      <c r="CN6" s="423" t="s">
        <v>28</v>
      </c>
      <c r="CO6" s="400" t="s">
        <v>11</v>
      </c>
      <c r="CP6" s="400" t="s">
        <v>30</v>
      </c>
      <c r="CQ6" s="400" t="s">
        <v>34</v>
      </c>
      <c r="CR6" s="400" t="s">
        <v>336</v>
      </c>
      <c r="CS6" s="422" t="s">
        <v>29</v>
      </c>
      <c r="CT6" s="400" t="s">
        <v>27</v>
      </c>
      <c r="CU6" s="423" t="s">
        <v>28</v>
      </c>
      <c r="CV6" s="400" t="s">
        <v>11</v>
      </c>
      <c r="CW6" s="400" t="s">
        <v>27</v>
      </c>
      <c r="CX6" s="423" t="s">
        <v>28</v>
      </c>
      <c r="CY6" s="400" t="s">
        <v>11</v>
      </c>
      <c r="CZ6" s="422" t="s">
        <v>29</v>
      </c>
      <c r="DA6" s="400" t="s">
        <v>27</v>
      </c>
      <c r="DB6" s="423" t="s">
        <v>28</v>
      </c>
      <c r="DC6" s="400" t="s">
        <v>11</v>
      </c>
      <c r="DD6" s="400" t="s">
        <v>27</v>
      </c>
      <c r="DE6" s="423" t="s">
        <v>28</v>
      </c>
      <c r="DF6" s="400" t="s">
        <v>11</v>
      </c>
      <c r="DG6" s="422" t="s">
        <v>29</v>
      </c>
      <c r="DH6" s="400" t="s">
        <v>27</v>
      </c>
      <c r="DI6" s="423" t="s">
        <v>28</v>
      </c>
      <c r="DJ6" s="400" t="s">
        <v>11</v>
      </c>
      <c r="DK6" s="424">
        <f>CK6</f>
        <v>2021</v>
      </c>
      <c r="DL6" s="404">
        <f>DK6</f>
        <v>2021</v>
      </c>
      <c r="DM6" s="400" t="s">
        <v>27</v>
      </c>
      <c r="DN6" s="427" t="s">
        <v>28</v>
      </c>
      <c r="DO6" s="400" t="s">
        <v>11</v>
      </c>
      <c r="DP6" s="403">
        <f>DK6</f>
        <v>2021</v>
      </c>
      <c r="DQ6" s="417">
        <f>DP6</f>
        <v>2021</v>
      </c>
      <c r="DR6" s="428" t="s">
        <v>27</v>
      </c>
      <c r="DS6" s="427" t="s">
        <v>28</v>
      </c>
      <c r="DT6" s="428" t="s">
        <v>11</v>
      </c>
      <c r="DU6" s="400" t="s">
        <v>30</v>
      </c>
      <c r="DV6" s="400" t="s">
        <v>36</v>
      </c>
      <c r="DW6" s="400" t="s">
        <v>37</v>
      </c>
    </row>
    <row r="7" spans="1:127" ht="15.75" x14ac:dyDescent="0.25">
      <c r="A7" s="429"/>
      <c r="G7" s="394"/>
      <c r="I7" s="394"/>
      <c r="L7" s="394"/>
      <c r="S7" s="394"/>
      <c r="W7" s="394"/>
      <c r="Z7" s="394"/>
      <c r="AC7" s="394"/>
      <c r="AD7" s="394"/>
      <c r="AI7" s="394"/>
      <c r="AJ7" s="394"/>
      <c r="AK7" s="394"/>
      <c r="AM7" s="394"/>
      <c r="AN7" s="394"/>
      <c r="AO7" s="394"/>
      <c r="AQ7" s="394"/>
      <c r="AS7" s="394"/>
      <c r="BA7" s="394"/>
      <c r="BB7" s="394"/>
      <c r="BD7" s="394"/>
      <c r="BE7" s="394"/>
      <c r="BF7" s="430"/>
      <c r="BG7" s="431"/>
      <c r="BH7" s="430"/>
      <c r="BI7" s="394"/>
    </row>
    <row r="8" spans="1:127" s="435" customFormat="1" ht="15.75" x14ac:dyDescent="0.25">
      <c r="A8" s="432" t="s">
        <v>337</v>
      </c>
      <c r="B8" s="433"/>
      <c r="C8" s="433"/>
      <c r="D8" s="433"/>
      <c r="E8" s="433"/>
      <c r="F8" s="433"/>
      <c r="G8" s="433"/>
      <c r="H8" s="433"/>
      <c r="I8" s="433"/>
      <c r="J8" s="433"/>
      <c r="K8" s="433"/>
      <c r="L8" s="433"/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3"/>
      <c r="Y8" s="433"/>
      <c r="Z8" s="433"/>
      <c r="AA8" s="433"/>
      <c r="AB8" s="433"/>
      <c r="AC8" s="433"/>
      <c r="AD8" s="433"/>
      <c r="AE8" s="433"/>
      <c r="AF8" s="433"/>
      <c r="AG8" s="433"/>
      <c r="AH8" s="433"/>
      <c r="AI8" s="433"/>
      <c r="AJ8" s="433"/>
      <c r="AK8" s="433"/>
      <c r="AL8" s="433"/>
      <c r="AM8" s="433"/>
      <c r="AN8" s="433"/>
      <c r="AO8" s="433"/>
      <c r="AP8" s="433"/>
      <c r="AQ8" s="433"/>
      <c r="AR8" s="433"/>
      <c r="AS8" s="433"/>
      <c r="AT8" s="433"/>
      <c r="AU8" s="433"/>
      <c r="AV8" s="433"/>
      <c r="AW8" s="433"/>
      <c r="AX8" s="433"/>
      <c r="AY8" s="433"/>
      <c r="AZ8" s="433"/>
      <c r="BA8" s="433"/>
      <c r="BB8" s="433"/>
      <c r="BC8" s="433"/>
      <c r="BD8" s="433"/>
      <c r="BE8" s="433"/>
      <c r="BF8" s="434"/>
      <c r="BG8" s="434"/>
      <c r="BH8" s="434"/>
      <c r="BI8" s="433"/>
      <c r="BJ8" s="433"/>
      <c r="BK8" s="433"/>
      <c r="BL8" s="433"/>
      <c r="BM8" s="433"/>
      <c r="BN8" s="433"/>
      <c r="BO8" s="433"/>
      <c r="BP8" s="433"/>
      <c r="BQ8" s="433"/>
      <c r="BR8" s="433"/>
      <c r="BS8" s="433"/>
      <c r="BT8" s="433"/>
      <c r="BU8" s="433"/>
      <c r="BV8" s="433"/>
      <c r="BW8" s="433"/>
      <c r="BX8" s="433"/>
      <c r="BY8" s="433"/>
      <c r="BZ8" s="433"/>
      <c r="CA8" s="433"/>
      <c r="CB8" s="433"/>
      <c r="CC8" s="433"/>
      <c r="CD8" s="433"/>
      <c r="CE8" s="433"/>
      <c r="CF8" s="433"/>
      <c r="CG8" s="433"/>
      <c r="CH8" s="433"/>
      <c r="CI8" s="433"/>
      <c r="CJ8" s="433"/>
      <c r="CK8" s="433"/>
      <c r="CL8" s="433"/>
      <c r="CM8" s="433"/>
      <c r="CN8" s="433"/>
      <c r="CO8" s="433"/>
      <c r="CP8" s="433"/>
      <c r="CQ8" s="433"/>
      <c r="CR8" s="433"/>
      <c r="CS8" s="433"/>
      <c r="CT8" s="433"/>
      <c r="CU8" s="433"/>
      <c r="CV8" s="433"/>
      <c r="CW8" s="433"/>
      <c r="CX8" s="433"/>
      <c r="CY8" s="433"/>
      <c r="CZ8" s="433"/>
      <c r="DA8" s="433"/>
      <c r="DB8" s="433"/>
      <c r="DC8" s="433"/>
      <c r="DD8" s="433"/>
      <c r="DE8" s="433"/>
      <c r="DF8" s="433"/>
      <c r="DG8" s="433"/>
      <c r="DH8" s="433"/>
      <c r="DI8" s="433"/>
      <c r="DJ8" s="433"/>
      <c r="DK8" s="433"/>
      <c r="DL8" s="433"/>
      <c r="DM8" s="433"/>
      <c r="DN8" s="433"/>
      <c r="DO8" s="433"/>
      <c r="DP8" s="433"/>
      <c r="DQ8" s="433"/>
      <c r="DR8" s="433"/>
      <c r="DS8" s="433"/>
      <c r="DT8" s="433"/>
      <c r="DU8" s="433"/>
      <c r="DV8" s="433"/>
      <c r="DW8" s="433"/>
    </row>
    <row r="9" spans="1:127" ht="16.5" x14ac:dyDescent="0.3">
      <c r="A9" s="436" t="s">
        <v>338</v>
      </c>
      <c r="B9" s="437">
        <f>B10+B16+B17</f>
        <v>841.51413476399989</v>
      </c>
      <c r="C9" s="437">
        <f t="shared" ref="C9:BN9" si="0">C10+C16+C17</f>
        <v>67.300421</v>
      </c>
      <c r="D9" s="437">
        <f t="shared" si="0"/>
        <v>774.21371376399998</v>
      </c>
      <c r="E9" s="437">
        <f t="shared" si="0"/>
        <v>841.51413476399989</v>
      </c>
      <c r="F9" s="437">
        <f t="shared" si="0"/>
        <v>67.300421</v>
      </c>
      <c r="G9" s="437">
        <f t="shared" si="0"/>
        <v>774.21371376399998</v>
      </c>
      <c r="H9" s="437">
        <f t="shared" si="0"/>
        <v>822.36579607636645</v>
      </c>
      <c r="I9" s="437">
        <f t="shared" si="0"/>
        <v>54.116355200000001</v>
      </c>
      <c r="J9" s="437">
        <f t="shared" si="0"/>
        <v>67.848098532999998</v>
      </c>
      <c r="K9" s="437">
        <f t="shared" si="0"/>
        <v>8.100739978</v>
      </c>
      <c r="L9" s="437">
        <f t="shared" si="0"/>
        <v>59.747358555000005</v>
      </c>
      <c r="M9" s="437">
        <f t="shared" si="0"/>
        <v>44.240404269999999</v>
      </c>
      <c r="N9" s="437">
        <f t="shared" si="0"/>
        <v>55.046489234999996</v>
      </c>
      <c r="O9" s="437">
        <f t="shared" si="0"/>
        <v>8.1817692429999997</v>
      </c>
      <c r="P9" s="437">
        <f t="shared" si="0"/>
        <v>46.864719991999991</v>
      </c>
      <c r="Q9" s="437">
        <f t="shared" si="0"/>
        <v>122.89458776800001</v>
      </c>
      <c r="R9" s="437">
        <f t="shared" si="0"/>
        <v>16.282509220999998</v>
      </c>
      <c r="S9" s="437">
        <f t="shared" si="0"/>
        <v>106.61207854700001</v>
      </c>
      <c r="T9" s="437">
        <f t="shared" si="0"/>
        <v>20.505676999999999</v>
      </c>
      <c r="U9" s="437">
        <f t="shared" si="0"/>
        <v>56.826702988500003</v>
      </c>
      <c r="V9" s="437">
        <f t="shared" si="0"/>
        <v>8.3260397410000007</v>
      </c>
      <c r="W9" s="437">
        <f t="shared" si="0"/>
        <v>48.500663247500007</v>
      </c>
      <c r="X9" s="437">
        <f t="shared" si="0"/>
        <v>0</v>
      </c>
      <c r="Y9" s="437">
        <f t="shared" si="0"/>
        <v>118.86243647000001</v>
      </c>
      <c r="Z9" s="437">
        <f t="shared" si="0"/>
        <v>179.72129075649997</v>
      </c>
      <c r="AA9" s="437">
        <f t="shared" si="0"/>
        <v>24.608548962000004</v>
      </c>
      <c r="AB9" s="437">
        <f t="shared" si="0"/>
        <v>155.11274179449998</v>
      </c>
      <c r="AC9" s="438">
        <f>AB9/D9</f>
        <v>0.20034873967859254</v>
      </c>
      <c r="AD9" s="438">
        <f>Z9/B9</f>
        <v>0.2135689506949307</v>
      </c>
      <c r="AE9" s="438" t="e">
        <f>AB9/X9</f>
        <v>#DIV/0!</v>
      </c>
      <c r="AF9" s="437">
        <f t="shared" si="0"/>
        <v>48.034047999999999</v>
      </c>
      <c r="AG9" s="437">
        <f t="shared" si="0"/>
        <v>84.752289953000002</v>
      </c>
      <c r="AH9" s="437">
        <f t="shared" si="0"/>
        <v>8.9491707970000007</v>
      </c>
      <c r="AI9" s="437">
        <f t="shared" si="0"/>
        <v>75.803119155999994</v>
      </c>
      <c r="AJ9" s="437">
        <f t="shared" si="0"/>
        <v>264.47358070949997</v>
      </c>
      <c r="AK9" s="437">
        <f t="shared" si="0"/>
        <v>33.557719759000001</v>
      </c>
      <c r="AL9" s="437">
        <f t="shared" si="0"/>
        <v>230.91586095050005</v>
      </c>
      <c r="AM9" s="437" t="e">
        <f t="shared" si="0"/>
        <v>#DIV/0!</v>
      </c>
      <c r="AN9" s="437">
        <f t="shared" si="0"/>
        <v>40.675814000000003</v>
      </c>
      <c r="AO9" s="437">
        <f t="shared" si="0"/>
        <v>72.722220219000008</v>
      </c>
      <c r="AP9" s="437">
        <f t="shared" si="0"/>
        <v>8.6483876629999994</v>
      </c>
      <c r="AQ9" s="437">
        <f t="shared" si="0"/>
        <v>64.073832555999985</v>
      </c>
      <c r="AR9" s="437">
        <f t="shared" si="0"/>
        <v>337.19580092849998</v>
      </c>
      <c r="AS9" s="437">
        <f t="shared" si="0"/>
        <v>42.206107422000002</v>
      </c>
      <c r="AT9" s="437">
        <f t="shared" si="0"/>
        <v>294.98969350649998</v>
      </c>
      <c r="AU9" s="437">
        <f t="shared" si="0"/>
        <v>25.014236</v>
      </c>
      <c r="AV9" s="437">
        <f t="shared" si="0"/>
        <v>78.472308156000011</v>
      </c>
      <c r="AW9" s="437">
        <f t="shared" si="0"/>
        <v>13.058808698</v>
      </c>
      <c r="AX9" s="437">
        <f t="shared" si="0"/>
        <v>65.413499458000004</v>
      </c>
      <c r="AY9" s="437">
        <f t="shared" si="0"/>
        <v>0</v>
      </c>
      <c r="AZ9" s="437">
        <f t="shared" si="0"/>
        <v>113.72409800000001</v>
      </c>
      <c r="BA9" s="437">
        <f t="shared" si="0"/>
        <v>235.94681832799998</v>
      </c>
      <c r="BB9" s="437">
        <f t="shared" si="0"/>
        <v>30.656367158000002</v>
      </c>
      <c r="BC9" s="437">
        <f t="shared" si="0"/>
        <v>205.29045116999995</v>
      </c>
      <c r="BD9" s="437">
        <f t="shared" si="0"/>
        <v>0</v>
      </c>
      <c r="BE9" s="437">
        <f t="shared" si="0"/>
        <v>232.58653446999998</v>
      </c>
      <c r="BF9" s="439">
        <f t="shared" si="0"/>
        <v>415.66810908449997</v>
      </c>
      <c r="BG9" s="439">
        <f t="shared" si="0"/>
        <v>55.264916119999995</v>
      </c>
      <c r="BH9" s="439">
        <f t="shared" si="0"/>
        <v>360.40319296449991</v>
      </c>
      <c r="BI9" s="440">
        <f>BH9/D9</f>
        <v>0.46550866583378547</v>
      </c>
      <c r="BJ9" s="437" t="e">
        <f t="shared" si="0"/>
        <v>#DIV/0!</v>
      </c>
      <c r="BK9" s="437" t="e">
        <f t="shared" si="0"/>
        <v>#DIV/0!</v>
      </c>
      <c r="BL9" s="437">
        <f t="shared" si="0"/>
        <v>0</v>
      </c>
      <c r="BM9" s="437">
        <f t="shared" si="0"/>
        <v>0</v>
      </c>
      <c r="BN9" s="437">
        <f t="shared" si="0"/>
        <v>0</v>
      </c>
      <c r="BO9" s="437">
        <f t="shared" ref="BO9:DT9" si="1">BO10+BO16+BO17</f>
        <v>0</v>
      </c>
      <c r="BP9" s="437">
        <f t="shared" si="1"/>
        <v>415.66810908449997</v>
      </c>
      <c r="BQ9" s="437">
        <f t="shared" si="1"/>
        <v>55.264916119999995</v>
      </c>
      <c r="BR9" s="437">
        <f t="shared" si="1"/>
        <v>360.40319296450002</v>
      </c>
      <c r="BS9" s="437" t="e">
        <f t="shared" si="1"/>
        <v>#DIV/0!</v>
      </c>
      <c r="BT9" s="437">
        <f t="shared" si="1"/>
        <v>0</v>
      </c>
      <c r="BU9" s="437">
        <f t="shared" si="1"/>
        <v>0</v>
      </c>
      <c r="BV9" s="437">
        <f t="shared" si="1"/>
        <v>0</v>
      </c>
      <c r="BW9" s="437">
        <f t="shared" si="1"/>
        <v>0</v>
      </c>
      <c r="BX9" s="437">
        <f t="shared" si="1"/>
        <v>415.66810908449997</v>
      </c>
      <c r="BY9" s="437">
        <f t="shared" si="1"/>
        <v>55.264916119999995</v>
      </c>
      <c r="BZ9" s="437">
        <f t="shared" si="1"/>
        <v>360.40319296450002</v>
      </c>
      <c r="CA9" s="437" t="e">
        <f t="shared" si="1"/>
        <v>#DIV/0!</v>
      </c>
      <c r="CB9" s="437">
        <f t="shared" si="1"/>
        <v>0</v>
      </c>
      <c r="CC9" s="437">
        <f t="shared" si="1"/>
        <v>0</v>
      </c>
      <c r="CD9" s="437">
        <f t="shared" si="1"/>
        <v>0</v>
      </c>
      <c r="CE9" s="437">
        <f t="shared" si="1"/>
        <v>0</v>
      </c>
      <c r="CF9" s="437">
        <f t="shared" si="1"/>
        <v>0</v>
      </c>
      <c r="CG9" s="437">
        <f t="shared" si="1"/>
        <v>0</v>
      </c>
      <c r="CH9" s="437">
        <f t="shared" si="1"/>
        <v>0</v>
      </c>
      <c r="CI9" s="437">
        <f t="shared" si="1"/>
        <v>0</v>
      </c>
      <c r="CJ9" s="437">
        <f t="shared" si="1"/>
        <v>0</v>
      </c>
      <c r="CK9" s="437">
        <f t="shared" si="1"/>
        <v>0</v>
      </c>
      <c r="CL9" s="437">
        <f t="shared" si="1"/>
        <v>232.58653446999998</v>
      </c>
      <c r="CM9" s="437">
        <f t="shared" si="1"/>
        <v>415.66810908449997</v>
      </c>
      <c r="CN9" s="437">
        <f t="shared" si="1"/>
        <v>55.264916119999995</v>
      </c>
      <c r="CO9" s="437">
        <f t="shared" si="1"/>
        <v>360.40319296450002</v>
      </c>
      <c r="CP9" s="437" t="e">
        <f t="shared" si="1"/>
        <v>#DIV/0!</v>
      </c>
      <c r="CQ9" s="437" t="e">
        <f t="shared" si="1"/>
        <v>#DIV/0!</v>
      </c>
      <c r="CR9" s="437" t="e">
        <f t="shared" si="1"/>
        <v>#DIV/0!</v>
      </c>
      <c r="CS9" s="437">
        <f t="shared" si="1"/>
        <v>0</v>
      </c>
      <c r="CT9" s="437">
        <f t="shared" si="1"/>
        <v>0</v>
      </c>
      <c r="CU9" s="437">
        <f t="shared" si="1"/>
        <v>0</v>
      </c>
      <c r="CV9" s="437">
        <f t="shared" si="1"/>
        <v>0</v>
      </c>
      <c r="CW9" s="437">
        <f t="shared" si="1"/>
        <v>415.66810908449997</v>
      </c>
      <c r="CX9" s="437">
        <f t="shared" si="1"/>
        <v>55.264916119999995</v>
      </c>
      <c r="CY9" s="437">
        <f t="shared" si="1"/>
        <v>360.40319296450002</v>
      </c>
      <c r="CZ9" s="437">
        <f t="shared" si="1"/>
        <v>0</v>
      </c>
      <c r="DA9" s="437">
        <f t="shared" si="1"/>
        <v>0</v>
      </c>
      <c r="DB9" s="437">
        <f t="shared" si="1"/>
        <v>0</v>
      </c>
      <c r="DC9" s="437">
        <f t="shared" si="1"/>
        <v>0</v>
      </c>
      <c r="DD9" s="437">
        <f t="shared" si="1"/>
        <v>415.66810908449997</v>
      </c>
      <c r="DE9" s="437">
        <f t="shared" si="1"/>
        <v>55.264916119999995</v>
      </c>
      <c r="DF9" s="437">
        <f t="shared" si="1"/>
        <v>360.40319296450002</v>
      </c>
      <c r="DG9" s="437">
        <f t="shared" si="1"/>
        <v>180.10849946599998</v>
      </c>
      <c r="DH9" s="437">
        <f t="shared" si="1"/>
        <v>0</v>
      </c>
      <c r="DI9" s="437">
        <f t="shared" si="1"/>
        <v>0</v>
      </c>
      <c r="DJ9" s="437">
        <f t="shared" si="1"/>
        <v>0</v>
      </c>
      <c r="DK9" s="437">
        <f t="shared" si="1"/>
        <v>0</v>
      </c>
      <c r="DL9" s="437">
        <f t="shared" si="1"/>
        <v>180.10849946599998</v>
      </c>
      <c r="DM9" s="437">
        <f t="shared" si="1"/>
        <v>0</v>
      </c>
      <c r="DN9" s="437">
        <f t="shared" si="1"/>
        <v>0</v>
      </c>
      <c r="DO9" s="437">
        <f t="shared" si="1"/>
        <v>0</v>
      </c>
      <c r="DP9" s="437">
        <f t="shared" si="1"/>
        <v>0</v>
      </c>
      <c r="DQ9" s="437">
        <f t="shared" si="1"/>
        <v>412.69503393600002</v>
      </c>
      <c r="DR9" s="437">
        <f t="shared" si="1"/>
        <v>415.66810908449997</v>
      </c>
      <c r="DS9" s="437">
        <f t="shared" si="1"/>
        <v>55.264916119999995</v>
      </c>
      <c r="DT9" s="437">
        <f t="shared" si="1"/>
        <v>360.40319296450002</v>
      </c>
      <c r="DU9" s="437">
        <f t="shared" ref="DU9:GC9" si="2">DU10+DU13+DU14</f>
        <v>2.9515105346603274</v>
      </c>
      <c r="DV9" s="437">
        <f t="shared" si="2"/>
        <v>2.9515105346603274</v>
      </c>
      <c r="DW9" s="437">
        <f t="shared" si="2"/>
        <v>2.5713085061049896</v>
      </c>
    </row>
    <row r="10" spans="1:127" ht="16.5" x14ac:dyDescent="0.3">
      <c r="A10" s="441" t="s">
        <v>339</v>
      </c>
      <c r="B10" s="437">
        <f>B11+B14+B15</f>
        <v>708.56589276399995</v>
      </c>
      <c r="C10" s="437">
        <f t="shared" ref="C10:BN10" si="3">C11+C14+C15</f>
        <v>67.300421</v>
      </c>
      <c r="D10" s="437">
        <f t="shared" si="3"/>
        <v>641.26547176400004</v>
      </c>
      <c r="E10" s="437">
        <f t="shared" si="3"/>
        <v>708.56589276399995</v>
      </c>
      <c r="F10" s="437">
        <f t="shared" si="3"/>
        <v>67.300421</v>
      </c>
      <c r="G10" s="437">
        <f t="shared" si="3"/>
        <v>641.26547176400004</v>
      </c>
      <c r="H10" s="437">
        <f t="shared" si="3"/>
        <v>688.20145831384946</v>
      </c>
      <c r="I10" s="437">
        <f t="shared" si="3"/>
        <v>54.116355200000001</v>
      </c>
      <c r="J10" s="437">
        <f t="shared" si="3"/>
        <v>67.370966207000009</v>
      </c>
      <c r="K10" s="437">
        <f t="shared" si="3"/>
        <v>8.100739978</v>
      </c>
      <c r="L10" s="437">
        <f t="shared" si="3"/>
        <v>59.270226229000002</v>
      </c>
      <c r="M10" s="437">
        <f t="shared" si="3"/>
        <v>44.240404269999999</v>
      </c>
      <c r="N10" s="437">
        <f t="shared" si="3"/>
        <v>53.143031018999999</v>
      </c>
      <c r="O10" s="437">
        <f t="shared" si="3"/>
        <v>8.1817692429999997</v>
      </c>
      <c r="P10" s="437">
        <f t="shared" si="3"/>
        <v>44.961261775999994</v>
      </c>
      <c r="Q10" s="437">
        <f t="shared" si="3"/>
        <v>120.513997226</v>
      </c>
      <c r="R10" s="437">
        <f t="shared" si="3"/>
        <v>16.282509220999998</v>
      </c>
      <c r="S10" s="437">
        <f t="shared" si="3"/>
        <v>104.231488005</v>
      </c>
      <c r="T10" s="437">
        <f t="shared" si="3"/>
        <v>20.505676999999999</v>
      </c>
      <c r="U10" s="437">
        <f t="shared" si="3"/>
        <v>53.582521970500004</v>
      </c>
      <c r="V10" s="437">
        <f t="shared" si="3"/>
        <v>8.3260397410000007</v>
      </c>
      <c r="W10" s="437">
        <f t="shared" si="3"/>
        <v>45.256482229500008</v>
      </c>
      <c r="X10" s="437">
        <f t="shared" si="3"/>
        <v>0</v>
      </c>
      <c r="Y10" s="437">
        <f t="shared" si="3"/>
        <v>118.86243647000001</v>
      </c>
      <c r="Z10" s="437">
        <f t="shared" si="3"/>
        <v>174.09651919649997</v>
      </c>
      <c r="AA10" s="437">
        <f t="shared" si="3"/>
        <v>24.608548962000004</v>
      </c>
      <c r="AB10" s="437">
        <f t="shared" si="3"/>
        <v>149.48797023449998</v>
      </c>
      <c r="AC10" s="438">
        <f t="shared" ref="AC10:AC19" si="4">AB10/D10</f>
        <v>0.23311401723109595</v>
      </c>
      <c r="AD10" s="438">
        <f t="shared" ref="AD10:AD19" si="5">Z10/B10</f>
        <v>0.2457026523212652</v>
      </c>
      <c r="AE10" s="438" t="e">
        <f>AB10/X10</f>
        <v>#DIV/0!</v>
      </c>
      <c r="AF10" s="437">
        <f t="shared" si="3"/>
        <v>48.034047999999999</v>
      </c>
      <c r="AG10" s="437">
        <f t="shared" si="3"/>
        <v>77.613797708000007</v>
      </c>
      <c r="AH10" s="437">
        <f t="shared" si="3"/>
        <v>8.9491707970000007</v>
      </c>
      <c r="AI10" s="437">
        <f t="shared" si="3"/>
        <v>68.664626910999999</v>
      </c>
      <c r="AJ10" s="437">
        <f t="shared" si="3"/>
        <v>251.71031690449999</v>
      </c>
      <c r="AK10" s="437">
        <f t="shared" si="3"/>
        <v>33.557719759000001</v>
      </c>
      <c r="AL10" s="437">
        <f t="shared" si="3"/>
        <v>218.15259714550004</v>
      </c>
      <c r="AM10" s="437" t="e">
        <f t="shared" si="3"/>
        <v>#DIV/0!</v>
      </c>
      <c r="AN10" s="437">
        <f t="shared" si="3"/>
        <v>40.675814000000003</v>
      </c>
      <c r="AO10" s="437">
        <f t="shared" si="3"/>
        <v>70.896380823000015</v>
      </c>
      <c r="AP10" s="437">
        <f t="shared" si="3"/>
        <v>8.6483876629999994</v>
      </c>
      <c r="AQ10" s="437">
        <f t="shared" si="3"/>
        <v>62.247993159999993</v>
      </c>
      <c r="AR10" s="437">
        <f t="shared" si="3"/>
        <v>322.60669772749998</v>
      </c>
      <c r="AS10" s="437">
        <f t="shared" si="3"/>
        <v>42.206107422000002</v>
      </c>
      <c r="AT10" s="437">
        <f t="shared" si="3"/>
        <v>280.40059030549997</v>
      </c>
      <c r="AU10" s="437">
        <f t="shared" si="3"/>
        <v>25.014236</v>
      </c>
      <c r="AV10" s="437">
        <f t="shared" si="3"/>
        <v>69.133034496000008</v>
      </c>
      <c r="AW10" s="437">
        <f t="shared" si="3"/>
        <v>13.058808698</v>
      </c>
      <c r="AX10" s="437">
        <f t="shared" si="3"/>
        <v>56.074225798000001</v>
      </c>
      <c r="AY10" s="437">
        <f t="shared" si="3"/>
        <v>0</v>
      </c>
      <c r="AZ10" s="437">
        <f t="shared" si="3"/>
        <v>113.72409800000001</v>
      </c>
      <c r="BA10" s="437">
        <f t="shared" si="3"/>
        <v>217.643213027</v>
      </c>
      <c r="BB10" s="437">
        <f t="shared" si="3"/>
        <v>30.656367158000002</v>
      </c>
      <c r="BC10" s="437">
        <f t="shared" si="3"/>
        <v>186.98684586899998</v>
      </c>
      <c r="BD10" s="437">
        <f t="shared" si="3"/>
        <v>0</v>
      </c>
      <c r="BE10" s="437">
        <f t="shared" si="3"/>
        <v>232.58653446999998</v>
      </c>
      <c r="BF10" s="439">
        <f t="shared" si="3"/>
        <v>391.73973222349997</v>
      </c>
      <c r="BG10" s="439">
        <f t="shared" si="3"/>
        <v>55.264916119999995</v>
      </c>
      <c r="BH10" s="439">
        <f t="shared" si="3"/>
        <v>336.4748161034999</v>
      </c>
      <c r="BI10" s="440">
        <f t="shared" ref="BI10:BI19" si="6">BH10/D10</f>
        <v>0.52470440234045557</v>
      </c>
      <c r="BJ10" s="437">
        <f t="shared" si="3"/>
        <v>1.9527717100555655</v>
      </c>
      <c r="BK10" s="437" t="e">
        <f t="shared" si="3"/>
        <v>#DIV/0!</v>
      </c>
      <c r="BL10" s="437">
        <f t="shared" si="3"/>
        <v>0</v>
      </c>
      <c r="BM10" s="437">
        <f t="shared" si="3"/>
        <v>0</v>
      </c>
      <c r="BN10" s="437">
        <f t="shared" si="3"/>
        <v>0</v>
      </c>
      <c r="BO10" s="437">
        <f t="shared" ref="BO10:DW10" si="7">BO11+BO14+BO15</f>
        <v>0</v>
      </c>
      <c r="BP10" s="437">
        <f t="shared" si="7"/>
        <v>391.73973222349997</v>
      </c>
      <c r="BQ10" s="437">
        <f t="shared" si="7"/>
        <v>55.264916119999995</v>
      </c>
      <c r="BR10" s="437">
        <f t="shared" si="7"/>
        <v>336.47481610350002</v>
      </c>
      <c r="BS10" s="437">
        <f t="shared" si="7"/>
        <v>1.9527717100555655</v>
      </c>
      <c r="BT10" s="437">
        <f t="shared" si="7"/>
        <v>0</v>
      </c>
      <c r="BU10" s="437">
        <f t="shared" si="7"/>
        <v>0</v>
      </c>
      <c r="BV10" s="437">
        <f t="shared" si="7"/>
        <v>0</v>
      </c>
      <c r="BW10" s="437">
        <f t="shared" si="7"/>
        <v>0</v>
      </c>
      <c r="BX10" s="437">
        <f t="shared" si="7"/>
        <v>391.73973222349997</v>
      </c>
      <c r="BY10" s="437">
        <f t="shared" si="7"/>
        <v>55.264916119999995</v>
      </c>
      <c r="BZ10" s="437">
        <f t="shared" si="7"/>
        <v>336.47481610350002</v>
      </c>
      <c r="CA10" s="437" t="e">
        <f t="shared" si="7"/>
        <v>#DIV/0!</v>
      </c>
      <c r="CB10" s="437">
        <f t="shared" si="7"/>
        <v>0</v>
      </c>
      <c r="CC10" s="437">
        <f t="shared" si="7"/>
        <v>0</v>
      </c>
      <c r="CD10" s="437">
        <f t="shared" si="7"/>
        <v>0</v>
      </c>
      <c r="CE10" s="437">
        <f t="shared" si="7"/>
        <v>0</v>
      </c>
      <c r="CF10" s="437">
        <f t="shared" si="7"/>
        <v>0</v>
      </c>
      <c r="CG10" s="437">
        <f t="shared" si="7"/>
        <v>0</v>
      </c>
      <c r="CH10" s="437">
        <f t="shared" si="7"/>
        <v>0</v>
      </c>
      <c r="CI10" s="437">
        <f t="shared" si="7"/>
        <v>0</v>
      </c>
      <c r="CJ10" s="437">
        <f t="shared" si="7"/>
        <v>0</v>
      </c>
      <c r="CK10" s="437">
        <f t="shared" si="7"/>
        <v>0</v>
      </c>
      <c r="CL10" s="437">
        <f t="shared" si="7"/>
        <v>232.58653446999998</v>
      </c>
      <c r="CM10" s="437">
        <f t="shared" si="7"/>
        <v>391.73973222349997</v>
      </c>
      <c r="CN10" s="437">
        <f t="shared" si="7"/>
        <v>55.264916119999995</v>
      </c>
      <c r="CO10" s="437">
        <f t="shared" si="7"/>
        <v>336.47481610350002</v>
      </c>
      <c r="CP10" s="437">
        <f t="shared" si="7"/>
        <v>1.9527717100555655</v>
      </c>
      <c r="CQ10" s="437">
        <f t="shared" si="7"/>
        <v>1.9527717100555655</v>
      </c>
      <c r="CR10" s="437" t="e">
        <f t="shared" si="7"/>
        <v>#DIV/0!</v>
      </c>
      <c r="CS10" s="437">
        <f t="shared" si="7"/>
        <v>0</v>
      </c>
      <c r="CT10" s="437">
        <f t="shared" si="7"/>
        <v>0</v>
      </c>
      <c r="CU10" s="437">
        <f t="shared" si="7"/>
        <v>0</v>
      </c>
      <c r="CV10" s="437">
        <f t="shared" si="7"/>
        <v>0</v>
      </c>
      <c r="CW10" s="437">
        <f t="shared" si="7"/>
        <v>391.73973222349997</v>
      </c>
      <c r="CX10" s="437">
        <f t="shared" si="7"/>
        <v>55.264916119999995</v>
      </c>
      <c r="CY10" s="437">
        <f t="shared" si="7"/>
        <v>336.47481610350002</v>
      </c>
      <c r="CZ10" s="437">
        <f t="shared" si="7"/>
        <v>0</v>
      </c>
      <c r="DA10" s="437">
        <f t="shared" si="7"/>
        <v>0</v>
      </c>
      <c r="DB10" s="437">
        <f t="shared" si="7"/>
        <v>0</v>
      </c>
      <c r="DC10" s="437">
        <f t="shared" si="7"/>
        <v>0</v>
      </c>
      <c r="DD10" s="437">
        <f t="shared" si="7"/>
        <v>391.73973222349997</v>
      </c>
      <c r="DE10" s="437">
        <f t="shared" si="7"/>
        <v>55.264916119999995</v>
      </c>
      <c r="DF10" s="437">
        <f t="shared" si="7"/>
        <v>336.47481610350002</v>
      </c>
      <c r="DG10" s="437">
        <f t="shared" si="7"/>
        <v>180.10849946599998</v>
      </c>
      <c r="DH10" s="437">
        <f t="shared" si="7"/>
        <v>0</v>
      </c>
      <c r="DI10" s="437">
        <f t="shared" si="7"/>
        <v>0</v>
      </c>
      <c r="DJ10" s="437">
        <f t="shared" si="7"/>
        <v>0</v>
      </c>
      <c r="DK10" s="437">
        <f t="shared" si="7"/>
        <v>0</v>
      </c>
      <c r="DL10" s="437">
        <f t="shared" si="7"/>
        <v>180.10849946599998</v>
      </c>
      <c r="DM10" s="437">
        <f t="shared" si="7"/>
        <v>0</v>
      </c>
      <c r="DN10" s="437">
        <f t="shared" si="7"/>
        <v>0</v>
      </c>
      <c r="DO10" s="437">
        <f t="shared" si="7"/>
        <v>0</v>
      </c>
      <c r="DP10" s="437">
        <f t="shared" si="7"/>
        <v>0</v>
      </c>
      <c r="DQ10" s="437">
        <f t="shared" si="7"/>
        <v>412.69503393600002</v>
      </c>
      <c r="DR10" s="437">
        <f t="shared" si="7"/>
        <v>391.73973222349997</v>
      </c>
      <c r="DS10" s="437">
        <f t="shared" si="7"/>
        <v>55.264916119999995</v>
      </c>
      <c r="DT10" s="437">
        <f t="shared" si="7"/>
        <v>336.47481610350002</v>
      </c>
      <c r="DU10" s="437">
        <f t="shared" si="7"/>
        <v>1.9527717100555655</v>
      </c>
      <c r="DV10" s="437">
        <f t="shared" si="7"/>
        <v>1.9527717100555655</v>
      </c>
      <c r="DW10" s="437">
        <f t="shared" si="7"/>
        <v>1.7426732775324245</v>
      </c>
    </row>
    <row r="11" spans="1:127" ht="16.5" x14ac:dyDescent="0.3">
      <c r="A11" s="442" t="s">
        <v>340</v>
      </c>
      <c r="B11" s="437">
        <f>B12+B13</f>
        <v>644.63599999999997</v>
      </c>
      <c r="C11" s="437">
        <f t="shared" ref="C11:BN11" si="8">C12+C13</f>
        <v>67.300421</v>
      </c>
      <c r="D11" s="437">
        <f t="shared" si="8"/>
        <v>577.33557900000005</v>
      </c>
      <c r="E11" s="437">
        <f t="shared" si="8"/>
        <v>644.63599999999997</v>
      </c>
      <c r="F11" s="437">
        <f t="shared" si="8"/>
        <v>67.300421</v>
      </c>
      <c r="G11" s="437">
        <f t="shared" si="8"/>
        <v>577.33557900000005</v>
      </c>
      <c r="H11" s="437">
        <f t="shared" si="8"/>
        <v>602.59441263338101</v>
      </c>
      <c r="I11" s="437">
        <f t="shared" si="8"/>
        <v>54.116355200000001</v>
      </c>
      <c r="J11" s="437">
        <f t="shared" si="8"/>
        <v>66.753358442000007</v>
      </c>
      <c r="K11" s="437">
        <f t="shared" si="8"/>
        <v>8.100739978</v>
      </c>
      <c r="L11" s="437">
        <f t="shared" si="8"/>
        <v>58.652618464</v>
      </c>
      <c r="M11" s="437">
        <f t="shared" si="8"/>
        <v>44.240404269999999</v>
      </c>
      <c r="N11" s="437">
        <f t="shared" si="8"/>
        <v>51.904769498999997</v>
      </c>
      <c r="O11" s="437">
        <f t="shared" si="8"/>
        <v>8.1817692429999997</v>
      </c>
      <c r="P11" s="437">
        <f t="shared" si="8"/>
        <v>43.723000255999992</v>
      </c>
      <c r="Q11" s="437">
        <f t="shared" si="8"/>
        <v>118.658127941</v>
      </c>
      <c r="R11" s="437">
        <f t="shared" si="8"/>
        <v>16.282509220999998</v>
      </c>
      <c r="S11" s="437">
        <f t="shared" si="8"/>
        <v>102.37561872000001</v>
      </c>
      <c r="T11" s="437">
        <f t="shared" si="8"/>
        <v>20.505676999999999</v>
      </c>
      <c r="U11" s="437">
        <f t="shared" si="8"/>
        <v>51.920774756500002</v>
      </c>
      <c r="V11" s="437">
        <f t="shared" si="8"/>
        <v>8.3260397410000007</v>
      </c>
      <c r="W11" s="437">
        <f t="shared" si="8"/>
        <v>43.594735015500007</v>
      </c>
      <c r="X11" s="437">
        <f t="shared" si="8"/>
        <v>0</v>
      </c>
      <c r="Y11" s="437">
        <f t="shared" si="8"/>
        <v>118.86243647000001</v>
      </c>
      <c r="Z11" s="437">
        <f t="shared" si="8"/>
        <v>170.57890269749998</v>
      </c>
      <c r="AA11" s="437">
        <f t="shared" si="8"/>
        <v>24.608548962000004</v>
      </c>
      <c r="AB11" s="437">
        <f t="shared" si="8"/>
        <v>145.9703537355</v>
      </c>
      <c r="AC11" s="438">
        <f t="shared" si="4"/>
        <v>0.25283450222890208</v>
      </c>
      <c r="AD11" s="438">
        <f t="shared" si="5"/>
        <v>0.26461274687963438</v>
      </c>
      <c r="AE11" s="438" t="e">
        <f>AB11/X11</f>
        <v>#DIV/0!</v>
      </c>
      <c r="AF11" s="437">
        <f t="shared" si="8"/>
        <v>48.034047999999999</v>
      </c>
      <c r="AG11" s="437">
        <f t="shared" si="8"/>
        <v>61.714024359</v>
      </c>
      <c r="AH11" s="437">
        <f t="shared" si="8"/>
        <v>8.9491707970000007</v>
      </c>
      <c r="AI11" s="437">
        <f t="shared" si="8"/>
        <v>52.764853561999999</v>
      </c>
      <c r="AJ11" s="437">
        <f t="shared" si="8"/>
        <v>232.29292705649999</v>
      </c>
      <c r="AK11" s="437">
        <f t="shared" si="8"/>
        <v>33.557719759000001</v>
      </c>
      <c r="AL11" s="437">
        <f t="shared" si="8"/>
        <v>198.73520729750004</v>
      </c>
      <c r="AM11" s="437">
        <f t="shared" si="8"/>
        <v>0.68767321270792658</v>
      </c>
      <c r="AN11" s="437">
        <f t="shared" si="8"/>
        <v>40.675814000000003</v>
      </c>
      <c r="AO11" s="437">
        <f t="shared" si="8"/>
        <v>66.142078885000004</v>
      </c>
      <c r="AP11" s="437">
        <f t="shared" si="8"/>
        <v>8.6483876629999994</v>
      </c>
      <c r="AQ11" s="437">
        <f t="shared" si="8"/>
        <v>57.493691221999995</v>
      </c>
      <c r="AR11" s="437">
        <f t="shared" si="8"/>
        <v>298.43500594149998</v>
      </c>
      <c r="AS11" s="437">
        <f t="shared" si="8"/>
        <v>42.206107422000002</v>
      </c>
      <c r="AT11" s="437">
        <f t="shared" si="8"/>
        <v>256.22889851949998</v>
      </c>
      <c r="AU11" s="437">
        <f t="shared" si="8"/>
        <v>25.014236</v>
      </c>
      <c r="AV11" s="437">
        <f t="shared" si="8"/>
        <v>66.915861875000004</v>
      </c>
      <c r="AW11" s="437">
        <f t="shared" si="8"/>
        <v>13.058808698</v>
      </c>
      <c r="AX11" s="437">
        <f t="shared" si="8"/>
        <v>53.857053176999997</v>
      </c>
      <c r="AY11" s="437">
        <f t="shared" si="8"/>
        <v>0</v>
      </c>
      <c r="AZ11" s="437">
        <f t="shared" si="8"/>
        <v>113.72409800000001</v>
      </c>
      <c r="BA11" s="437">
        <f t="shared" si="8"/>
        <v>194.77196511900001</v>
      </c>
      <c r="BB11" s="437">
        <f t="shared" si="8"/>
        <v>30.656367158000002</v>
      </c>
      <c r="BC11" s="437">
        <f t="shared" si="8"/>
        <v>164.11559796099999</v>
      </c>
      <c r="BD11" s="437">
        <f t="shared" si="8"/>
        <v>0</v>
      </c>
      <c r="BE11" s="437">
        <f t="shared" si="8"/>
        <v>232.58653446999998</v>
      </c>
      <c r="BF11" s="439">
        <f t="shared" si="8"/>
        <v>365.3508678165</v>
      </c>
      <c r="BG11" s="439">
        <f t="shared" si="8"/>
        <v>55.264916119999995</v>
      </c>
      <c r="BH11" s="439">
        <f t="shared" si="8"/>
        <v>310.08595169649993</v>
      </c>
      <c r="BI11" s="440">
        <f t="shared" si="6"/>
        <v>0.53709828906369883</v>
      </c>
      <c r="BJ11" s="437">
        <f t="shared" si="8"/>
        <v>1.1345770020240955</v>
      </c>
      <c r="BK11" s="437" t="e">
        <f t="shared" si="8"/>
        <v>#DIV/0!</v>
      </c>
      <c r="BL11" s="437">
        <f t="shared" si="8"/>
        <v>0</v>
      </c>
      <c r="BM11" s="437">
        <f t="shared" si="8"/>
        <v>0</v>
      </c>
      <c r="BN11" s="437">
        <f t="shared" si="8"/>
        <v>0</v>
      </c>
      <c r="BO11" s="437">
        <f t="shared" ref="BO11:DW11" si="9">BO12+BO13</f>
        <v>0</v>
      </c>
      <c r="BP11" s="437">
        <f t="shared" si="9"/>
        <v>365.3508678165</v>
      </c>
      <c r="BQ11" s="437">
        <f t="shared" si="9"/>
        <v>55.264916119999995</v>
      </c>
      <c r="BR11" s="437">
        <f t="shared" si="9"/>
        <v>310.08595169650005</v>
      </c>
      <c r="BS11" s="437">
        <f t="shared" si="9"/>
        <v>1.1345770020240955</v>
      </c>
      <c r="BT11" s="437">
        <f t="shared" si="9"/>
        <v>0</v>
      </c>
      <c r="BU11" s="437">
        <f t="shared" si="9"/>
        <v>0</v>
      </c>
      <c r="BV11" s="437">
        <f t="shared" si="9"/>
        <v>0</v>
      </c>
      <c r="BW11" s="437">
        <f t="shared" si="9"/>
        <v>0</v>
      </c>
      <c r="BX11" s="437">
        <f t="shared" si="9"/>
        <v>365.3508678165</v>
      </c>
      <c r="BY11" s="437">
        <f t="shared" si="9"/>
        <v>55.264916119999995</v>
      </c>
      <c r="BZ11" s="437">
        <f t="shared" si="9"/>
        <v>310.08595169650005</v>
      </c>
      <c r="CA11" s="437">
        <f t="shared" si="9"/>
        <v>1.1345770020240955</v>
      </c>
      <c r="CB11" s="437">
        <f t="shared" si="9"/>
        <v>0</v>
      </c>
      <c r="CC11" s="437">
        <f t="shared" si="9"/>
        <v>0</v>
      </c>
      <c r="CD11" s="437">
        <f t="shared" si="9"/>
        <v>0</v>
      </c>
      <c r="CE11" s="437">
        <f t="shared" si="9"/>
        <v>0</v>
      </c>
      <c r="CF11" s="437">
        <f t="shared" si="9"/>
        <v>0</v>
      </c>
      <c r="CG11" s="437">
        <f t="shared" si="9"/>
        <v>0</v>
      </c>
      <c r="CH11" s="437">
        <f t="shared" si="9"/>
        <v>0</v>
      </c>
      <c r="CI11" s="437">
        <f t="shared" si="9"/>
        <v>0</v>
      </c>
      <c r="CJ11" s="437">
        <f t="shared" si="9"/>
        <v>0</v>
      </c>
      <c r="CK11" s="437">
        <f t="shared" si="9"/>
        <v>0</v>
      </c>
      <c r="CL11" s="437">
        <f t="shared" si="9"/>
        <v>232.58653446999998</v>
      </c>
      <c r="CM11" s="437">
        <f t="shared" si="9"/>
        <v>365.3508678165</v>
      </c>
      <c r="CN11" s="437">
        <f t="shared" si="9"/>
        <v>55.264916119999995</v>
      </c>
      <c r="CO11" s="437">
        <f t="shared" si="9"/>
        <v>310.08595169650005</v>
      </c>
      <c r="CP11" s="437">
        <f t="shared" si="9"/>
        <v>1.1345770020240955</v>
      </c>
      <c r="CQ11" s="437">
        <f t="shared" si="9"/>
        <v>1.1345770020240955</v>
      </c>
      <c r="CR11" s="437" t="e">
        <f t="shared" si="9"/>
        <v>#DIV/0!</v>
      </c>
      <c r="CS11" s="437">
        <f t="shared" si="9"/>
        <v>0</v>
      </c>
      <c r="CT11" s="437">
        <f t="shared" si="9"/>
        <v>0</v>
      </c>
      <c r="CU11" s="437">
        <f t="shared" si="9"/>
        <v>0</v>
      </c>
      <c r="CV11" s="437">
        <f t="shared" si="9"/>
        <v>0</v>
      </c>
      <c r="CW11" s="437">
        <f t="shared" si="9"/>
        <v>365.3508678165</v>
      </c>
      <c r="CX11" s="437">
        <f t="shared" si="9"/>
        <v>55.264916119999995</v>
      </c>
      <c r="CY11" s="437">
        <f t="shared" si="9"/>
        <v>310.08595169650005</v>
      </c>
      <c r="CZ11" s="437">
        <f t="shared" si="9"/>
        <v>0</v>
      </c>
      <c r="DA11" s="437">
        <f t="shared" si="9"/>
        <v>0</v>
      </c>
      <c r="DB11" s="437">
        <f t="shared" si="9"/>
        <v>0</v>
      </c>
      <c r="DC11" s="437">
        <f t="shared" si="9"/>
        <v>0</v>
      </c>
      <c r="DD11" s="437">
        <f t="shared" si="9"/>
        <v>365.3508678165</v>
      </c>
      <c r="DE11" s="437">
        <f t="shared" si="9"/>
        <v>55.264916119999995</v>
      </c>
      <c r="DF11" s="437">
        <f t="shared" si="9"/>
        <v>310.08595169650005</v>
      </c>
      <c r="DG11" s="437">
        <f t="shared" si="9"/>
        <v>180.10849946599998</v>
      </c>
      <c r="DH11" s="437">
        <f t="shared" si="9"/>
        <v>0</v>
      </c>
      <c r="DI11" s="437">
        <f t="shared" si="9"/>
        <v>0</v>
      </c>
      <c r="DJ11" s="437">
        <f t="shared" si="9"/>
        <v>0</v>
      </c>
      <c r="DK11" s="437">
        <f t="shared" si="9"/>
        <v>0</v>
      </c>
      <c r="DL11" s="437">
        <f t="shared" si="9"/>
        <v>180.10849946599998</v>
      </c>
      <c r="DM11" s="437">
        <f t="shared" si="9"/>
        <v>0</v>
      </c>
      <c r="DN11" s="437">
        <f t="shared" si="9"/>
        <v>0</v>
      </c>
      <c r="DO11" s="437">
        <f t="shared" si="9"/>
        <v>0</v>
      </c>
      <c r="DP11" s="437">
        <f t="shared" si="9"/>
        <v>0</v>
      </c>
      <c r="DQ11" s="437">
        <f t="shared" si="9"/>
        <v>412.69503393600002</v>
      </c>
      <c r="DR11" s="437">
        <f t="shared" si="9"/>
        <v>365.3508678165</v>
      </c>
      <c r="DS11" s="437">
        <f t="shared" si="9"/>
        <v>55.264916119999995</v>
      </c>
      <c r="DT11" s="437">
        <f t="shared" si="9"/>
        <v>310.08595169650005</v>
      </c>
      <c r="DU11" s="437">
        <f t="shared" si="9"/>
        <v>1.1345770020240955</v>
      </c>
      <c r="DV11" s="437">
        <f t="shared" si="9"/>
        <v>1.1345770020240955</v>
      </c>
      <c r="DW11" s="437">
        <f t="shared" si="9"/>
        <v>1.0311196146767783</v>
      </c>
    </row>
    <row r="12" spans="1:127" ht="16.5" x14ac:dyDescent="0.3">
      <c r="A12" s="443" t="s">
        <v>341</v>
      </c>
      <c r="B12" s="444">
        <f>'TOFE détaillé 2021'!B9</f>
        <v>331.62260099999997</v>
      </c>
      <c r="C12" s="444">
        <f>'TOFE détaillé 2021'!C9</f>
        <v>15.731477999999999</v>
      </c>
      <c r="D12" s="444">
        <f>'TOFE détaillé 2021'!D9</f>
        <v>315.89112299999999</v>
      </c>
      <c r="E12" s="444">
        <f>'TOFE détaillé 2021'!E9</f>
        <v>331.62260099999997</v>
      </c>
      <c r="F12" s="444">
        <f>'TOFE détaillé 2021'!F9</f>
        <v>15.731477999999999</v>
      </c>
      <c r="G12" s="444">
        <f>'TOFE détaillé 2021'!G9</f>
        <v>315.89112299999999</v>
      </c>
      <c r="H12" s="444">
        <f>'TOFE détaillé 2021'!H9</f>
        <v>344.902207306604</v>
      </c>
      <c r="I12" s="444">
        <f>'TOFE détaillé 2021'!I9</f>
        <v>30.533406199999998</v>
      </c>
      <c r="J12" s="444">
        <f>'TOFE détaillé 2021'!J9</f>
        <v>36.415426131000004</v>
      </c>
      <c r="K12" s="444">
        <f>'TOFE détaillé 2021'!K9</f>
        <v>0.48334116499999996</v>
      </c>
      <c r="L12" s="444">
        <f>'TOFE détaillé 2021'!L9</f>
        <v>35.932084965999998</v>
      </c>
      <c r="M12" s="444">
        <f>'TOFE détaillé 2021'!M9</f>
        <v>21.728297269999999</v>
      </c>
      <c r="N12" s="444">
        <f>'TOFE détaillé 2021'!N9</f>
        <v>22.913850971999999</v>
      </c>
      <c r="O12" s="444">
        <f>'TOFE détaillé 2021'!O9</f>
        <v>0.54167109600000007</v>
      </c>
      <c r="P12" s="444">
        <f>'TOFE détaillé 2021'!P9</f>
        <v>22.372179875999997</v>
      </c>
      <c r="Q12" s="444">
        <f>'TOFE détaillé 2021'!Q9</f>
        <v>59.329277102999995</v>
      </c>
      <c r="R12" s="444">
        <f>'TOFE détaillé 2021'!R9</f>
        <v>1.0250122610000001</v>
      </c>
      <c r="S12" s="444">
        <f>'TOFE détaillé 2021'!S9</f>
        <v>58.304264842000002</v>
      </c>
      <c r="T12" s="444">
        <f>'TOFE détaillé 2021'!T9</f>
        <v>20.505676999999999</v>
      </c>
      <c r="U12" s="444">
        <f>'TOFE détaillé 2021'!U9</f>
        <v>21.575792308499999</v>
      </c>
      <c r="V12" s="444">
        <f>'TOFE détaillé 2021'!V9</f>
        <v>1.4874266600000001</v>
      </c>
      <c r="W12" s="444">
        <f>'TOFE détaillé 2021'!W9</f>
        <v>20.088365648500002</v>
      </c>
      <c r="X12" s="444">
        <f>'TOFE détaillé 2021'!X9</f>
        <v>0</v>
      </c>
      <c r="Y12" s="444">
        <f>'TOFE détaillé 2021'!Y9</f>
        <v>72.767380470000006</v>
      </c>
      <c r="Z12" s="444">
        <f>'TOFE détaillé 2021'!Z9</f>
        <v>80.905069411499994</v>
      </c>
      <c r="AA12" s="444">
        <f>'TOFE détaillé 2021'!AA9</f>
        <v>2.5124389210000002</v>
      </c>
      <c r="AB12" s="444">
        <f>'TOFE détaillé 2021'!AB9</f>
        <v>78.392630490499997</v>
      </c>
      <c r="AC12" s="438">
        <f t="shared" si="4"/>
        <v>0.24816344867817003</v>
      </c>
      <c r="AD12" s="438">
        <f t="shared" si="5"/>
        <v>0.24396729646149781</v>
      </c>
      <c r="AE12" s="438" t="e">
        <f>AB12/X12</f>
        <v>#DIV/0!</v>
      </c>
      <c r="AF12" s="444">
        <f>'TOFE détaillé 2021'!AF9</f>
        <v>26.830197000000002</v>
      </c>
      <c r="AG12" s="444">
        <f>'TOFE détaillé 2021'!AG9</f>
        <v>33.242126235000001</v>
      </c>
      <c r="AH12" s="444">
        <f>'TOFE détaillé 2021'!AH9</f>
        <v>1.708021555</v>
      </c>
      <c r="AI12" s="444">
        <f>'TOFE détaillé 2021'!AI9</f>
        <v>31.534104679999999</v>
      </c>
      <c r="AJ12" s="444">
        <f>'TOFE détaillé 2021'!AJ9</f>
        <v>114.14719564649999</v>
      </c>
      <c r="AK12" s="444">
        <f>'TOFE détaillé 2021'!AK9</f>
        <v>4.2204604760000004</v>
      </c>
      <c r="AL12" s="444">
        <f>'TOFE détaillé 2021'!AL9</f>
        <v>109.92673517050002</v>
      </c>
      <c r="AM12" s="444">
        <f>'TOFE détaillé 2021'!AM9</f>
        <v>0.34798931393364929</v>
      </c>
      <c r="AN12" s="444">
        <f>'TOFE détaillé 2021'!AN9</f>
        <v>15.606034000000001</v>
      </c>
      <c r="AO12" s="444">
        <f>'TOFE détaillé 2021'!AO9</f>
        <v>36.204314095999997</v>
      </c>
      <c r="AP12" s="444">
        <f>'TOFE détaillé 2021'!AP9</f>
        <v>0.69260310200000008</v>
      </c>
      <c r="AQ12" s="444">
        <f>'TOFE détaillé 2021'!AQ9</f>
        <v>35.511710993999998</v>
      </c>
      <c r="AR12" s="444">
        <f>'TOFE détaillé 2021'!AR9</f>
        <v>150.35150974249999</v>
      </c>
      <c r="AS12" s="444">
        <f>'TOFE détaillé 2021'!AS9</f>
        <v>4.913063578</v>
      </c>
      <c r="AT12" s="444">
        <f>'TOFE détaillé 2021'!AT9</f>
        <v>145.43844616449999</v>
      </c>
      <c r="AU12" s="444">
        <f>'TOFE détaillé 2021'!AU9</f>
        <v>25.014236</v>
      </c>
      <c r="AV12" s="444">
        <f>'TOFE détaillé 2021'!AV9</f>
        <v>31.648924403999995</v>
      </c>
      <c r="AW12" s="444">
        <f>'TOFE détaillé 2021'!AW9</f>
        <v>1.593157575</v>
      </c>
      <c r="AX12" s="444">
        <f>'TOFE détaillé 2021'!AX9</f>
        <v>30.055766828999996</v>
      </c>
      <c r="AY12" s="444">
        <f>'TOFE détaillé 2021'!AY9</f>
        <v>0</v>
      </c>
      <c r="AZ12" s="444">
        <f>'TOFE détaillé 2021'!AZ9</f>
        <v>67.450467000000003</v>
      </c>
      <c r="BA12" s="444">
        <f>'TOFE détaillé 2021'!BA9</f>
        <v>101.09536473499999</v>
      </c>
      <c r="BB12" s="444">
        <f>'TOFE détaillé 2021'!BB9</f>
        <v>3.993782232</v>
      </c>
      <c r="BC12" s="444">
        <f>'TOFE détaillé 2021'!BC9</f>
        <v>97.101582502999989</v>
      </c>
      <c r="BD12" s="444">
        <f>'TOFE détaillé 2021'!BD9</f>
        <v>0</v>
      </c>
      <c r="BE12" s="444">
        <f>'TOFE détaillé 2021'!BE9</f>
        <v>140.21784746999998</v>
      </c>
      <c r="BF12" s="445">
        <f>'TOFE détaillé 2021'!BF9</f>
        <v>182.0004341465</v>
      </c>
      <c r="BG12" s="445">
        <f>'TOFE détaillé 2021'!BG9</f>
        <v>6.5062211529999994</v>
      </c>
      <c r="BH12" s="445">
        <f>'TOFE détaillé 2021'!BH9</f>
        <v>175.49421299349999</v>
      </c>
      <c r="BI12" s="440">
        <f t="shared" si="6"/>
        <v>0.55555284785099834</v>
      </c>
      <c r="BJ12" s="444">
        <f>'TOFE détaillé 2021'!BJ9</f>
        <v>0.54881794424650809</v>
      </c>
      <c r="BK12" s="444" t="e">
        <f>'TOFE détaillé 2021'!BK9</f>
        <v>#DIV/0!</v>
      </c>
      <c r="BL12" s="444">
        <f>'TOFE détaillé 2021'!BL9</f>
        <v>0</v>
      </c>
      <c r="BM12" s="444">
        <f>'TOFE détaillé 2021'!BM9</f>
        <v>0</v>
      </c>
      <c r="BN12" s="444">
        <f>'TOFE détaillé 2021'!BN9</f>
        <v>0</v>
      </c>
      <c r="BO12" s="444">
        <f>'TOFE détaillé 2021'!BO9</f>
        <v>0</v>
      </c>
      <c r="BP12" s="444">
        <f>'TOFE détaillé 2021'!BP9</f>
        <v>182.0004341465</v>
      </c>
      <c r="BQ12" s="444">
        <f>'TOFE détaillé 2021'!BQ9</f>
        <v>6.5062211529999994</v>
      </c>
      <c r="BR12" s="444">
        <f>'TOFE détaillé 2021'!BR9</f>
        <v>175.49421299350001</v>
      </c>
      <c r="BS12" s="444">
        <f>'TOFE détaillé 2021'!BS9</f>
        <v>0.54881794424650809</v>
      </c>
      <c r="BT12" s="444">
        <f>'TOFE détaillé 2021'!BT9</f>
        <v>0</v>
      </c>
      <c r="BU12" s="444">
        <f>'TOFE détaillé 2021'!BU9</f>
        <v>0</v>
      </c>
      <c r="BV12" s="444">
        <f>'TOFE détaillé 2021'!BV9</f>
        <v>0</v>
      </c>
      <c r="BW12" s="444">
        <f>'TOFE détaillé 2021'!BW9</f>
        <v>0</v>
      </c>
      <c r="BX12" s="444">
        <f>'TOFE détaillé 2021'!BX9</f>
        <v>182.0004341465</v>
      </c>
      <c r="BY12" s="444">
        <f>'TOFE détaillé 2021'!BY9</f>
        <v>6.5062211529999994</v>
      </c>
      <c r="BZ12" s="444">
        <f>'TOFE détaillé 2021'!BZ9</f>
        <v>175.49421299350001</v>
      </c>
      <c r="CA12" s="444">
        <f>'TOFE détaillé 2021'!CA9</f>
        <v>0.54881794424650809</v>
      </c>
      <c r="CB12" s="444">
        <f>'TOFE détaillé 2021'!CB9</f>
        <v>0</v>
      </c>
      <c r="CC12" s="444">
        <f>'TOFE détaillé 2021'!CC9</f>
        <v>0</v>
      </c>
      <c r="CD12" s="444">
        <f>'TOFE détaillé 2021'!CD9</f>
        <v>0</v>
      </c>
      <c r="CE12" s="444">
        <f>'TOFE détaillé 2021'!CE9</f>
        <v>0</v>
      </c>
      <c r="CF12" s="444">
        <f>'TOFE détaillé 2021'!CF9</f>
        <v>0</v>
      </c>
      <c r="CG12" s="444">
        <f>'TOFE détaillé 2021'!CG9</f>
        <v>0</v>
      </c>
      <c r="CH12" s="444">
        <f>'TOFE détaillé 2021'!CH9</f>
        <v>0</v>
      </c>
      <c r="CI12" s="444">
        <f>'TOFE détaillé 2021'!CI9</f>
        <v>0</v>
      </c>
      <c r="CJ12" s="444">
        <f>'TOFE détaillé 2021'!CJ9</f>
        <v>0</v>
      </c>
      <c r="CK12" s="444">
        <f>'TOFE détaillé 2021'!CK9</f>
        <v>0</v>
      </c>
      <c r="CL12" s="444">
        <f>'TOFE détaillé 2021'!CL9</f>
        <v>140.21784746999998</v>
      </c>
      <c r="CM12" s="444">
        <f>'TOFE détaillé 2021'!CM9</f>
        <v>182.0004341465</v>
      </c>
      <c r="CN12" s="444">
        <f>'TOFE détaillé 2021'!CN9</f>
        <v>6.5062211529999994</v>
      </c>
      <c r="CO12" s="444">
        <f>'TOFE détaillé 2021'!CO9</f>
        <v>175.49421299350001</v>
      </c>
      <c r="CP12" s="444">
        <f>'TOFE détaillé 2021'!CP9</f>
        <v>0.54881794424650809</v>
      </c>
      <c r="CQ12" s="444">
        <f>'TOFE détaillé 2021'!CQ9</f>
        <v>0.54881794424650809</v>
      </c>
      <c r="CR12" s="444" t="e">
        <f>'TOFE détaillé 2021'!CR9</f>
        <v>#DIV/0!</v>
      </c>
      <c r="CS12" s="444">
        <f>'TOFE détaillé 2021'!CS9</f>
        <v>0</v>
      </c>
      <c r="CT12" s="444">
        <f>'TOFE détaillé 2021'!CT9</f>
        <v>0</v>
      </c>
      <c r="CU12" s="444">
        <f>'TOFE détaillé 2021'!CU9</f>
        <v>0</v>
      </c>
      <c r="CV12" s="444">
        <f>'TOFE détaillé 2021'!CV9</f>
        <v>0</v>
      </c>
      <c r="CW12" s="444">
        <f>'TOFE détaillé 2021'!CW9</f>
        <v>182.0004341465</v>
      </c>
      <c r="CX12" s="444">
        <f>'TOFE détaillé 2021'!CX9</f>
        <v>6.5062211529999994</v>
      </c>
      <c r="CY12" s="444">
        <f>'TOFE détaillé 2021'!CY9</f>
        <v>175.49421299350001</v>
      </c>
      <c r="CZ12" s="444">
        <f>'TOFE détaillé 2021'!CZ9</f>
        <v>0</v>
      </c>
      <c r="DA12" s="444">
        <f>'TOFE détaillé 2021'!DA9</f>
        <v>0</v>
      </c>
      <c r="DB12" s="444">
        <f>'TOFE détaillé 2021'!DB9</f>
        <v>0</v>
      </c>
      <c r="DC12" s="444">
        <f>'TOFE détaillé 2021'!DC9</f>
        <v>0</v>
      </c>
      <c r="DD12" s="444">
        <f>'TOFE détaillé 2021'!DD9</f>
        <v>182.0004341465</v>
      </c>
      <c r="DE12" s="444">
        <f>'TOFE détaillé 2021'!DE9</f>
        <v>6.5062211529999994</v>
      </c>
      <c r="DF12" s="444">
        <f>'TOFE détaillé 2021'!DF9</f>
        <v>175.49421299350001</v>
      </c>
      <c r="DG12" s="444">
        <f>'TOFE détaillé 2021'!DG9</f>
        <v>0</v>
      </c>
      <c r="DH12" s="444">
        <f>'TOFE détaillé 2021'!DH9</f>
        <v>0</v>
      </c>
      <c r="DI12" s="444">
        <f>'TOFE détaillé 2021'!DI9</f>
        <v>0</v>
      </c>
      <c r="DJ12" s="444">
        <f>'TOFE détaillé 2021'!DJ9</f>
        <v>0</v>
      </c>
      <c r="DK12" s="444">
        <f>'TOFE détaillé 2021'!DK9</f>
        <v>0</v>
      </c>
      <c r="DL12" s="444">
        <f>'TOFE détaillé 2021'!DL9</f>
        <v>0</v>
      </c>
      <c r="DM12" s="444">
        <f>'TOFE détaillé 2021'!DM9</f>
        <v>0</v>
      </c>
      <c r="DN12" s="444">
        <f>'TOFE détaillé 2021'!DN9</f>
        <v>0</v>
      </c>
      <c r="DO12" s="444">
        <f>'TOFE détaillé 2021'!DO9</f>
        <v>0</v>
      </c>
      <c r="DP12" s="444">
        <f>'TOFE détaillé 2021'!DP9</f>
        <v>0</v>
      </c>
      <c r="DQ12" s="444">
        <f>'TOFE détaillé 2021'!DQ9</f>
        <v>140.21784746999998</v>
      </c>
      <c r="DR12" s="444">
        <f>'TOFE détaillé 2021'!DR9</f>
        <v>182.0004341465</v>
      </c>
      <c r="DS12" s="444">
        <f>'TOFE détaillé 2021'!DS9</f>
        <v>6.5062211529999994</v>
      </c>
      <c r="DT12" s="444">
        <f>'TOFE détaillé 2021'!DT9</f>
        <v>175.49421299350001</v>
      </c>
      <c r="DU12" s="444">
        <f>'TOFE détaillé 2021'!DU9</f>
        <v>0.54881794424650809</v>
      </c>
      <c r="DV12" s="444">
        <f>'TOFE détaillé 2021'!DV9</f>
        <v>0.54881794424650809</v>
      </c>
      <c r="DW12" s="444">
        <f>'TOFE détaillé 2021'!DW9</f>
        <v>0.50882310775556394</v>
      </c>
    </row>
    <row r="13" spans="1:127" ht="16.5" x14ac:dyDescent="0.3">
      <c r="A13" s="443" t="s">
        <v>342</v>
      </c>
      <c r="B13" s="444">
        <f>'TOFE détaillé 2021'!B31</f>
        <v>313.01339899999994</v>
      </c>
      <c r="C13" s="444">
        <f>'TOFE détaillé 2021'!C31</f>
        <v>51.568942999999997</v>
      </c>
      <c r="D13" s="444">
        <f>'TOFE détaillé 2021'!D31</f>
        <v>261.444456</v>
      </c>
      <c r="E13" s="444">
        <f>'TOFE détaillé 2021'!E31</f>
        <v>313.01339899999994</v>
      </c>
      <c r="F13" s="444">
        <f>'TOFE détaillé 2021'!F31</f>
        <v>51.568942999999997</v>
      </c>
      <c r="G13" s="444">
        <f>'TOFE détaillé 2021'!G31</f>
        <v>261.444456</v>
      </c>
      <c r="H13" s="444">
        <f>'TOFE détaillé 2021'!H31</f>
        <v>257.69220532677701</v>
      </c>
      <c r="I13" s="444">
        <f>'TOFE détaillé 2021'!I31</f>
        <v>23.582949000000003</v>
      </c>
      <c r="J13" s="444">
        <f>'TOFE détaillé 2021'!J31</f>
        <v>30.337932310999996</v>
      </c>
      <c r="K13" s="444">
        <f>'TOFE détaillé 2021'!K31</f>
        <v>7.6173988130000003</v>
      </c>
      <c r="L13" s="444">
        <f>'TOFE détaillé 2021'!L31</f>
        <v>22.720533497999998</v>
      </c>
      <c r="M13" s="444">
        <f>'TOFE détaillé 2021'!M31</f>
        <v>22.512107</v>
      </c>
      <c r="N13" s="444">
        <f>'TOFE détaillé 2021'!N31</f>
        <v>28.990918526999998</v>
      </c>
      <c r="O13" s="444">
        <f>'TOFE détaillé 2021'!O31</f>
        <v>7.6400981469999998</v>
      </c>
      <c r="P13" s="444">
        <f>'TOFE détaillé 2021'!P31</f>
        <v>21.350820379999998</v>
      </c>
      <c r="Q13" s="444">
        <f>'TOFE détaillé 2021'!Q31</f>
        <v>59.328850838000001</v>
      </c>
      <c r="R13" s="444">
        <f>'TOFE détaillé 2021'!R31</f>
        <v>15.257496959999999</v>
      </c>
      <c r="S13" s="444">
        <f>'TOFE détaillé 2021'!S31</f>
        <v>44.071353878000004</v>
      </c>
      <c r="T13" s="444">
        <f>'TOFE détaillé 2021'!T31</f>
        <v>0</v>
      </c>
      <c r="U13" s="444">
        <f>'TOFE détaillé 2021'!U31</f>
        <v>30.344982448000003</v>
      </c>
      <c r="V13" s="444">
        <f>'TOFE détaillé 2021'!V31</f>
        <v>6.8386130810000001</v>
      </c>
      <c r="W13" s="444">
        <f>'TOFE détaillé 2021'!W31</f>
        <v>23.506369367000001</v>
      </c>
      <c r="X13" s="444">
        <f>'TOFE détaillé 2021'!X31</f>
        <v>0</v>
      </c>
      <c r="Y13" s="444">
        <f>'TOFE détaillé 2021'!Y31</f>
        <v>46.095056</v>
      </c>
      <c r="Z13" s="444">
        <f>'TOFE détaillé 2021'!Z31</f>
        <v>89.673833286000004</v>
      </c>
      <c r="AA13" s="444">
        <f>'TOFE détaillé 2021'!AA31</f>
        <v>22.096110041000003</v>
      </c>
      <c r="AB13" s="444">
        <f>'TOFE détaillé 2021'!AB31</f>
        <v>67.577723245000001</v>
      </c>
      <c r="AC13" s="438">
        <f t="shared" si="4"/>
        <v>0.25847831802943261</v>
      </c>
      <c r="AD13" s="438">
        <f t="shared" si="5"/>
        <v>0.28648560595963507</v>
      </c>
      <c r="AE13" s="438" t="e">
        <f>AB13/X13</f>
        <v>#DIV/0!</v>
      </c>
      <c r="AF13" s="444">
        <f>'TOFE détaillé 2021'!AF31</f>
        <v>21.203851</v>
      </c>
      <c r="AG13" s="444">
        <f>'TOFE détaillé 2021'!AG31</f>
        <v>28.471898123999999</v>
      </c>
      <c r="AH13" s="444">
        <f>'TOFE détaillé 2021'!AH31</f>
        <v>7.2411492420000005</v>
      </c>
      <c r="AI13" s="444">
        <f>'TOFE détaillé 2021'!AI31</f>
        <v>21.230748882</v>
      </c>
      <c r="AJ13" s="444">
        <f>'TOFE détaillé 2021'!AJ31</f>
        <v>118.14573141000001</v>
      </c>
      <c r="AK13" s="444">
        <f>'TOFE détaillé 2021'!AK31</f>
        <v>29.337259283000002</v>
      </c>
      <c r="AL13" s="444">
        <f>'TOFE détaillé 2021'!AL31</f>
        <v>88.808472127000016</v>
      </c>
      <c r="AM13" s="444">
        <f>'TOFE détaillé 2021'!AM31</f>
        <v>0.33968389877427735</v>
      </c>
      <c r="AN13" s="444">
        <f>'TOFE détaillé 2021'!AN31</f>
        <v>25.069780000000002</v>
      </c>
      <c r="AO13" s="444">
        <f>'TOFE détaillé 2021'!AO31</f>
        <v>29.937764789000003</v>
      </c>
      <c r="AP13" s="444">
        <f>'TOFE détaillé 2021'!AP31</f>
        <v>7.9557845609999998</v>
      </c>
      <c r="AQ13" s="444">
        <f>'TOFE détaillé 2021'!AQ31</f>
        <v>21.981980227999998</v>
      </c>
      <c r="AR13" s="444">
        <f>'TOFE détaillé 2021'!AR31</f>
        <v>148.08349619900002</v>
      </c>
      <c r="AS13" s="444">
        <f>'TOFE détaillé 2021'!AS31</f>
        <v>37.293043844000003</v>
      </c>
      <c r="AT13" s="444">
        <f>'TOFE détaillé 2021'!AT31</f>
        <v>110.79045235499999</v>
      </c>
      <c r="AU13" s="444">
        <f>'TOFE détaillé 2021'!AU31</f>
        <v>0</v>
      </c>
      <c r="AV13" s="444">
        <f>'TOFE détaillé 2021'!AV31</f>
        <v>35.266937471000013</v>
      </c>
      <c r="AW13" s="444">
        <f>'TOFE détaillé 2021'!AW31</f>
        <v>11.465651123000001</v>
      </c>
      <c r="AX13" s="444">
        <f>'TOFE détaillé 2021'!AX31</f>
        <v>23.801286348000001</v>
      </c>
      <c r="AY13" s="444">
        <f>'TOFE détaillé 2021'!AY31</f>
        <v>0</v>
      </c>
      <c r="AZ13" s="444">
        <f>'TOFE détaillé 2021'!AZ31</f>
        <v>46.273631000000009</v>
      </c>
      <c r="BA13" s="444">
        <f>'TOFE détaillé 2021'!BA31</f>
        <v>93.676600384000011</v>
      </c>
      <c r="BB13" s="444">
        <f>'TOFE détaillé 2021'!BB31</f>
        <v>26.662584926000001</v>
      </c>
      <c r="BC13" s="444">
        <f>'TOFE détaillé 2021'!BC31</f>
        <v>67.014015458000003</v>
      </c>
      <c r="BD13" s="444">
        <f>'TOFE détaillé 2021'!BD31</f>
        <v>0</v>
      </c>
      <c r="BE13" s="444">
        <f>'TOFE détaillé 2021'!BE31</f>
        <v>92.368686999999994</v>
      </c>
      <c r="BF13" s="445">
        <f>'TOFE détaillé 2021'!BF31</f>
        <v>183.35043367</v>
      </c>
      <c r="BG13" s="445">
        <f>'TOFE détaillé 2021'!BG31</f>
        <v>48.758694966999997</v>
      </c>
      <c r="BH13" s="445">
        <f>'TOFE détaillé 2021'!BH31</f>
        <v>134.59173870299998</v>
      </c>
      <c r="BI13" s="440">
        <f t="shared" si="6"/>
        <v>0.51480050777209818</v>
      </c>
      <c r="BJ13" s="444">
        <f>'TOFE détaillé 2021'!BJ31</f>
        <v>0.58575905777758741</v>
      </c>
      <c r="BK13" s="444" t="e">
        <f>'TOFE détaillé 2021'!BK31</f>
        <v>#DIV/0!</v>
      </c>
      <c r="BL13" s="444">
        <f>'TOFE détaillé 2021'!BL31</f>
        <v>0</v>
      </c>
      <c r="BM13" s="444">
        <f>'TOFE détaillé 2021'!BM31</f>
        <v>0</v>
      </c>
      <c r="BN13" s="444">
        <f>'TOFE détaillé 2021'!BN31</f>
        <v>0</v>
      </c>
      <c r="BO13" s="444">
        <f>'TOFE détaillé 2021'!BO31</f>
        <v>0</v>
      </c>
      <c r="BP13" s="444">
        <f>'TOFE détaillé 2021'!BP31</f>
        <v>183.35043367</v>
      </c>
      <c r="BQ13" s="444">
        <f>'TOFE détaillé 2021'!BQ31</f>
        <v>48.758694966999997</v>
      </c>
      <c r="BR13" s="444">
        <f>'TOFE détaillé 2021'!BR31</f>
        <v>134.591738703</v>
      </c>
      <c r="BS13" s="444">
        <f>'TOFE détaillé 2021'!BS31</f>
        <v>0.58575905777758741</v>
      </c>
      <c r="BT13" s="444">
        <f>'TOFE détaillé 2021'!BT31</f>
        <v>0</v>
      </c>
      <c r="BU13" s="444">
        <f>'TOFE détaillé 2021'!BU31</f>
        <v>0</v>
      </c>
      <c r="BV13" s="444">
        <f>'TOFE détaillé 2021'!BV31</f>
        <v>0</v>
      </c>
      <c r="BW13" s="444">
        <f>'TOFE détaillé 2021'!BW31</f>
        <v>0</v>
      </c>
      <c r="BX13" s="444">
        <f>'TOFE détaillé 2021'!BX31</f>
        <v>183.35043367</v>
      </c>
      <c r="BY13" s="444">
        <f>'TOFE détaillé 2021'!BY31</f>
        <v>48.758694966999997</v>
      </c>
      <c r="BZ13" s="444">
        <f>'TOFE détaillé 2021'!BZ31</f>
        <v>134.591738703</v>
      </c>
      <c r="CA13" s="444">
        <f>'TOFE détaillé 2021'!CA31</f>
        <v>0.58575905777758741</v>
      </c>
      <c r="CB13" s="444">
        <f>'TOFE détaillé 2021'!CB31</f>
        <v>0</v>
      </c>
      <c r="CC13" s="444">
        <f>'TOFE détaillé 2021'!CC31</f>
        <v>0</v>
      </c>
      <c r="CD13" s="444">
        <f>'TOFE détaillé 2021'!CD31</f>
        <v>0</v>
      </c>
      <c r="CE13" s="444">
        <f>'TOFE détaillé 2021'!CE31</f>
        <v>0</v>
      </c>
      <c r="CF13" s="444">
        <f>'TOFE détaillé 2021'!CF31</f>
        <v>0</v>
      </c>
      <c r="CG13" s="444">
        <f>'TOFE détaillé 2021'!CG31</f>
        <v>0</v>
      </c>
      <c r="CH13" s="444">
        <f>'TOFE détaillé 2021'!CH31</f>
        <v>0</v>
      </c>
      <c r="CI13" s="444">
        <f>'TOFE détaillé 2021'!CI31</f>
        <v>0</v>
      </c>
      <c r="CJ13" s="444">
        <f>'TOFE détaillé 2021'!CJ31</f>
        <v>0</v>
      </c>
      <c r="CK13" s="444">
        <f>'TOFE détaillé 2021'!CK31</f>
        <v>0</v>
      </c>
      <c r="CL13" s="444">
        <f>'TOFE détaillé 2021'!CL31</f>
        <v>92.368686999999994</v>
      </c>
      <c r="CM13" s="444">
        <f>'TOFE détaillé 2021'!CM31</f>
        <v>183.35043367</v>
      </c>
      <c r="CN13" s="444">
        <f>'TOFE détaillé 2021'!CN31</f>
        <v>48.758694966999997</v>
      </c>
      <c r="CO13" s="444">
        <f>'TOFE détaillé 2021'!CO31</f>
        <v>134.591738703</v>
      </c>
      <c r="CP13" s="444">
        <f>'TOFE détaillé 2021'!CP31</f>
        <v>0.58575905777758741</v>
      </c>
      <c r="CQ13" s="444">
        <f>'TOFE détaillé 2021'!CQ31</f>
        <v>0.58575905777758741</v>
      </c>
      <c r="CR13" s="444" t="e">
        <f>'TOFE détaillé 2021'!CR31</f>
        <v>#DIV/0!</v>
      </c>
      <c r="CS13" s="444">
        <f>'TOFE détaillé 2021'!CS31</f>
        <v>0</v>
      </c>
      <c r="CT13" s="444">
        <f>'TOFE détaillé 2021'!CT31</f>
        <v>0</v>
      </c>
      <c r="CU13" s="444">
        <f>'TOFE détaillé 2021'!CU31</f>
        <v>0</v>
      </c>
      <c r="CV13" s="444">
        <f>'TOFE détaillé 2021'!CV31</f>
        <v>0</v>
      </c>
      <c r="CW13" s="444">
        <f>'TOFE détaillé 2021'!CW31</f>
        <v>183.35043367</v>
      </c>
      <c r="CX13" s="444">
        <f>'TOFE détaillé 2021'!CX31</f>
        <v>48.758694966999997</v>
      </c>
      <c r="CY13" s="444">
        <f>'TOFE détaillé 2021'!CY31</f>
        <v>134.591738703</v>
      </c>
      <c r="CZ13" s="444">
        <f>'TOFE détaillé 2021'!CZ31</f>
        <v>0</v>
      </c>
      <c r="DA13" s="444">
        <f>'TOFE détaillé 2021'!DA31</f>
        <v>0</v>
      </c>
      <c r="DB13" s="444">
        <f>'TOFE détaillé 2021'!DB31</f>
        <v>0</v>
      </c>
      <c r="DC13" s="444">
        <f>'TOFE détaillé 2021'!DC31</f>
        <v>0</v>
      </c>
      <c r="DD13" s="444">
        <f>'TOFE détaillé 2021'!DD31</f>
        <v>183.35043367</v>
      </c>
      <c r="DE13" s="444">
        <f>'TOFE détaillé 2021'!DE31</f>
        <v>48.758694966999997</v>
      </c>
      <c r="DF13" s="444">
        <f>'TOFE détaillé 2021'!DF31</f>
        <v>134.591738703</v>
      </c>
      <c r="DG13" s="444">
        <f>'TOFE détaillé 2021'!DG31</f>
        <v>180.10849946599998</v>
      </c>
      <c r="DH13" s="444">
        <f>'TOFE détaillé 2021'!DH31</f>
        <v>0</v>
      </c>
      <c r="DI13" s="444">
        <f>'TOFE détaillé 2021'!DI31</f>
        <v>0</v>
      </c>
      <c r="DJ13" s="444">
        <f>'TOFE détaillé 2021'!DJ31</f>
        <v>0</v>
      </c>
      <c r="DK13" s="444">
        <f>'TOFE détaillé 2021'!DK31</f>
        <v>0</v>
      </c>
      <c r="DL13" s="444">
        <f>'TOFE détaillé 2021'!DL31</f>
        <v>180.10849946599998</v>
      </c>
      <c r="DM13" s="444">
        <f>'TOFE détaillé 2021'!DM31</f>
        <v>0</v>
      </c>
      <c r="DN13" s="444">
        <f>'TOFE détaillé 2021'!DN31</f>
        <v>0</v>
      </c>
      <c r="DO13" s="444">
        <f>'TOFE détaillé 2021'!DO31</f>
        <v>0</v>
      </c>
      <c r="DP13" s="444">
        <f>'TOFE détaillé 2021'!DP31</f>
        <v>0</v>
      </c>
      <c r="DQ13" s="444">
        <f>'TOFE détaillé 2021'!DQ31</f>
        <v>272.47718646600003</v>
      </c>
      <c r="DR13" s="444">
        <f>'TOFE détaillé 2021'!DR31</f>
        <v>183.35043367</v>
      </c>
      <c r="DS13" s="444">
        <f>'TOFE détaillé 2021'!DS31</f>
        <v>48.758694966999997</v>
      </c>
      <c r="DT13" s="444">
        <f>'TOFE détaillé 2021'!DT31</f>
        <v>134.591738703</v>
      </c>
      <c r="DU13" s="444">
        <f>'TOFE détaillé 2021'!DU31</f>
        <v>0.58575905777758741</v>
      </c>
      <c r="DV13" s="444">
        <f>'TOFE détaillé 2021'!DV31</f>
        <v>0.58575905777758741</v>
      </c>
      <c r="DW13" s="444">
        <f>'TOFE détaillé 2021'!DW31</f>
        <v>0.52229650692121443</v>
      </c>
    </row>
    <row r="14" spans="1:127" ht="16.5" x14ac:dyDescent="0.3">
      <c r="A14" s="442" t="s">
        <v>343</v>
      </c>
      <c r="B14" s="444">
        <f>'TOFE détaillé 2021'!B44</f>
        <v>62.27012594</v>
      </c>
      <c r="C14" s="444">
        <f>'TOFE détaillé 2021'!C44</f>
        <v>0</v>
      </c>
      <c r="D14" s="444">
        <f>'TOFE détaillé 2021'!D44</f>
        <v>62.27012594</v>
      </c>
      <c r="E14" s="444">
        <f>'TOFE détaillé 2021'!E44</f>
        <v>62.27012594</v>
      </c>
      <c r="F14" s="444">
        <f>'TOFE détaillé 2021'!F44</f>
        <v>0</v>
      </c>
      <c r="G14" s="444">
        <f>'TOFE détaillé 2021'!G44</f>
        <v>62.27012594</v>
      </c>
      <c r="H14" s="444">
        <f>'TOFE détaillé 2021'!H44</f>
        <v>83.947278856468401</v>
      </c>
      <c r="I14" s="444">
        <f>'TOFE détaillé 2021'!I44</f>
        <v>0</v>
      </c>
      <c r="J14" s="444">
        <f>'TOFE détaillé 2021'!J44</f>
        <v>0.61760776500000003</v>
      </c>
      <c r="K14" s="444">
        <f>'TOFE détaillé 2021'!K44</f>
        <v>0</v>
      </c>
      <c r="L14" s="444">
        <f>'TOFE détaillé 2021'!L44</f>
        <v>0.61760776500000003</v>
      </c>
      <c r="M14" s="444">
        <f>'TOFE détaillé 2021'!M44</f>
        <v>0</v>
      </c>
      <c r="N14" s="444">
        <f>'TOFE détaillé 2021'!N44</f>
        <v>1.23826152</v>
      </c>
      <c r="O14" s="444">
        <f>'TOFE détaillé 2021'!O44</f>
        <v>0</v>
      </c>
      <c r="P14" s="444">
        <f>'TOFE détaillé 2021'!P44</f>
        <v>1.23826152</v>
      </c>
      <c r="Q14" s="444">
        <f>'TOFE détaillé 2021'!Q44</f>
        <v>1.8558692849999998</v>
      </c>
      <c r="R14" s="444">
        <f>'TOFE détaillé 2021'!R44</f>
        <v>0</v>
      </c>
      <c r="S14" s="444">
        <f>'TOFE détaillé 2021'!S44</f>
        <v>1.8558692849999998</v>
      </c>
      <c r="T14" s="444">
        <f>'TOFE détaillé 2021'!T44</f>
        <v>0</v>
      </c>
      <c r="U14" s="444">
        <f>'TOFE détaillé 2021'!U44</f>
        <v>1.614221809</v>
      </c>
      <c r="V14" s="444">
        <f>'TOFE détaillé 2021'!V44</f>
        <v>0</v>
      </c>
      <c r="W14" s="444">
        <f>'TOFE détaillé 2021'!W44</f>
        <v>1.614221809</v>
      </c>
      <c r="X14" s="444">
        <f>'TOFE détaillé 2021'!X44</f>
        <v>0</v>
      </c>
      <c r="Y14" s="444">
        <f>'TOFE détaillé 2021'!Y44</f>
        <v>0</v>
      </c>
      <c r="Z14" s="444">
        <f>'TOFE détaillé 2021'!Z44</f>
        <v>3.4700910939999998</v>
      </c>
      <c r="AA14" s="444">
        <f>'TOFE détaillé 2021'!AA44</f>
        <v>0</v>
      </c>
      <c r="AB14" s="444">
        <f>'TOFE détaillé 2021'!AB44</f>
        <v>3.4700910939999998</v>
      </c>
      <c r="AC14" s="438">
        <f t="shared" si="4"/>
        <v>5.572641843287076E-2</v>
      </c>
      <c r="AD14" s="438">
        <f t="shared" si="5"/>
        <v>5.572641843287076E-2</v>
      </c>
      <c r="AE14" s="438" t="e">
        <f t="shared" ref="AE14:AE19" si="10">AB14/X14</f>
        <v>#DIV/0!</v>
      </c>
      <c r="AF14" s="444">
        <f>'TOFE détaillé 2021'!AF44</f>
        <v>0</v>
      </c>
      <c r="AG14" s="444">
        <f>'TOFE détaillé 2021'!AG44</f>
        <v>15.530636422000002</v>
      </c>
      <c r="AH14" s="444">
        <f>'TOFE détaillé 2021'!AH44</f>
        <v>0</v>
      </c>
      <c r="AI14" s="444">
        <f>'TOFE détaillé 2021'!AI44</f>
        <v>15.530636422000002</v>
      </c>
      <c r="AJ14" s="444">
        <f>'TOFE détaillé 2021'!AJ44</f>
        <v>19.000727516000001</v>
      </c>
      <c r="AK14" s="444">
        <f>'TOFE détaillé 2021'!AK44</f>
        <v>0</v>
      </c>
      <c r="AL14" s="444">
        <f>'TOFE détaillé 2021'!AL44</f>
        <v>19.000727516000001</v>
      </c>
      <c r="AM14" s="444">
        <f>'TOFE détaillé 2021'!AM44</f>
        <v>0.30513391821799168</v>
      </c>
      <c r="AN14" s="444">
        <f>'TOFE détaillé 2021'!AN44</f>
        <v>0</v>
      </c>
      <c r="AO14" s="444">
        <f>'TOFE détaillé 2021'!AO44</f>
        <v>4.5261059079999999</v>
      </c>
      <c r="AP14" s="444">
        <f>'TOFE détaillé 2021'!AP44</f>
        <v>0</v>
      </c>
      <c r="AQ14" s="444">
        <f>'TOFE détaillé 2021'!AQ44</f>
        <v>4.5261059079999999</v>
      </c>
      <c r="AR14" s="444">
        <f>'TOFE détaillé 2021'!AR44</f>
        <v>23.526833423999999</v>
      </c>
      <c r="AS14" s="444">
        <f>'TOFE détaillé 2021'!AS44</f>
        <v>0</v>
      </c>
      <c r="AT14" s="444">
        <f>'TOFE détaillé 2021'!AT44</f>
        <v>23.526833423999999</v>
      </c>
      <c r="AU14" s="444">
        <f>'TOFE détaillé 2021'!AU44</f>
        <v>0</v>
      </c>
      <c r="AV14" s="444">
        <f>'TOFE détaillé 2021'!AV44</f>
        <v>2.1894686669999999</v>
      </c>
      <c r="AW14" s="444">
        <f>'TOFE détaillé 2021'!AW44</f>
        <v>0</v>
      </c>
      <c r="AX14" s="444">
        <f>'TOFE détaillé 2021'!AX44</f>
        <v>2.1894686669999999</v>
      </c>
      <c r="AY14" s="444">
        <f>'TOFE détaillé 2021'!AY44</f>
        <v>0</v>
      </c>
      <c r="AZ14" s="444">
        <f>'TOFE détaillé 2021'!AZ44</f>
        <v>0</v>
      </c>
      <c r="BA14" s="444">
        <f>'TOFE détaillé 2021'!BA44</f>
        <v>22.246210997000002</v>
      </c>
      <c r="BB14" s="444">
        <f>'TOFE détaillé 2021'!BB44</f>
        <v>0</v>
      </c>
      <c r="BC14" s="444">
        <f>'TOFE détaillé 2021'!BC44</f>
        <v>22.246210997000002</v>
      </c>
      <c r="BD14" s="444">
        <f>'TOFE détaillé 2021'!BD44</f>
        <v>0</v>
      </c>
      <c r="BE14" s="444">
        <f>'TOFE détaillé 2021'!BE44</f>
        <v>0</v>
      </c>
      <c r="BF14" s="445">
        <f>'TOFE détaillé 2021'!BF44</f>
        <v>25.716302090999999</v>
      </c>
      <c r="BG14" s="445">
        <f>'TOFE détaillé 2021'!BG44</f>
        <v>0</v>
      </c>
      <c r="BH14" s="445">
        <f>'TOFE détaillé 2021'!BH44</f>
        <v>25.716302090999999</v>
      </c>
      <c r="BI14" s="440">
        <f t="shared" si="6"/>
        <v>0.41297976682717463</v>
      </c>
      <c r="BJ14" s="444">
        <f>'TOFE détaillé 2021'!BJ44</f>
        <v>0.41297976682717463</v>
      </c>
      <c r="BK14" s="444" t="e">
        <f>'TOFE détaillé 2021'!BK44</f>
        <v>#DIV/0!</v>
      </c>
      <c r="BL14" s="444">
        <f>'TOFE détaillé 2021'!BL44</f>
        <v>0</v>
      </c>
      <c r="BM14" s="444">
        <f>'TOFE détaillé 2021'!BM44</f>
        <v>0</v>
      </c>
      <c r="BN14" s="444">
        <f>'TOFE détaillé 2021'!BN44</f>
        <v>0</v>
      </c>
      <c r="BO14" s="444">
        <f>'TOFE détaillé 2021'!BO44</f>
        <v>0</v>
      </c>
      <c r="BP14" s="444">
        <f>'TOFE détaillé 2021'!BP44</f>
        <v>25.716302090999999</v>
      </c>
      <c r="BQ14" s="444">
        <f>'TOFE détaillé 2021'!BQ44</f>
        <v>0</v>
      </c>
      <c r="BR14" s="444">
        <f>'TOFE détaillé 2021'!BR44</f>
        <v>25.716302090999999</v>
      </c>
      <c r="BS14" s="444">
        <f>'TOFE détaillé 2021'!BS44</f>
        <v>0.41297976682717463</v>
      </c>
      <c r="BT14" s="444">
        <f>'TOFE détaillé 2021'!BT44</f>
        <v>0</v>
      </c>
      <c r="BU14" s="444">
        <f>'TOFE détaillé 2021'!BU44</f>
        <v>0</v>
      </c>
      <c r="BV14" s="444">
        <f>'TOFE détaillé 2021'!BV44</f>
        <v>0</v>
      </c>
      <c r="BW14" s="444">
        <f>'TOFE détaillé 2021'!BW44</f>
        <v>0</v>
      </c>
      <c r="BX14" s="444">
        <f>'TOFE détaillé 2021'!BX44</f>
        <v>25.716302090999999</v>
      </c>
      <c r="BY14" s="444">
        <f>'TOFE détaillé 2021'!BY44</f>
        <v>0</v>
      </c>
      <c r="BZ14" s="444">
        <f>'TOFE détaillé 2021'!BZ44</f>
        <v>25.716302090999999</v>
      </c>
      <c r="CA14" s="444">
        <f>'TOFE détaillé 2021'!CA44</f>
        <v>0.41297976682717463</v>
      </c>
      <c r="CB14" s="444">
        <f>'TOFE détaillé 2021'!CB44</f>
        <v>0</v>
      </c>
      <c r="CC14" s="444">
        <f>'TOFE détaillé 2021'!CC44</f>
        <v>0</v>
      </c>
      <c r="CD14" s="444">
        <f>'TOFE détaillé 2021'!CD44</f>
        <v>0</v>
      </c>
      <c r="CE14" s="444">
        <f>'TOFE détaillé 2021'!CE44</f>
        <v>0</v>
      </c>
      <c r="CF14" s="444">
        <f>'TOFE détaillé 2021'!CF44</f>
        <v>0</v>
      </c>
      <c r="CG14" s="444">
        <f>'TOFE détaillé 2021'!CG44</f>
        <v>0</v>
      </c>
      <c r="CH14" s="444">
        <f>'TOFE détaillé 2021'!CH44</f>
        <v>0</v>
      </c>
      <c r="CI14" s="444">
        <f>'TOFE détaillé 2021'!CI44</f>
        <v>0</v>
      </c>
      <c r="CJ14" s="444">
        <f>'TOFE détaillé 2021'!CJ44</f>
        <v>0</v>
      </c>
      <c r="CK14" s="444">
        <f>'TOFE détaillé 2021'!CK44</f>
        <v>0</v>
      </c>
      <c r="CL14" s="444">
        <f>'TOFE détaillé 2021'!CL44</f>
        <v>0</v>
      </c>
      <c r="CM14" s="444">
        <f>'TOFE détaillé 2021'!CM44</f>
        <v>25.716302090999999</v>
      </c>
      <c r="CN14" s="444">
        <f>'TOFE détaillé 2021'!CN44</f>
        <v>0</v>
      </c>
      <c r="CO14" s="444">
        <f>'TOFE détaillé 2021'!CO44</f>
        <v>25.716302090999999</v>
      </c>
      <c r="CP14" s="444">
        <f>'TOFE détaillé 2021'!CP44</f>
        <v>0.41297976682717463</v>
      </c>
      <c r="CQ14" s="444">
        <f>'TOFE détaillé 2021'!CQ44</f>
        <v>0.41297976682717463</v>
      </c>
      <c r="CR14" s="444" t="e">
        <f>'TOFE détaillé 2021'!CR44</f>
        <v>#DIV/0!</v>
      </c>
      <c r="CS14" s="444">
        <f>'TOFE détaillé 2021'!CS44</f>
        <v>0</v>
      </c>
      <c r="CT14" s="444">
        <f>'TOFE détaillé 2021'!CT44</f>
        <v>0</v>
      </c>
      <c r="CU14" s="444">
        <f>'TOFE détaillé 2021'!CU44</f>
        <v>0</v>
      </c>
      <c r="CV14" s="444">
        <f>'TOFE détaillé 2021'!CV44</f>
        <v>0</v>
      </c>
      <c r="CW14" s="444">
        <f>'TOFE détaillé 2021'!CW44</f>
        <v>25.716302090999999</v>
      </c>
      <c r="CX14" s="444">
        <f>'TOFE détaillé 2021'!CX44</f>
        <v>0</v>
      </c>
      <c r="CY14" s="444">
        <f>'TOFE détaillé 2021'!CY44</f>
        <v>25.716302090999999</v>
      </c>
      <c r="CZ14" s="444">
        <f>'TOFE détaillé 2021'!CZ44</f>
        <v>0</v>
      </c>
      <c r="DA14" s="444">
        <f>'TOFE détaillé 2021'!DA44</f>
        <v>0</v>
      </c>
      <c r="DB14" s="444">
        <f>'TOFE détaillé 2021'!DB44</f>
        <v>0</v>
      </c>
      <c r="DC14" s="444">
        <f>'TOFE détaillé 2021'!DC44</f>
        <v>0</v>
      </c>
      <c r="DD14" s="444">
        <f>'TOFE détaillé 2021'!DD44</f>
        <v>25.716302090999999</v>
      </c>
      <c r="DE14" s="444">
        <f>'TOFE détaillé 2021'!DE44</f>
        <v>0</v>
      </c>
      <c r="DF14" s="444">
        <f>'TOFE détaillé 2021'!DF44</f>
        <v>25.716302090999999</v>
      </c>
      <c r="DG14" s="444">
        <f>'TOFE détaillé 2021'!DG44</f>
        <v>0</v>
      </c>
      <c r="DH14" s="444">
        <f>'TOFE détaillé 2021'!DH44</f>
        <v>0</v>
      </c>
      <c r="DI14" s="444">
        <f>'TOFE détaillé 2021'!DI44</f>
        <v>0</v>
      </c>
      <c r="DJ14" s="444">
        <f>'TOFE détaillé 2021'!DJ44</f>
        <v>0</v>
      </c>
      <c r="DK14" s="444">
        <f>'TOFE détaillé 2021'!DK44</f>
        <v>0</v>
      </c>
      <c r="DL14" s="444">
        <f>'TOFE détaillé 2021'!DL44</f>
        <v>0</v>
      </c>
      <c r="DM14" s="444">
        <f>'TOFE détaillé 2021'!DM44</f>
        <v>0</v>
      </c>
      <c r="DN14" s="444">
        <f>'TOFE détaillé 2021'!DN44</f>
        <v>0</v>
      </c>
      <c r="DO14" s="444">
        <f>'TOFE détaillé 2021'!DO44</f>
        <v>0</v>
      </c>
      <c r="DP14" s="444">
        <f>'TOFE détaillé 2021'!DP44</f>
        <v>0</v>
      </c>
      <c r="DQ14" s="444">
        <f>'TOFE détaillé 2021'!DQ44</f>
        <v>0</v>
      </c>
      <c r="DR14" s="444">
        <f>'TOFE détaillé 2021'!DR44</f>
        <v>25.716302090999999</v>
      </c>
      <c r="DS14" s="444">
        <f>'TOFE détaillé 2021'!DS44</f>
        <v>0</v>
      </c>
      <c r="DT14" s="444">
        <f>'TOFE détaillé 2021'!DT44</f>
        <v>25.716302090999999</v>
      </c>
      <c r="DU14" s="444">
        <f>'TOFE détaillé 2021'!DU44</f>
        <v>0.41297976682717463</v>
      </c>
      <c r="DV14" s="444">
        <f>'TOFE détaillé 2021'!DV44</f>
        <v>0.41297976682717463</v>
      </c>
      <c r="DW14" s="444">
        <f>'TOFE détaillé 2021'!DW44</f>
        <v>0.30633872165135079</v>
      </c>
    </row>
    <row r="15" spans="1:127" ht="16.5" x14ac:dyDescent="0.3">
      <c r="A15" s="442" t="s">
        <v>344</v>
      </c>
      <c r="B15" s="444">
        <f>'TOFE détaillé 2021'!B62</f>
        <v>1.6597668239999999</v>
      </c>
      <c r="C15" s="444">
        <f>'TOFE détaillé 2021'!C62</f>
        <v>0</v>
      </c>
      <c r="D15" s="444">
        <f>'TOFE détaillé 2021'!D62</f>
        <v>1.6597668239999999</v>
      </c>
      <c r="E15" s="444">
        <f>'TOFE détaillé 2021'!E62</f>
        <v>1.6597668239999999</v>
      </c>
      <c r="F15" s="444">
        <f>'TOFE détaillé 2021'!F62</f>
        <v>0</v>
      </c>
      <c r="G15" s="444">
        <f>'TOFE détaillé 2021'!G62</f>
        <v>1.6597668239999999</v>
      </c>
      <c r="H15" s="444">
        <f>'TOFE détaillé 2021'!H62</f>
        <v>1.6597668239999999</v>
      </c>
      <c r="I15" s="444">
        <f>'TOFE détaillé 2021'!I62</f>
        <v>0</v>
      </c>
      <c r="J15" s="444">
        <f>'TOFE détaillé 2021'!J62</f>
        <v>0</v>
      </c>
      <c r="K15" s="444">
        <f>'TOFE détaillé 2021'!K62</f>
        <v>0</v>
      </c>
      <c r="L15" s="444">
        <f>'TOFE détaillé 2021'!L62</f>
        <v>0</v>
      </c>
      <c r="M15" s="444">
        <f>'TOFE détaillé 2021'!M62</f>
        <v>0</v>
      </c>
      <c r="N15" s="444">
        <f>'TOFE détaillé 2021'!N62</f>
        <v>0</v>
      </c>
      <c r="O15" s="444">
        <f>'TOFE détaillé 2021'!O62</f>
        <v>0</v>
      </c>
      <c r="P15" s="444">
        <f>'TOFE détaillé 2021'!P62</f>
        <v>0</v>
      </c>
      <c r="Q15" s="444">
        <f>'TOFE détaillé 2021'!Q62</f>
        <v>0</v>
      </c>
      <c r="R15" s="444">
        <f>'TOFE détaillé 2021'!R62</f>
        <v>0</v>
      </c>
      <c r="S15" s="444">
        <f>'TOFE détaillé 2021'!S62</f>
        <v>0</v>
      </c>
      <c r="T15" s="444">
        <f>'TOFE détaillé 2021'!T62</f>
        <v>0</v>
      </c>
      <c r="U15" s="444">
        <f>'TOFE détaillé 2021'!U62</f>
        <v>4.7525405E-2</v>
      </c>
      <c r="V15" s="444">
        <f>'TOFE détaillé 2021'!V62</f>
        <v>0</v>
      </c>
      <c r="W15" s="444">
        <f>'TOFE détaillé 2021'!W62</f>
        <v>4.7525405E-2</v>
      </c>
      <c r="X15" s="444">
        <f>'TOFE détaillé 2021'!X62</f>
        <v>0</v>
      </c>
      <c r="Y15" s="444">
        <f>'TOFE détaillé 2021'!Y62</f>
        <v>0</v>
      </c>
      <c r="Z15" s="444">
        <f>'TOFE détaillé 2021'!Z62</f>
        <v>4.7525405E-2</v>
      </c>
      <c r="AA15" s="444">
        <f>'TOFE détaillé 2021'!AA62</f>
        <v>0</v>
      </c>
      <c r="AB15" s="444">
        <f>'TOFE détaillé 2021'!AB62</f>
        <v>4.7525405E-2</v>
      </c>
      <c r="AC15" s="438">
        <f t="shared" si="4"/>
        <v>2.8633784163407283E-2</v>
      </c>
      <c r="AD15" s="438">
        <f t="shared" si="5"/>
        <v>2.8633784163407283E-2</v>
      </c>
      <c r="AE15" s="438" t="e">
        <f t="shared" si="10"/>
        <v>#DIV/0!</v>
      </c>
      <c r="AF15" s="444">
        <f>'TOFE détaillé 2021'!AF62</f>
        <v>0</v>
      </c>
      <c r="AG15" s="444">
        <f>'TOFE détaillé 2021'!AG62</f>
        <v>0.369136927</v>
      </c>
      <c r="AH15" s="444">
        <f>'TOFE détaillé 2021'!AH62</f>
        <v>0</v>
      </c>
      <c r="AI15" s="444">
        <f>'TOFE détaillé 2021'!AI62</f>
        <v>0.369136927</v>
      </c>
      <c r="AJ15" s="444">
        <f>'TOFE détaillé 2021'!AJ62</f>
        <v>0.41666233200000002</v>
      </c>
      <c r="AK15" s="444">
        <f>'TOFE détaillé 2021'!AK62</f>
        <v>0</v>
      </c>
      <c r="AL15" s="444">
        <f>'TOFE détaillé 2021'!AL62</f>
        <v>0.41666233200000002</v>
      </c>
      <c r="AM15" s="444" t="e">
        <f>'TOFE détaillé 2021'!AM62</f>
        <v>#DIV/0!</v>
      </c>
      <c r="AN15" s="444">
        <f>'TOFE détaillé 2021'!AN62</f>
        <v>0</v>
      </c>
      <c r="AO15" s="444">
        <f>'TOFE détaillé 2021'!AO62</f>
        <v>0.22819603000000002</v>
      </c>
      <c r="AP15" s="444">
        <f>'TOFE détaillé 2021'!AP62</f>
        <v>0</v>
      </c>
      <c r="AQ15" s="444">
        <f>'TOFE détaillé 2021'!AQ62</f>
        <v>0.22819603000000002</v>
      </c>
      <c r="AR15" s="444">
        <f>'TOFE détaillé 2021'!AR62</f>
        <v>0.64485836200000002</v>
      </c>
      <c r="AS15" s="444">
        <f>'TOFE détaillé 2021'!AS62</f>
        <v>0</v>
      </c>
      <c r="AT15" s="444">
        <f>'TOFE détaillé 2021'!AT62</f>
        <v>0.64485836200000002</v>
      </c>
      <c r="AU15" s="444">
        <f>'TOFE détaillé 2021'!AU62</f>
        <v>0</v>
      </c>
      <c r="AV15" s="444">
        <f>'TOFE détaillé 2021'!AV62</f>
        <v>2.7703953999999999E-2</v>
      </c>
      <c r="AW15" s="444">
        <f>'TOFE détaillé 2021'!AW62</f>
        <v>0</v>
      </c>
      <c r="AX15" s="444">
        <f>'TOFE détaillé 2021'!AX62</f>
        <v>2.7703953999999999E-2</v>
      </c>
      <c r="AY15" s="444">
        <f>'TOFE détaillé 2021'!AY62</f>
        <v>0</v>
      </c>
      <c r="AZ15" s="444">
        <f>'TOFE détaillé 2021'!AZ62</f>
        <v>0</v>
      </c>
      <c r="BA15" s="444">
        <f>'TOFE détaillé 2021'!BA62</f>
        <v>0.62503691100000003</v>
      </c>
      <c r="BB15" s="444">
        <f>'TOFE détaillé 2021'!BB62</f>
        <v>0</v>
      </c>
      <c r="BC15" s="444">
        <f>'TOFE détaillé 2021'!BC62</f>
        <v>0.62503691100000003</v>
      </c>
      <c r="BD15" s="444">
        <f>'TOFE détaillé 2021'!BD62</f>
        <v>0</v>
      </c>
      <c r="BE15" s="444">
        <f>'TOFE détaillé 2021'!BE62</f>
        <v>0</v>
      </c>
      <c r="BF15" s="445">
        <f>'TOFE détaillé 2021'!BF62</f>
        <v>0.67256231600000005</v>
      </c>
      <c r="BG15" s="445">
        <f>'TOFE détaillé 2021'!BG62</f>
        <v>0</v>
      </c>
      <c r="BH15" s="445">
        <f>'TOFE détaillé 2021'!BH62</f>
        <v>0.67256231600000005</v>
      </c>
      <c r="BI15" s="440">
        <f t="shared" si="6"/>
        <v>0.40521494120429541</v>
      </c>
      <c r="BJ15" s="444">
        <f>'TOFE détaillé 2021'!BJ62</f>
        <v>0.40521494120429541</v>
      </c>
      <c r="BK15" s="444" t="e">
        <f>'TOFE détaillé 2021'!BK62</f>
        <v>#DIV/0!</v>
      </c>
      <c r="BL15" s="444">
        <f>'TOFE détaillé 2021'!BL62</f>
        <v>0</v>
      </c>
      <c r="BM15" s="444">
        <f>'TOFE détaillé 2021'!BM62</f>
        <v>0</v>
      </c>
      <c r="BN15" s="444">
        <f>'TOFE détaillé 2021'!BN62</f>
        <v>0</v>
      </c>
      <c r="BO15" s="444">
        <f>'TOFE détaillé 2021'!BO62</f>
        <v>0</v>
      </c>
      <c r="BP15" s="444">
        <f>'TOFE détaillé 2021'!BP62</f>
        <v>0.67256231600000005</v>
      </c>
      <c r="BQ15" s="444">
        <f>'TOFE détaillé 2021'!BQ62</f>
        <v>0</v>
      </c>
      <c r="BR15" s="444">
        <f>'TOFE détaillé 2021'!BR62</f>
        <v>0.67256231600000005</v>
      </c>
      <c r="BS15" s="444">
        <f>'TOFE détaillé 2021'!BS62</f>
        <v>0.40521494120429541</v>
      </c>
      <c r="BT15" s="444">
        <f>'TOFE détaillé 2021'!BT62</f>
        <v>0</v>
      </c>
      <c r="BU15" s="444">
        <f>'TOFE détaillé 2021'!BU62</f>
        <v>0</v>
      </c>
      <c r="BV15" s="444">
        <f>'TOFE détaillé 2021'!BV62</f>
        <v>0</v>
      </c>
      <c r="BW15" s="444">
        <f>'TOFE détaillé 2021'!BW62</f>
        <v>0</v>
      </c>
      <c r="BX15" s="444">
        <f>'TOFE détaillé 2021'!BX62</f>
        <v>0.67256231600000005</v>
      </c>
      <c r="BY15" s="444">
        <f>'TOFE détaillé 2021'!BY62</f>
        <v>0</v>
      </c>
      <c r="BZ15" s="444">
        <f>'TOFE détaillé 2021'!BZ62</f>
        <v>0.67256231600000005</v>
      </c>
      <c r="CA15" s="444" t="e">
        <f>'TOFE détaillé 2021'!CA62</f>
        <v>#DIV/0!</v>
      </c>
      <c r="CB15" s="444">
        <f>'TOFE détaillé 2021'!CB62</f>
        <v>0</v>
      </c>
      <c r="CC15" s="444">
        <f>'TOFE détaillé 2021'!CC62</f>
        <v>0</v>
      </c>
      <c r="CD15" s="444">
        <f>'TOFE détaillé 2021'!CD62</f>
        <v>0</v>
      </c>
      <c r="CE15" s="444">
        <f>'TOFE détaillé 2021'!CE62</f>
        <v>0</v>
      </c>
      <c r="CF15" s="444">
        <f>'TOFE détaillé 2021'!CF62</f>
        <v>0</v>
      </c>
      <c r="CG15" s="444">
        <f>'TOFE détaillé 2021'!CG62</f>
        <v>0</v>
      </c>
      <c r="CH15" s="444">
        <f>'TOFE détaillé 2021'!CH62</f>
        <v>0</v>
      </c>
      <c r="CI15" s="444">
        <f>'TOFE détaillé 2021'!CI62</f>
        <v>0</v>
      </c>
      <c r="CJ15" s="444">
        <f>'TOFE détaillé 2021'!CJ62</f>
        <v>0</v>
      </c>
      <c r="CK15" s="444">
        <f>'TOFE détaillé 2021'!CK62</f>
        <v>0</v>
      </c>
      <c r="CL15" s="444">
        <f>'TOFE détaillé 2021'!CL62</f>
        <v>0</v>
      </c>
      <c r="CM15" s="444">
        <f>'TOFE détaillé 2021'!CM62</f>
        <v>0.67256231600000005</v>
      </c>
      <c r="CN15" s="444">
        <f>'TOFE détaillé 2021'!CN62</f>
        <v>0</v>
      </c>
      <c r="CO15" s="444">
        <f>'TOFE détaillé 2021'!CO62</f>
        <v>0.67256231600000005</v>
      </c>
      <c r="CP15" s="444">
        <f>'TOFE détaillé 2021'!CP62</f>
        <v>0.40521494120429541</v>
      </c>
      <c r="CQ15" s="444">
        <f>'TOFE détaillé 2021'!CQ62</f>
        <v>0.40521494120429541</v>
      </c>
      <c r="CR15" s="444" t="e">
        <f>'TOFE détaillé 2021'!CR62</f>
        <v>#DIV/0!</v>
      </c>
      <c r="CS15" s="444">
        <f>'TOFE détaillé 2021'!CS62</f>
        <v>0</v>
      </c>
      <c r="CT15" s="444">
        <f>'TOFE détaillé 2021'!CT62</f>
        <v>0</v>
      </c>
      <c r="CU15" s="444">
        <f>'TOFE détaillé 2021'!CU62</f>
        <v>0</v>
      </c>
      <c r="CV15" s="444">
        <f>'TOFE détaillé 2021'!CV62</f>
        <v>0</v>
      </c>
      <c r="CW15" s="444">
        <f>'TOFE détaillé 2021'!CW62</f>
        <v>0.67256231600000005</v>
      </c>
      <c r="CX15" s="444">
        <f>'TOFE détaillé 2021'!CX62</f>
        <v>0</v>
      </c>
      <c r="CY15" s="444">
        <f>'TOFE détaillé 2021'!CY62</f>
        <v>0.67256231600000005</v>
      </c>
      <c r="CZ15" s="444">
        <f>'TOFE détaillé 2021'!CZ62</f>
        <v>0</v>
      </c>
      <c r="DA15" s="444">
        <f>'TOFE détaillé 2021'!DA62</f>
        <v>0</v>
      </c>
      <c r="DB15" s="444">
        <f>'TOFE détaillé 2021'!DB62</f>
        <v>0</v>
      </c>
      <c r="DC15" s="444">
        <f>'TOFE détaillé 2021'!DC62</f>
        <v>0</v>
      </c>
      <c r="DD15" s="444">
        <f>'TOFE détaillé 2021'!DD62</f>
        <v>0.67256231600000005</v>
      </c>
      <c r="DE15" s="444">
        <f>'TOFE détaillé 2021'!DE62</f>
        <v>0</v>
      </c>
      <c r="DF15" s="444">
        <f>'TOFE détaillé 2021'!DF62</f>
        <v>0.67256231600000005</v>
      </c>
      <c r="DG15" s="444">
        <f>'TOFE détaillé 2021'!DG62</f>
        <v>0</v>
      </c>
      <c r="DH15" s="444">
        <f>'TOFE détaillé 2021'!DH62</f>
        <v>0</v>
      </c>
      <c r="DI15" s="444">
        <f>'TOFE détaillé 2021'!DI62</f>
        <v>0</v>
      </c>
      <c r="DJ15" s="444">
        <f>'TOFE détaillé 2021'!DJ62</f>
        <v>0</v>
      </c>
      <c r="DK15" s="444">
        <f>'TOFE détaillé 2021'!DK62</f>
        <v>0</v>
      </c>
      <c r="DL15" s="444">
        <f>'TOFE détaillé 2021'!DL62</f>
        <v>0</v>
      </c>
      <c r="DM15" s="444">
        <f>'TOFE détaillé 2021'!DM62</f>
        <v>0</v>
      </c>
      <c r="DN15" s="444">
        <f>'TOFE détaillé 2021'!DN62</f>
        <v>0</v>
      </c>
      <c r="DO15" s="444">
        <f>'TOFE détaillé 2021'!DO62</f>
        <v>0</v>
      </c>
      <c r="DP15" s="444">
        <f>'TOFE détaillé 2021'!DP62</f>
        <v>0</v>
      </c>
      <c r="DQ15" s="444">
        <f>'TOFE détaillé 2021'!DQ62</f>
        <v>0</v>
      </c>
      <c r="DR15" s="444">
        <f>'TOFE détaillé 2021'!DR62</f>
        <v>0.67256231600000005</v>
      </c>
      <c r="DS15" s="444">
        <f>'TOFE détaillé 2021'!DS62</f>
        <v>0</v>
      </c>
      <c r="DT15" s="444">
        <f>'TOFE détaillé 2021'!DT62</f>
        <v>0.67256231600000005</v>
      </c>
      <c r="DU15" s="444">
        <f>'TOFE détaillé 2021'!DU62</f>
        <v>0.40521494120429541</v>
      </c>
      <c r="DV15" s="444">
        <f>'TOFE détaillé 2021'!DV62</f>
        <v>0.40521494120429541</v>
      </c>
      <c r="DW15" s="444">
        <f>'TOFE détaillé 2021'!DW62</f>
        <v>0.40521494120429541</v>
      </c>
    </row>
    <row r="16" spans="1:127" ht="16.5" x14ac:dyDescent="0.3">
      <c r="A16" s="446" t="s">
        <v>98</v>
      </c>
      <c r="B16" s="444">
        <f>'TOFE détaillé 2021'!B69</f>
        <v>0</v>
      </c>
      <c r="C16" s="444">
        <f>'TOFE détaillé 2021'!C69</f>
        <v>0</v>
      </c>
      <c r="D16" s="444">
        <f>'TOFE détaillé 2021'!D69</f>
        <v>0</v>
      </c>
      <c r="E16" s="444">
        <f>'TOFE détaillé 2021'!E69</f>
        <v>0</v>
      </c>
      <c r="F16" s="444">
        <f>'TOFE détaillé 2021'!F69</f>
        <v>0</v>
      </c>
      <c r="G16" s="444">
        <f>'TOFE détaillé 2021'!G69</f>
        <v>0</v>
      </c>
      <c r="H16" s="444">
        <f>'TOFE détaillé 2021'!H69</f>
        <v>0</v>
      </c>
      <c r="I16" s="444">
        <f>'TOFE détaillé 2021'!I69</f>
        <v>0</v>
      </c>
      <c r="J16" s="444">
        <f>'TOFE détaillé 2021'!J69</f>
        <v>9.5975769999999995E-3</v>
      </c>
      <c r="K16" s="444">
        <f>'TOFE détaillé 2021'!K69</f>
        <v>0</v>
      </c>
      <c r="L16" s="444">
        <f>'TOFE détaillé 2021'!L69</f>
        <v>9.5975769999999995E-3</v>
      </c>
      <c r="M16" s="444">
        <f>'TOFE détaillé 2021'!M69</f>
        <v>0</v>
      </c>
      <c r="N16" s="444">
        <f>'TOFE détaillé 2021'!N69</f>
        <v>5.7516900000000003E-3</v>
      </c>
      <c r="O16" s="444">
        <f>'TOFE détaillé 2021'!O69</f>
        <v>0</v>
      </c>
      <c r="P16" s="444">
        <f>'TOFE détaillé 2021'!P69</f>
        <v>5.7516900000000003E-3</v>
      </c>
      <c r="Q16" s="444">
        <f>'TOFE détaillé 2021'!Q69</f>
        <v>1.5349267E-2</v>
      </c>
      <c r="R16" s="444">
        <f>'TOFE détaillé 2021'!R69</f>
        <v>0</v>
      </c>
      <c r="S16" s="444">
        <f>'TOFE détaillé 2021'!S69</f>
        <v>1.5349267E-2</v>
      </c>
      <c r="T16" s="444">
        <f>'TOFE détaillé 2021'!T69</f>
        <v>0</v>
      </c>
      <c r="U16" s="444">
        <f>'TOFE détaillé 2021'!U69</f>
        <v>8.4869950000000006E-3</v>
      </c>
      <c r="V16" s="444">
        <f>'TOFE détaillé 2021'!V69</f>
        <v>0</v>
      </c>
      <c r="W16" s="444">
        <f>'TOFE détaillé 2021'!W69</f>
        <v>8.4869950000000006E-3</v>
      </c>
      <c r="X16" s="444">
        <f>'TOFE détaillé 2021'!X69</f>
        <v>0</v>
      </c>
      <c r="Y16" s="444">
        <f>'TOFE détaillé 2021'!Y69</f>
        <v>0</v>
      </c>
      <c r="Z16" s="444">
        <f>'TOFE détaillé 2021'!Z69</f>
        <v>2.3836262E-2</v>
      </c>
      <c r="AA16" s="444">
        <f>'TOFE détaillé 2021'!AA69</f>
        <v>0</v>
      </c>
      <c r="AB16" s="444">
        <f>'TOFE détaillé 2021'!AB69</f>
        <v>2.3836262E-2</v>
      </c>
      <c r="AC16" s="438"/>
      <c r="AD16" s="438" t="e">
        <f t="shared" si="5"/>
        <v>#DIV/0!</v>
      </c>
      <c r="AE16" s="438" t="e">
        <f t="shared" si="10"/>
        <v>#DIV/0!</v>
      </c>
      <c r="AF16" s="444">
        <f>'TOFE détaillé 2021'!AF69</f>
        <v>0</v>
      </c>
      <c r="AG16" s="444">
        <f>'TOFE détaillé 2021'!AG69</f>
        <v>0</v>
      </c>
      <c r="AH16" s="444">
        <f>'TOFE détaillé 2021'!AH69</f>
        <v>0</v>
      </c>
      <c r="AI16" s="444">
        <f>'TOFE détaillé 2021'!AI69</f>
        <v>0</v>
      </c>
      <c r="AJ16" s="444">
        <f>'TOFE détaillé 2021'!AJ69</f>
        <v>2.3836262E-2</v>
      </c>
      <c r="AK16" s="444">
        <f>'TOFE détaillé 2021'!AK69</f>
        <v>0</v>
      </c>
      <c r="AL16" s="444">
        <f>'TOFE détaillé 2021'!AL69</f>
        <v>2.3836262E-2</v>
      </c>
      <c r="AM16" s="444" t="e">
        <f>'TOFE détaillé 2021'!AM69</f>
        <v>#DIV/0!</v>
      </c>
      <c r="AN16" s="444">
        <f>'TOFE détaillé 2021'!AN69</f>
        <v>0</v>
      </c>
      <c r="AO16" s="444">
        <f>'TOFE détaillé 2021'!AO69</f>
        <v>7.62322E-3</v>
      </c>
      <c r="AP16" s="444">
        <f>'TOFE détaillé 2021'!AP69</f>
        <v>0</v>
      </c>
      <c r="AQ16" s="444">
        <f>'TOFE détaillé 2021'!AQ69</f>
        <v>7.62322E-3</v>
      </c>
      <c r="AR16" s="444">
        <f>'TOFE détaillé 2021'!AR69</f>
        <v>3.1459481999999997E-2</v>
      </c>
      <c r="AS16" s="444">
        <f>'TOFE détaillé 2021'!AS69</f>
        <v>0</v>
      </c>
      <c r="AT16" s="444">
        <f>'TOFE détaillé 2021'!AT69</f>
        <v>3.1459481999999997E-2</v>
      </c>
      <c r="AU16" s="444">
        <f>'TOFE détaillé 2021'!AU69</f>
        <v>0</v>
      </c>
      <c r="AV16" s="444">
        <f>'TOFE détaillé 2021'!AV69</f>
        <v>2.4837140000000001E-2</v>
      </c>
      <c r="AW16" s="444">
        <f>'TOFE détaillé 2021'!AW69</f>
        <v>0</v>
      </c>
      <c r="AX16" s="444">
        <f>'TOFE détaillé 2021'!AX69</f>
        <v>2.4837140000000001E-2</v>
      </c>
      <c r="AY16" s="444">
        <f>'TOFE détaillé 2021'!AY69</f>
        <v>0</v>
      </c>
      <c r="AZ16" s="444">
        <f>'TOFE détaillé 2021'!AZ69</f>
        <v>0</v>
      </c>
      <c r="BA16" s="444">
        <f>'TOFE détaillé 2021'!BA69</f>
        <v>3.2460360000000001E-2</v>
      </c>
      <c r="BB16" s="444">
        <f>'TOFE détaillé 2021'!BB69</f>
        <v>0</v>
      </c>
      <c r="BC16" s="444">
        <f>'TOFE détaillé 2021'!BC69</f>
        <v>3.2460360000000001E-2</v>
      </c>
      <c r="BD16" s="444">
        <f>'TOFE détaillé 2021'!BD69</f>
        <v>0</v>
      </c>
      <c r="BE16" s="444">
        <f>'TOFE détaillé 2021'!BE69</f>
        <v>0</v>
      </c>
      <c r="BF16" s="445">
        <f>'TOFE détaillé 2021'!BF69</f>
        <v>5.6296622000000004E-2</v>
      </c>
      <c r="BG16" s="445">
        <f>'TOFE détaillé 2021'!BG69</f>
        <v>0</v>
      </c>
      <c r="BH16" s="445">
        <f>'TOFE détaillé 2021'!BH69</f>
        <v>5.6296622000000004E-2</v>
      </c>
      <c r="BI16" s="440"/>
      <c r="BJ16" s="444" t="e">
        <f>'TOFE détaillé 2021'!BJ69</f>
        <v>#DIV/0!</v>
      </c>
      <c r="BK16" s="444" t="e">
        <f>'TOFE détaillé 2021'!BK69</f>
        <v>#DIV/0!</v>
      </c>
      <c r="BL16" s="444">
        <f>'TOFE détaillé 2021'!BL69</f>
        <v>0</v>
      </c>
      <c r="BM16" s="444">
        <f>'TOFE détaillé 2021'!BM69</f>
        <v>0</v>
      </c>
      <c r="BN16" s="444">
        <f>'TOFE détaillé 2021'!BN69</f>
        <v>0</v>
      </c>
      <c r="BO16" s="444">
        <f>'TOFE détaillé 2021'!BO69</f>
        <v>0</v>
      </c>
      <c r="BP16" s="444">
        <f>'TOFE détaillé 2021'!BP69</f>
        <v>5.6296622000000004E-2</v>
      </c>
      <c r="BQ16" s="444">
        <f>'TOFE détaillé 2021'!BQ69</f>
        <v>0</v>
      </c>
      <c r="BR16" s="444">
        <f>'TOFE détaillé 2021'!BR69</f>
        <v>5.6296622000000004E-2</v>
      </c>
      <c r="BS16" s="444" t="e">
        <f>'TOFE détaillé 2021'!BS69</f>
        <v>#DIV/0!</v>
      </c>
      <c r="BT16" s="444">
        <f>'TOFE détaillé 2021'!BT69</f>
        <v>0</v>
      </c>
      <c r="BU16" s="444">
        <f>'TOFE détaillé 2021'!BU69</f>
        <v>0</v>
      </c>
      <c r="BV16" s="444">
        <f>'TOFE détaillé 2021'!BV69</f>
        <v>0</v>
      </c>
      <c r="BW16" s="444">
        <f>'TOFE détaillé 2021'!BW69</f>
        <v>0</v>
      </c>
      <c r="BX16" s="444">
        <f>'TOFE détaillé 2021'!BX69</f>
        <v>5.6296622000000004E-2</v>
      </c>
      <c r="BY16" s="444">
        <f>'TOFE détaillé 2021'!BY69</f>
        <v>0</v>
      </c>
      <c r="BZ16" s="444">
        <f>'TOFE détaillé 2021'!BZ69</f>
        <v>5.6296622000000004E-2</v>
      </c>
      <c r="CA16" s="444" t="e">
        <f>'TOFE détaillé 2021'!CA69</f>
        <v>#DIV/0!</v>
      </c>
      <c r="CB16" s="444">
        <f>'TOFE détaillé 2021'!CB69</f>
        <v>0</v>
      </c>
      <c r="CC16" s="444">
        <f>'TOFE détaillé 2021'!CC69</f>
        <v>0</v>
      </c>
      <c r="CD16" s="444">
        <f>'TOFE détaillé 2021'!CD69</f>
        <v>0</v>
      </c>
      <c r="CE16" s="444">
        <f>'TOFE détaillé 2021'!CE69</f>
        <v>0</v>
      </c>
      <c r="CF16" s="444">
        <f>'TOFE détaillé 2021'!CF69</f>
        <v>0</v>
      </c>
      <c r="CG16" s="444">
        <f>'TOFE détaillé 2021'!CG69</f>
        <v>0</v>
      </c>
      <c r="CH16" s="444">
        <f>'TOFE détaillé 2021'!CH69</f>
        <v>0</v>
      </c>
      <c r="CI16" s="444">
        <f>'TOFE détaillé 2021'!CI69</f>
        <v>0</v>
      </c>
      <c r="CJ16" s="444">
        <f>'TOFE détaillé 2021'!CJ69</f>
        <v>0</v>
      </c>
      <c r="CK16" s="444">
        <f>'TOFE détaillé 2021'!CK69</f>
        <v>0</v>
      </c>
      <c r="CL16" s="444">
        <f>'TOFE détaillé 2021'!CL69</f>
        <v>0</v>
      </c>
      <c r="CM16" s="444">
        <f>'TOFE détaillé 2021'!CM69</f>
        <v>5.6296622000000004E-2</v>
      </c>
      <c r="CN16" s="444">
        <f>'TOFE détaillé 2021'!CN69</f>
        <v>0</v>
      </c>
      <c r="CO16" s="444">
        <f>'TOFE détaillé 2021'!CO69</f>
        <v>5.6296622000000004E-2</v>
      </c>
      <c r="CP16" s="444" t="e">
        <f>'TOFE détaillé 2021'!CP69</f>
        <v>#DIV/0!</v>
      </c>
      <c r="CQ16" s="444" t="e">
        <f>'TOFE détaillé 2021'!CQ69</f>
        <v>#DIV/0!</v>
      </c>
      <c r="CR16" s="444" t="e">
        <f>'TOFE détaillé 2021'!CR69</f>
        <v>#DIV/0!</v>
      </c>
      <c r="CS16" s="444">
        <f>'TOFE détaillé 2021'!CS69</f>
        <v>0</v>
      </c>
      <c r="CT16" s="444">
        <f>'TOFE détaillé 2021'!CT69</f>
        <v>0</v>
      </c>
      <c r="CU16" s="444">
        <f>'TOFE détaillé 2021'!CU69</f>
        <v>0</v>
      </c>
      <c r="CV16" s="444">
        <f>'TOFE détaillé 2021'!CV69</f>
        <v>0</v>
      </c>
      <c r="CW16" s="444">
        <f>'TOFE détaillé 2021'!CW69</f>
        <v>5.6296622000000004E-2</v>
      </c>
      <c r="CX16" s="444">
        <f>'TOFE détaillé 2021'!CX69</f>
        <v>0</v>
      </c>
      <c r="CY16" s="444">
        <f>'TOFE détaillé 2021'!CY69</f>
        <v>5.6296622000000004E-2</v>
      </c>
      <c r="CZ16" s="444">
        <f>'TOFE détaillé 2021'!CZ69</f>
        <v>0</v>
      </c>
      <c r="DA16" s="444">
        <f>'TOFE détaillé 2021'!DA69</f>
        <v>0</v>
      </c>
      <c r="DB16" s="444">
        <f>'TOFE détaillé 2021'!DB69</f>
        <v>0</v>
      </c>
      <c r="DC16" s="444">
        <f>'TOFE détaillé 2021'!DC69</f>
        <v>0</v>
      </c>
      <c r="DD16" s="444">
        <f>'TOFE détaillé 2021'!DD69</f>
        <v>5.6296622000000004E-2</v>
      </c>
      <c r="DE16" s="444">
        <f>'TOFE détaillé 2021'!DE69</f>
        <v>0</v>
      </c>
      <c r="DF16" s="444">
        <f>'TOFE détaillé 2021'!DF69</f>
        <v>5.6296622000000004E-2</v>
      </c>
      <c r="DG16" s="444">
        <f>'TOFE détaillé 2021'!DG69</f>
        <v>0</v>
      </c>
      <c r="DH16" s="444">
        <f>'TOFE détaillé 2021'!DH69</f>
        <v>0</v>
      </c>
      <c r="DI16" s="444">
        <f>'TOFE détaillé 2021'!DI69</f>
        <v>0</v>
      </c>
      <c r="DJ16" s="444">
        <f>'TOFE détaillé 2021'!DJ69</f>
        <v>0</v>
      </c>
      <c r="DK16" s="444">
        <f>'TOFE détaillé 2021'!DK69</f>
        <v>0</v>
      </c>
      <c r="DL16" s="444">
        <f>'TOFE détaillé 2021'!DL69</f>
        <v>0</v>
      </c>
      <c r="DM16" s="444">
        <f>'TOFE détaillé 2021'!DM69</f>
        <v>0</v>
      </c>
      <c r="DN16" s="444">
        <f>'TOFE détaillé 2021'!DN69</f>
        <v>0</v>
      </c>
      <c r="DO16" s="444">
        <f>'TOFE détaillé 2021'!DO69</f>
        <v>0</v>
      </c>
      <c r="DP16" s="444">
        <f>'TOFE détaillé 2021'!DP69</f>
        <v>0</v>
      </c>
      <c r="DQ16" s="444">
        <f>'TOFE détaillé 2021'!DQ69</f>
        <v>0</v>
      </c>
      <c r="DR16" s="444">
        <f>'TOFE détaillé 2021'!DR69</f>
        <v>5.6296622000000004E-2</v>
      </c>
      <c r="DS16" s="444">
        <f>'TOFE détaillé 2021'!DS69</f>
        <v>0</v>
      </c>
      <c r="DT16" s="444">
        <f>'TOFE détaillé 2021'!DT69</f>
        <v>5.6296622000000004E-2</v>
      </c>
      <c r="DU16" s="444" t="e">
        <f>'TOFE détaillé 2021'!DU69</f>
        <v>#DIV/0!</v>
      </c>
      <c r="DV16" s="444" t="e">
        <f>'TOFE détaillé 2021'!DV69</f>
        <v>#DIV/0!</v>
      </c>
      <c r="DW16" s="444" t="e">
        <f>'TOFE détaillé 2021'!DW69</f>
        <v>#DIV/0!</v>
      </c>
    </row>
    <row r="17" spans="1:127" ht="16.5" x14ac:dyDescent="0.3">
      <c r="A17" s="446" t="s">
        <v>345</v>
      </c>
      <c r="B17" s="437">
        <f>B18+B19</f>
        <v>132.94824199999999</v>
      </c>
      <c r="C17" s="437">
        <f t="shared" ref="C17:BN17" si="11">C18+C19</f>
        <v>0</v>
      </c>
      <c r="D17" s="437">
        <f t="shared" si="11"/>
        <v>132.94824199999999</v>
      </c>
      <c r="E17" s="437">
        <f t="shared" si="11"/>
        <v>132.94824199999999</v>
      </c>
      <c r="F17" s="437">
        <f t="shared" si="11"/>
        <v>0</v>
      </c>
      <c r="G17" s="437">
        <f t="shared" si="11"/>
        <v>132.94824199999999</v>
      </c>
      <c r="H17" s="437">
        <f t="shared" si="11"/>
        <v>134.16433776251699</v>
      </c>
      <c r="I17" s="437">
        <f t="shared" si="11"/>
        <v>0</v>
      </c>
      <c r="J17" s="437">
        <f t="shared" si="11"/>
        <v>0.46753474900000003</v>
      </c>
      <c r="K17" s="437">
        <f t="shared" si="11"/>
        <v>0</v>
      </c>
      <c r="L17" s="437">
        <f t="shared" si="11"/>
        <v>0.46753474900000003</v>
      </c>
      <c r="M17" s="437">
        <f t="shared" si="11"/>
        <v>0</v>
      </c>
      <c r="N17" s="437">
        <f t="shared" si="11"/>
        <v>1.8977065259999999</v>
      </c>
      <c r="O17" s="437">
        <f t="shared" si="11"/>
        <v>0</v>
      </c>
      <c r="P17" s="437">
        <f t="shared" si="11"/>
        <v>1.8977065259999999</v>
      </c>
      <c r="Q17" s="437">
        <f t="shared" si="11"/>
        <v>2.3652412749999998</v>
      </c>
      <c r="R17" s="437">
        <f t="shared" si="11"/>
        <v>0</v>
      </c>
      <c r="S17" s="437">
        <f t="shared" si="11"/>
        <v>2.3652412749999998</v>
      </c>
      <c r="T17" s="437">
        <f t="shared" si="11"/>
        <v>0</v>
      </c>
      <c r="U17" s="437">
        <f t="shared" si="11"/>
        <v>3.2356940230000002</v>
      </c>
      <c r="V17" s="437">
        <f t="shared" si="11"/>
        <v>0</v>
      </c>
      <c r="W17" s="437">
        <f t="shared" si="11"/>
        <v>3.2356940230000002</v>
      </c>
      <c r="X17" s="437">
        <f t="shared" si="11"/>
        <v>0</v>
      </c>
      <c r="Y17" s="437">
        <f t="shared" si="11"/>
        <v>0</v>
      </c>
      <c r="Z17" s="437">
        <f t="shared" si="11"/>
        <v>5.6009352979999996</v>
      </c>
      <c r="AA17" s="437">
        <f t="shared" si="11"/>
        <v>0</v>
      </c>
      <c r="AB17" s="437">
        <f t="shared" si="11"/>
        <v>5.6009352979999996</v>
      </c>
      <c r="AC17" s="438">
        <f t="shared" si="4"/>
        <v>4.2128690186065042E-2</v>
      </c>
      <c r="AD17" s="438">
        <f t="shared" si="5"/>
        <v>4.2128690186065042E-2</v>
      </c>
      <c r="AE17" s="438" t="e">
        <f t="shared" si="10"/>
        <v>#DIV/0!</v>
      </c>
      <c r="AF17" s="437">
        <f t="shared" si="11"/>
        <v>0</v>
      </c>
      <c r="AG17" s="437">
        <f t="shared" si="11"/>
        <v>7.1384922450000001</v>
      </c>
      <c r="AH17" s="437">
        <f t="shared" si="11"/>
        <v>0</v>
      </c>
      <c r="AI17" s="437">
        <f t="shared" si="11"/>
        <v>7.1384922450000001</v>
      </c>
      <c r="AJ17" s="437">
        <f t="shared" si="11"/>
        <v>12.739427543</v>
      </c>
      <c r="AK17" s="437">
        <f t="shared" si="11"/>
        <v>0</v>
      </c>
      <c r="AL17" s="437">
        <f t="shared" si="11"/>
        <v>12.739427543</v>
      </c>
      <c r="AM17" s="437" t="e">
        <f t="shared" si="11"/>
        <v>#DIV/0!</v>
      </c>
      <c r="AN17" s="437">
        <f t="shared" si="11"/>
        <v>0</v>
      </c>
      <c r="AO17" s="437">
        <f t="shared" si="11"/>
        <v>1.818216176</v>
      </c>
      <c r="AP17" s="437">
        <f t="shared" si="11"/>
        <v>0</v>
      </c>
      <c r="AQ17" s="437">
        <f t="shared" si="11"/>
        <v>1.818216176</v>
      </c>
      <c r="AR17" s="437">
        <f t="shared" si="11"/>
        <v>14.557643719</v>
      </c>
      <c r="AS17" s="437">
        <f t="shared" si="11"/>
        <v>0</v>
      </c>
      <c r="AT17" s="437">
        <f t="shared" si="11"/>
        <v>14.557643719</v>
      </c>
      <c r="AU17" s="437">
        <f t="shared" si="11"/>
        <v>0</v>
      </c>
      <c r="AV17" s="437">
        <f t="shared" si="11"/>
        <v>9.3144365199999992</v>
      </c>
      <c r="AW17" s="437">
        <f t="shared" si="11"/>
        <v>0</v>
      </c>
      <c r="AX17" s="437">
        <f t="shared" si="11"/>
        <v>9.3144365199999992</v>
      </c>
      <c r="AY17" s="437">
        <f t="shared" si="11"/>
        <v>0</v>
      </c>
      <c r="AZ17" s="437">
        <f t="shared" si="11"/>
        <v>0</v>
      </c>
      <c r="BA17" s="437">
        <f t="shared" si="11"/>
        <v>18.271144940999999</v>
      </c>
      <c r="BB17" s="437">
        <f t="shared" si="11"/>
        <v>0</v>
      </c>
      <c r="BC17" s="437">
        <f t="shared" si="11"/>
        <v>18.271144940999999</v>
      </c>
      <c r="BD17" s="437">
        <f t="shared" si="11"/>
        <v>0</v>
      </c>
      <c r="BE17" s="437">
        <f t="shared" si="11"/>
        <v>0</v>
      </c>
      <c r="BF17" s="439">
        <f t="shared" si="11"/>
        <v>23.872080238999999</v>
      </c>
      <c r="BG17" s="439">
        <f t="shared" si="11"/>
        <v>0</v>
      </c>
      <c r="BH17" s="439">
        <f t="shared" si="11"/>
        <v>23.872080238999999</v>
      </c>
      <c r="BI17" s="440">
        <f t="shared" si="6"/>
        <v>0.17955920198628877</v>
      </c>
      <c r="BJ17" s="437" t="e">
        <f t="shared" si="11"/>
        <v>#DIV/0!</v>
      </c>
      <c r="BK17" s="437" t="e">
        <f t="shared" si="11"/>
        <v>#DIV/0!</v>
      </c>
      <c r="BL17" s="437">
        <f t="shared" si="11"/>
        <v>0</v>
      </c>
      <c r="BM17" s="437">
        <f t="shared" si="11"/>
        <v>0</v>
      </c>
      <c r="BN17" s="437">
        <f t="shared" si="11"/>
        <v>0</v>
      </c>
      <c r="BO17" s="437">
        <f t="shared" ref="BO17:DW17" si="12">BO18+BO19</f>
        <v>0</v>
      </c>
      <c r="BP17" s="437">
        <f t="shared" si="12"/>
        <v>23.872080238999999</v>
      </c>
      <c r="BQ17" s="437">
        <f t="shared" si="12"/>
        <v>0</v>
      </c>
      <c r="BR17" s="437">
        <f t="shared" si="12"/>
        <v>23.872080238999999</v>
      </c>
      <c r="BS17" s="437">
        <f t="shared" si="12"/>
        <v>0.25702950882956183</v>
      </c>
      <c r="BT17" s="437">
        <f t="shared" si="12"/>
        <v>0</v>
      </c>
      <c r="BU17" s="437">
        <f t="shared" si="12"/>
        <v>0</v>
      </c>
      <c r="BV17" s="437">
        <f t="shared" si="12"/>
        <v>0</v>
      </c>
      <c r="BW17" s="437">
        <f t="shared" si="12"/>
        <v>0</v>
      </c>
      <c r="BX17" s="437">
        <f t="shared" si="12"/>
        <v>23.872080238999999</v>
      </c>
      <c r="BY17" s="437">
        <f t="shared" si="12"/>
        <v>0</v>
      </c>
      <c r="BZ17" s="437">
        <f t="shared" si="12"/>
        <v>23.872080238999999</v>
      </c>
      <c r="CA17" s="437" t="e">
        <f t="shared" si="12"/>
        <v>#DIV/0!</v>
      </c>
      <c r="CB17" s="437">
        <f t="shared" si="12"/>
        <v>0</v>
      </c>
      <c r="CC17" s="437">
        <f t="shared" si="12"/>
        <v>0</v>
      </c>
      <c r="CD17" s="437">
        <f t="shared" si="12"/>
        <v>0</v>
      </c>
      <c r="CE17" s="437">
        <f t="shared" si="12"/>
        <v>0</v>
      </c>
      <c r="CF17" s="437">
        <f t="shared" si="12"/>
        <v>0</v>
      </c>
      <c r="CG17" s="437">
        <f t="shared" si="12"/>
        <v>0</v>
      </c>
      <c r="CH17" s="437">
        <f t="shared" si="12"/>
        <v>0</v>
      </c>
      <c r="CI17" s="437">
        <f t="shared" si="12"/>
        <v>0</v>
      </c>
      <c r="CJ17" s="437">
        <f t="shared" si="12"/>
        <v>0</v>
      </c>
      <c r="CK17" s="437">
        <f t="shared" si="12"/>
        <v>0</v>
      </c>
      <c r="CL17" s="437">
        <f t="shared" si="12"/>
        <v>0</v>
      </c>
      <c r="CM17" s="437">
        <f t="shared" si="12"/>
        <v>23.872080238999999</v>
      </c>
      <c r="CN17" s="437">
        <f t="shared" si="12"/>
        <v>0</v>
      </c>
      <c r="CO17" s="437">
        <f t="shared" si="12"/>
        <v>23.872080238999999</v>
      </c>
      <c r="CP17" s="437">
        <f t="shared" si="12"/>
        <v>0.25702950882956183</v>
      </c>
      <c r="CQ17" s="437">
        <f t="shared" si="12"/>
        <v>0.25702950882956183</v>
      </c>
      <c r="CR17" s="437" t="e">
        <f t="shared" si="12"/>
        <v>#DIV/0!</v>
      </c>
      <c r="CS17" s="437">
        <f t="shared" si="12"/>
        <v>0</v>
      </c>
      <c r="CT17" s="437">
        <f t="shared" si="12"/>
        <v>0</v>
      </c>
      <c r="CU17" s="437">
        <f t="shared" si="12"/>
        <v>0</v>
      </c>
      <c r="CV17" s="437">
        <f t="shared" si="12"/>
        <v>0</v>
      </c>
      <c r="CW17" s="437">
        <f t="shared" si="12"/>
        <v>23.872080238999999</v>
      </c>
      <c r="CX17" s="437">
        <f t="shared" si="12"/>
        <v>0</v>
      </c>
      <c r="CY17" s="437">
        <f t="shared" si="12"/>
        <v>23.872080238999999</v>
      </c>
      <c r="CZ17" s="437">
        <f t="shared" si="12"/>
        <v>0</v>
      </c>
      <c r="DA17" s="437">
        <f t="shared" si="12"/>
        <v>0</v>
      </c>
      <c r="DB17" s="437">
        <f t="shared" si="12"/>
        <v>0</v>
      </c>
      <c r="DC17" s="437">
        <f t="shared" si="12"/>
        <v>0</v>
      </c>
      <c r="DD17" s="437">
        <f t="shared" si="12"/>
        <v>23.872080238999999</v>
      </c>
      <c r="DE17" s="437">
        <f t="shared" si="12"/>
        <v>0</v>
      </c>
      <c r="DF17" s="437">
        <f t="shared" si="12"/>
        <v>23.872080238999999</v>
      </c>
      <c r="DG17" s="437">
        <f t="shared" si="12"/>
        <v>0</v>
      </c>
      <c r="DH17" s="437">
        <f t="shared" si="12"/>
        <v>0</v>
      </c>
      <c r="DI17" s="437">
        <f t="shared" si="12"/>
        <v>0</v>
      </c>
      <c r="DJ17" s="437">
        <f t="shared" si="12"/>
        <v>0</v>
      </c>
      <c r="DK17" s="437">
        <f t="shared" si="12"/>
        <v>0</v>
      </c>
      <c r="DL17" s="437">
        <f t="shared" si="12"/>
        <v>0</v>
      </c>
      <c r="DM17" s="437">
        <f t="shared" si="12"/>
        <v>0</v>
      </c>
      <c r="DN17" s="437">
        <f t="shared" si="12"/>
        <v>0</v>
      </c>
      <c r="DO17" s="437">
        <f t="shared" si="12"/>
        <v>0</v>
      </c>
      <c r="DP17" s="437">
        <f t="shared" si="12"/>
        <v>0</v>
      </c>
      <c r="DQ17" s="437">
        <f t="shared" si="12"/>
        <v>0</v>
      </c>
      <c r="DR17" s="437">
        <f t="shared" si="12"/>
        <v>23.872080238999999</v>
      </c>
      <c r="DS17" s="437">
        <f t="shared" si="12"/>
        <v>0</v>
      </c>
      <c r="DT17" s="437">
        <f t="shared" si="12"/>
        <v>23.872080238999999</v>
      </c>
      <c r="DU17" s="437">
        <f t="shared" si="12"/>
        <v>0.25702950882956183</v>
      </c>
      <c r="DV17" s="437">
        <f t="shared" si="12"/>
        <v>0.25702950882956183</v>
      </c>
      <c r="DW17" s="437" t="e">
        <f t="shared" si="12"/>
        <v>#DIV/0!</v>
      </c>
    </row>
    <row r="18" spans="1:127" ht="16.5" x14ac:dyDescent="0.3">
      <c r="A18" s="429" t="s">
        <v>346</v>
      </c>
      <c r="B18" s="444">
        <f>'TOFE détaillé 2021'!B73</f>
        <v>16.495311999999998</v>
      </c>
      <c r="C18" s="444">
        <f>'TOFE détaillé 2021'!C73</f>
        <v>0</v>
      </c>
      <c r="D18" s="444">
        <f>'TOFE détaillé 2021'!D73</f>
        <v>16.495311999999998</v>
      </c>
      <c r="E18" s="444">
        <f>'TOFE détaillé 2021'!E73</f>
        <v>16.495311999999998</v>
      </c>
      <c r="F18" s="444">
        <f>'TOFE détaillé 2021'!F73</f>
        <v>0</v>
      </c>
      <c r="G18" s="444">
        <f>'TOFE détaillé 2021'!G73</f>
        <v>16.495311999999998</v>
      </c>
      <c r="H18" s="444">
        <f>'TOFE détaillé 2021'!H73</f>
        <v>134.16433776251699</v>
      </c>
      <c r="I18" s="444">
        <f>'TOFE détaillé 2021'!I73</f>
        <v>0</v>
      </c>
      <c r="J18" s="444">
        <f>'TOFE détaillé 2021'!J73</f>
        <v>0</v>
      </c>
      <c r="K18" s="444">
        <f>'TOFE détaillé 2021'!K73</f>
        <v>0</v>
      </c>
      <c r="L18" s="444">
        <f>'TOFE détaillé 2021'!L73</f>
        <v>0</v>
      </c>
      <c r="M18" s="444">
        <f>'TOFE détaillé 2021'!M73</f>
        <v>0</v>
      </c>
      <c r="N18" s="444">
        <f>'TOFE détaillé 2021'!N73</f>
        <v>0</v>
      </c>
      <c r="O18" s="444">
        <f>'TOFE détaillé 2021'!O73</f>
        <v>0</v>
      </c>
      <c r="P18" s="444">
        <f>'TOFE détaillé 2021'!P73</f>
        <v>0</v>
      </c>
      <c r="Q18" s="444">
        <f>'TOFE détaillé 2021'!Q73</f>
        <v>0</v>
      </c>
      <c r="R18" s="444">
        <f>'TOFE détaillé 2021'!R73</f>
        <v>0</v>
      </c>
      <c r="S18" s="444">
        <f>'TOFE détaillé 2021'!S73</f>
        <v>0</v>
      </c>
      <c r="T18" s="444">
        <f>'TOFE détaillé 2021'!T73</f>
        <v>0</v>
      </c>
      <c r="U18" s="444">
        <f>'TOFE détaillé 2021'!U73</f>
        <v>0</v>
      </c>
      <c r="V18" s="444">
        <f>'TOFE détaillé 2021'!V73</f>
        <v>0</v>
      </c>
      <c r="W18" s="444">
        <f>'TOFE détaillé 2021'!W73</f>
        <v>0</v>
      </c>
      <c r="X18" s="444">
        <f>'TOFE détaillé 2021'!X73</f>
        <v>0</v>
      </c>
      <c r="Y18" s="444">
        <f>'TOFE détaillé 2021'!Y73</f>
        <v>0</v>
      </c>
      <c r="Z18" s="444">
        <f>'TOFE détaillé 2021'!Z73</f>
        <v>0</v>
      </c>
      <c r="AA18" s="444">
        <f>'TOFE détaillé 2021'!AA73</f>
        <v>0</v>
      </c>
      <c r="AB18" s="444">
        <f>'TOFE détaillé 2021'!AB73</f>
        <v>0</v>
      </c>
      <c r="AC18" s="438">
        <f t="shared" si="4"/>
        <v>0</v>
      </c>
      <c r="AD18" s="438">
        <f t="shared" si="5"/>
        <v>0</v>
      </c>
      <c r="AE18" s="438" t="e">
        <f t="shared" si="10"/>
        <v>#DIV/0!</v>
      </c>
      <c r="AF18" s="444">
        <f>'TOFE détaillé 2021'!AF73</f>
        <v>0</v>
      </c>
      <c r="AG18" s="444">
        <f>'TOFE détaillé 2021'!AG73</f>
        <v>1</v>
      </c>
      <c r="AH18" s="444">
        <f>'TOFE détaillé 2021'!AH73</f>
        <v>0</v>
      </c>
      <c r="AI18" s="444">
        <f>'TOFE détaillé 2021'!AI73</f>
        <v>1</v>
      </c>
      <c r="AJ18" s="444">
        <f>'TOFE détaillé 2021'!AJ73</f>
        <v>1</v>
      </c>
      <c r="AK18" s="444">
        <f>'TOFE détaillé 2021'!AK73</f>
        <v>0</v>
      </c>
      <c r="AL18" s="444">
        <f>'TOFE détaillé 2021'!AL73</f>
        <v>1</v>
      </c>
      <c r="AM18" s="444" t="e">
        <f>'TOFE détaillé 2021'!AM73</f>
        <v>#DIV/0!</v>
      </c>
      <c r="AN18" s="444">
        <f>'TOFE détaillé 2021'!AN73</f>
        <v>0</v>
      </c>
      <c r="AO18" s="444">
        <f>'TOFE détaillé 2021'!AO73</f>
        <v>0</v>
      </c>
      <c r="AP18" s="444">
        <f>'TOFE détaillé 2021'!AP73</f>
        <v>0</v>
      </c>
      <c r="AQ18" s="444">
        <f>'TOFE détaillé 2021'!AQ73</f>
        <v>0</v>
      </c>
      <c r="AR18" s="444">
        <f>'TOFE détaillé 2021'!AR73</f>
        <v>1</v>
      </c>
      <c r="AS18" s="444">
        <f>'TOFE détaillé 2021'!AS73</f>
        <v>0</v>
      </c>
      <c r="AT18" s="444">
        <f>'TOFE détaillé 2021'!AT73</f>
        <v>1</v>
      </c>
      <c r="AU18" s="444">
        <f>'TOFE détaillé 2021'!AU73</f>
        <v>0</v>
      </c>
      <c r="AV18" s="444">
        <f>'TOFE détaillé 2021'!AV73</f>
        <v>0</v>
      </c>
      <c r="AW18" s="444">
        <f>'TOFE détaillé 2021'!AW73</f>
        <v>0</v>
      </c>
      <c r="AX18" s="444">
        <f>'TOFE détaillé 2021'!AX73</f>
        <v>0</v>
      </c>
      <c r="AY18" s="444">
        <f>'TOFE détaillé 2021'!AY73</f>
        <v>0</v>
      </c>
      <c r="AZ18" s="444">
        <f>'TOFE détaillé 2021'!AZ73</f>
        <v>0</v>
      </c>
      <c r="BA18" s="444">
        <f>'TOFE détaillé 2021'!BA73</f>
        <v>1</v>
      </c>
      <c r="BB18" s="444">
        <f>'TOFE détaillé 2021'!BB73</f>
        <v>0</v>
      </c>
      <c r="BC18" s="444">
        <f>'TOFE détaillé 2021'!BC73</f>
        <v>1</v>
      </c>
      <c r="BD18" s="444">
        <f>'TOFE détaillé 2021'!BD73</f>
        <v>0</v>
      </c>
      <c r="BE18" s="444">
        <f>'TOFE détaillé 2021'!BE73</f>
        <v>0</v>
      </c>
      <c r="BF18" s="445">
        <f>'TOFE détaillé 2021'!BF73</f>
        <v>1</v>
      </c>
      <c r="BG18" s="445">
        <f>'TOFE détaillé 2021'!BG73</f>
        <v>0</v>
      </c>
      <c r="BH18" s="445">
        <f>'TOFE détaillé 2021'!BH73</f>
        <v>1</v>
      </c>
      <c r="BI18" s="440">
        <f t="shared" si="6"/>
        <v>6.0623284967268279E-2</v>
      </c>
      <c r="BJ18" s="444" t="e">
        <f>'TOFE détaillé 2021'!BJ73</f>
        <v>#DIV/0!</v>
      </c>
      <c r="BK18" s="444">
        <f>'TOFE détaillé 2021'!BK73</f>
        <v>0</v>
      </c>
      <c r="BL18" s="444">
        <f>'TOFE détaillé 2021'!BL73</f>
        <v>0</v>
      </c>
      <c r="BM18" s="444">
        <f>'TOFE détaillé 2021'!BM73</f>
        <v>0</v>
      </c>
      <c r="BN18" s="444">
        <f>'TOFE détaillé 2021'!BN73</f>
        <v>0</v>
      </c>
      <c r="BO18" s="444">
        <f>'TOFE détaillé 2021'!BO73</f>
        <v>0</v>
      </c>
      <c r="BP18" s="444">
        <f>'TOFE détaillé 2021'!BP73</f>
        <v>1</v>
      </c>
      <c r="BQ18" s="444">
        <f>'TOFE détaillé 2021'!BQ73</f>
        <v>0</v>
      </c>
      <c r="BR18" s="444">
        <f>'TOFE détaillé 2021'!BR73</f>
        <v>1</v>
      </c>
      <c r="BS18" s="444">
        <f>'TOFE détaillé 2021'!BS73</f>
        <v>6.0623284967268279E-2</v>
      </c>
      <c r="BT18" s="444">
        <f>'TOFE détaillé 2021'!BT73</f>
        <v>0</v>
      </c>
      <c r="BU18" s="444">
        <f>'TOFE détaillé 2021'!BU73</f>
        <v>0</v>
      </c>
      <c r="BV18" s="444">
        <f>'TOFE détaillé 2021'!BV73</f>
        <v>0</v>
      </c>
      <c r="BW18" s="444">
        <f>'TOFE détaillé 2021'!BW73</f>
        <v>0</v>
      </c>
      <c r="BX18" s="444">
        <f>'TOFE détaillé 2021'!BX73</f>
        <v>1</v>
      </c>
      <c r="BY18" s="444">
        <f>'TOFE détaillé 2021'!BY73</f>
        <v>0</v>
      </c>
      <c r="BZ18" s="444">
        <f>'TOFE détaillé 2021'!BZ73</f>
        <v>1</v>
      </c>
      <c r="CA18" s="444" t="e">
        <f>'TOFE détaillé 2021'!CA73</f>
        <v>#DIV/0!</v>
      </c>
      <c r="CB18" s="444">
        <f>'TOFE détaillé 2021'!CB73</f>
        <v>0</v>
      </c>
      <c r="CC18" s="444">
        <f>'TOFE détaillé 2021'!CC73</f>
        <v>0</v>
      </c>
      <c r="CD18" s="444">
        <f>'TOFE détaillé 2021'!CD73</f>
        <v>0</v>
      </c>
      <c r="CE18" s="444">
        <f>'TOFE détaillé 2021'!CE73</f>
        <v>0</v>
      </c>
      <c r="CF18" s="444">
        <f>'TOFE détaillé 2021'!CF73</f>
        <v>0</v>
      </c>
      <c r="CG18" s="444">
        <f>'TOFE détaillé 2021'!CG73</f>
        <v>0</v>
      </c>
      <c r="CH18" s="444">
        <f>'TOFE détaillé 2021'!CH73</f>
        <v>0</v>
      </c>
      <c r="CI18" s="444">
        <f>'TOFE détaillé 2021'!CI73</f>
        <v>0</v>
      </c>
      <c r="CJ18" s="444">
        <f>'TOFE détaillé 2021'!CJ73</f>
        <v>0</v>
      </c>
      <c r="CK18" s="444">
        <f>'TOFE détaillé 2021'!CK73</f>
        <v>0</v>
      </c>
      <c r="CL18" s="444">
        <f>'TOFE détaillé 2021'!CL73</f>
        <v>0</v>
      </c>
      <c r="CM18" s="444">
        <f>'TOFE détaillé 2021'!CM73</f>
        <v>1</v>
      </c>
      <c r="CN18" s="444">
        <f>'TOFE détaillé 2021'!CN73</f>
        <v>0</v>
      </c>
      <c r="CO18" s="444">
        <f>'TOFE détaillé 2021'!CO73</f>
        <v>1</v>
      </c>
      <c r="CP18" s="444">
        <f>'TOFE détaillé 2021'!CP73</f>
        <v>6.0623284967268279E-2</v>
      </c>
      <c r="CQ18" s="444">
        <f>'TOFE détaillé 2021'!CQ73</f>
        <v>6.0623284967268279E-2</v>
      </c>
      <c r="CR18" s="444" t="e">
        <f>'TOFE détaillé 2021'!CR73</f>
        <v>#DIV/0!</v>
      </c>
      <c r="CS18" s="444">
        <f>'TOFE détaillé 2021'!CS73</f>
        <v>0</v>
      </c>
      <c r="CT18" s="444">
        <f>'TOFE détaillé 2021'!CT73</f>
        <v>0</v>
      </c>
      <c r="CU18" s="444">
        <f>'TOFE détaillé 2021'!CU73</f>
        <v>0</v>
      </c>
      <c r="CV18" s="444">
        <f>'TOFE détaillé 2021'!CV73</f>
        <v>0</v>
      </c>
      <c r="CW18" s="444">
        <f>'TOFE détaillé 2021'!CW73</f>
        <v>1</v>
      </c>
      <c r="CX18" s="444">
        <f>'TOFE détaillé 2021'!CX73</f>
        <v>0</v>
      </c>
      <c r="CY18" s="444">
        <f>'TOFE détaillé 2021'!CY73</f>
        <v>1</v>
      </c>
      <c r="CZ18" s="444">
        <f>'TOFE détaillé 2021'!CZ73</f>
        <v>0</v>
      </c>
      <c r="DA18" s="444">
        <f>'TOFE détaillé 2021'!DA73</f>
        <v>0</v>
      </c>
      <c r="DB18" s="444">
        <f>'TOFE détaillé 2021'!DB73</f>
        <v>0</v>
      </c>
      <c r="DC18" s="444">
        <f>'TOFE détaillé 2021'!DC73</f>
        <v>0</v>
      </c>
      <c r="DD18" s="444">
        <f>'TOFE détaillé 2021'!DD73</f>
        <v>1</v>
      </c>
      <c r="DE18" s="444">
        <f>'TOFE détaillé 2021'!DE73</f>
        <v>0</v>
      </c>
      <c r="DF18" s="444">
        <f>'TOFE détaillé 2021'!DF73</f>
        <v>1</v>
      </c>
      <c r="DG18" s="444">
        <f>'TOFE détaillé 2021'!DG73</f>
        <v>0</v>
      </c>
      <c r="DH18" s="444">
        <f>'TOFE détaillé 2021'!DH73</f>
        <v>0</v>
      </c>
      <c r="DI18" s="444">
        <f>'TOFE détaillé 2021'!DI73</f>
        <v>0</v>
      </c>
      <c r="DJ18" s="444">
        <f>'TOFE détaillé 2021'!DJ73</f>
        <v>0</v>
      </c>
      <c r="DK18" s="444">
        <f>'TOFE détaillé 2021'!DK73</f>
        <v>0</v>
      </c>
      <c r="DL18" s="444">
        <f>'TOFE détaillé 2021'!DL73</f>
        <v>0</v>
      </c>
      <c r="DM18" s="444">
        <f>'TOFE détaillé 2021'!DM73</f>
        <v>0</v>
      </c>
      <c r="DN18" s="444">
        <f>'TOFE détaillé 2021'!DN73</f>
        <v>0</v>
      </c>
      <c r="DO18" s="444">
        <f>'TOFE détaillé 2021'!DO73</f>
        <v>0</v>
      </c>
      <c r="DP18" s="444">
        <f>'TOFE détaillé 2021'!DP73</f>
        <v>0</v>
      </c>
      <c r="DQ18" s="444">
        <f>'TOFE détaillé 2021'!DQ73</f>
        <v>0</v>
      </c>
      <c r="DR18" s="444">
        <f>'TOFE détaillé 2021'!DR73</f>
        <v>1</v>
      </c>
      <c r="DS18" s="444">
        <f>'TOFE détaillé 2021'!DS73</f>
        <v>0</v>
      </c>
      <c r="DT18" s="444">
        <f>'TOFE détaillé 2021'!DT73</f>
        <v>1</v>
      </c>
      <c r="DU18" s="444">
        <f>'TOFE détaillé 2021'!DU73</f>
        <v>6.0623284967268279E-2</v>
      </c>
      <c r="DV18" s="444">
        <f>'TOFE détaillé 2021'!DV73</f>
        <v>6.0623284967268279E-2</v>
      </c>
      <c r="DW18" s="444">
        <f>'TOFE détaillé 2021'!DW73</f>
        <v>7.4535455298865667E-3</v>
      </c>
    </row>
    <row r="19" spans="1:127" ht="16.5" x14ac:dyDescent="0.3">
      <c r="A19" s="429" t="s">
        <v>347</v>
      </c>
      <c r="B19" s="444">
        <f>'TOFE détaillé 2021'!B72</f>
        <v>116.45292999999999</v>
      </c>
      <c r="C19" s="444">
        <f>'TOFE détaillé 2021'!C72</f>
        <v>0</v>
      </c>
      <c r="D19" s="444">
        <f>'TOFE détaillé 2021'!D72</f>
        <v>116.45292999999999</v>
      </c>
      <c r="E19" s="444">
        <f>'TOFE détaillé 2021'!E72</f>
        <v>116.45292999999999</v>
      </c>
      <c r="F19" s="444">
        <f>'TOFE détaillé 2021'!F72</f>
        <v>0</v>
      </c>
      <c r="G19" s="444">
        <f>'TOFE détaillé 2021'!G72</f>
        <v>116.45292999999999</v>
      </c>
      <c r="H19" s="444">
        <f>'TOFE détaillé 2021'!H72</f>
        <v>0</v>
      </c>
      <c r="I19" s="444">
        <f>'TOFE détaillé 2021'!I72</f>
        <v>0</v>
      </c>
      <c r="J19" s="444">
        <f>'TOFE détaillé 2021'!J72</f>
        <v>0.46753474900000003</v>
      </c>
      <c r="K19" s="444">
        <f>'TOFE détaillé 2021'!K72</f>
        <v>0</v>
      </c>
      <c r="L19" s="444">
        <f>'TOFE détaillé 2021'!L72</f>
        <v>0.46753474900000003</v>
      </c>
      <c r="M19" s="444">
        <f>'TOFE détaillé 2021'!M72</f>
        <v>0</v>
      </c>
      <c r="N19" s="444">
        <f>'TOFE détaillé 2021'!N72</f>
        <v>1.8977065259999999</v>
      </c>
      <c r="O19" s="444">
        <f>'TOFE détaillé 2021'!O72</f>
        <v>0</v>
      </c>
      <c r="P19" s="444">
        <f>'TOFE détaillé 2021'!P72</f>
        <v>1.8977065259999999</v>
      </c>
      <c r="Q19" s="444">
        <f>'TOFE détaillé 2021'!Q72</f>
        <v>2.3652412749999998</v>
      </c>
      <c r="R19" s="444">
        <f>'TOFE détaillé 2021'!R72</f>
        <v>0</v>
      </c>
      <c r="S19" s="444">
        <f>'TOFE détaillé 2021'!S72</f>
        <v>2.3652412749999998</v>
      </c>
      <c r="T19" s="444">
        <f>'TOFE détaillé 2021'!T72</f>
        <v>0</v>
      </c>
      <c r="U19" s="444">
        <f>'TOFE détaillé 2021'!U72</f>
        <v>3.2356940230000002</v>
      </c>
      <c r="V19" s="444">
        <f>'TOFE détaillé 2021'!V72</f>
        <v>0</v>
      </c>
      <c r="W19" s="444">
        <f>'TOFE détaillé 2021'!W72</f>
        <v>3.2356940230000002</v>
      </c>
      <c r="X19" s="444">
        <f>'TOFE détaillé 2021'!X72</f>
        <v>0</v>
      </c>
      <c r="Y19" s="444">
        <f>'TOFE détaillé 2021'!Y72</f>
        <v>0</v>
      </c>
      <c r="Z19" s="444">
        <f>'TOFE détaillé 2021'!Z72</f>
        <v>5.6009352979999996</v>
      </c>
      <c r="AA19" s="444">
        <f>'TOFE détaillé 2021'!AA72</f>
        <v>0</v>
      </c>
      <c r="AB19" s="444">
        <f>'TOFE détaillé 2021'!AB72</f>
        <v>5.6009352979999996</v>
      </c>
      <c r="AC19" s="438">
        <f t="shared" si="4"/>
        <v>4.8096130324930424E-2</v>
      </c>
      <c r="AD19" s="438">
        <f t="shared" si="5"/>
        <v>4.8096130324930424E-2</v>
      </c>
      <c r="AE19" s="438" t="e">
        <f t="shared" si="10"/>
        <v>#DIV/0!</v>
      </c>
      <c r="AF19" s="444">
        <f>'TOFE détaillé 2021'!AF72</f>
        <v>0</v>
      </c>
      <c r="AG19" s="444">
        <f>'TOFE détaillé 2021'!AG72</f>
        <v>6.1384922450000001</v>
      </c>
      <c r="AH19" s="444">
        <f>'TOFE détaillé 2021'!AH72</f>
        <v>0</v>
      </c>
      <c r="AI19" s="444">
        <f>'TOFE détaillé 2021'!AI72</f>
        <v>6.1384922450000001</v>
      </c>
      <c r="AJ19" s="444">
        <f>'TOFE détaillé 2021'!AJ72</f>
        <v>11.739427543</v>
      </c>
      <c r="AK19" s="444">
        <f>'TOFE détaillé 2021'!AK72</f>
        <v>0</v>
      </c>
      <c r="AL19" s="444">
        <f>'TOFE détaillé 2021'!AL72</f>
        <v>11.739427543</v>
      </c>
      <c r="AM19" s="444">
        <f>'TOFE détaillé 2021'!AM72</f>
        <v>0.10080834842884588</v>
      </c>
      <c r="AN19" s="444">
        <f>'TOFE détaillé 2021'!AN72</f>
        <v>0</v>
      </c>
      <c r="AO19" s="444">
        <f>'TOFE détaillé 2021'!AO72</f>
        <v>1.818216176</v>
      </c>
      <c r="AP19" s="444">
        <f>'TOFE détaillé 2021'!AP72</f>
        <v>0</v>
      </c>
      <c r="AQ19" s="444">
        <f>'TOFE détaillé 2021'!AQ72</f>
        <v>1.818216176</v>
      </c>
      <c r="AR19" s="444">
        <f>'TOFE détaillé 2021'!AR72</f>
        <v>13.557643719</v>
      </c>
      <c r="AS19" s="444">
        <f>'TOFE détaillé 2021'!AS72</f>
        <v>0</v>
      </c>
      <c r="AT19" s="444">
        <f>'TOFE détaillé 2021'!AT72</f>
        <v>13.557643719</v>
      </c>
      <c r="AU19" s="444">
        <f>'TOFE détaillé 2021'!AU72</f>
        <v>0</v>
      </c>
      <c r="AV19" s="444">
        <f>'TOFE détaillé 2021'!AV72</f>
        <v>9.3144365199999992</v>
      </c>
      <c r="AW19" s="444">
        <f>'TOFE détaillé 2021'!AW72</f>
        <v>0</v>
      </c>
      <c r="AX19" s="444">
        <f>'TOFE détaillé 2021'!AX72</f>
        <v>9.3144365199999992</v>
      </c>
      <c r="AY19" s="444">
        <f>'TOFE détaillé 2021'!AY72</f>
        <v>0</v>
      </c>
      <c r="AZ19" s="444">
        <f>'TOFE détaillé 2021'!AZ72</f>
        <v>0</v>
      </c>
      <c r="BA19" s="444">
        <f>'TOFE détaillé 2021'!BA72</f>
        <v>17.271144940999999</v>
      </c>
      <c r="BB19" s="444">
        <f>'TOFE détaillé 2021'!BB72</f>
        <v>0</v>
      </c>
      <c r="BC19" s="444">
        <f>'TOFE détaillé 2021'!BC72</f>
        <v>17.271144940999999</v>
      </c>
      <c r="BD19" s="444">
        <f>'TOFE détaillé 2021'!BD72</f>
        <v>0</v>
      </c>
      <c r="BE19" s="444">
        <f>'TOFE détaillé 2021'!BE72</f>
        <v>0</v>
      </c>
      <c r="BF19" s="445">
        <f>'TOFE détaillé 2021'!BF72</f>
        <v>22.872080238999999</v>
      </c>
      <c r="BG19" s="445">
        <f>'TOFE détaillé 2021'!BG72</f>
        <v>0</v>
      </c>
      <c r="BH19" s="445">
        <f>'TOFE détaillé 2021'!BH72</f>
        <v>22.872080238999999</v>
      </c>
      <c r="BI19" s="440">
        <f t="shared" si="6"/>
        <v>0.19640622386229353</v>
      </c>
      <c r="BJ19" s="444">
        <f>'TOFE détaillé 2021'!BJ72</f>
        <v>0.19640622386229353</v>
      </c>
      <c r="BK19" s="444" t="e">
        <f>'TOFE détaillé 2021'!BK72</f>
        <v>#DIV/0!</v>
      </c>
      <c r="BL19" s="444">
        <f>'TOFE détaillé 2021'!BL72</f>
        <v>0</v>
      </c>
      <c r="BM19" s="444">
        <f>'TOFE détaillé 2021'!BM72</f>
        <v>0</v>
      </c>
      <c r="BN19" s="444">
        <f>'TOFE détaillé 2021'!BN72</f>
        <v>0</v>
      </c>
      <c r="BO19" s="444">
        <f>'TOFE détaillé 2021'!BO72</f>
        <v>0</v>
      </c>
      <c r="BP19" s="444">
        <f>'TOFE détaillé 2021'!BP72</f>
        <v>22.872080238999999</v>
      </c>
      <c r="BQ19" s="444">
        <f>'TOFE détaillé 2021'!BQ72</f>
        <v>0</v>
      </c>
      <c r="BR19" s="444">
        <f>'TOFE détaillé 2021'!BR72</f>
        <v>22.872080238999999</v>
      </c>
      <c r="BS19" s="444">
        <f>'TOFE détaillé 2021'!BS72</f>
        <v>0.19640622386229353</v>
      </c>
      <c r="BT19" s="444">
        <f>'TOFE détaillé 2021'!BT72</f>
        <v>0</v>
      </c>
      <c r="BU19" s="444">
        <f>'TOFE détaillé 2021'!BU72</f>
        <v>0</v>
      </c>
      <c r="BV19" s="444">
        <f>'TOFE détaillé 2021'!BV72</f>
        <v>0</v>
      </c>
      <c r="BW19" s="444">
        <f>'TOFE détaillé 2021'!BW72</f>
        <v>0</v>
      </c>
      <c r="BX19" s="444">
        <f>'TOFE détaillé 2021'!BX72</f>
        <v>22.872080238999999</v>
      </c>
      <c r="BY19" s="444">
        <f>'TOFE détaillé 2021'!BY72</f>
        <v>0</v>
      </c>
      <c r="BZ19" s="444">
        <f>'TOFE détaillé 2021'!BZ72</f>
        <v>22.872080238999999</v>
      </c>
      <c r="CA19" s="444">
        <f>'TOFE détaillé 2021'!CA72</f>
        <v>0.19640622386229353</v>
      </c>
      <c r="CB19" s="444">
        <f>'TOFE détaillé 2021'!CB72</f>
        <v>0</v>
      </c>
      <c r="CC19" s="444">
        <f>'TOFE détaillé 2021'!CC72</f>
        <v>0</v>
      </c>
      <c r="CD19" s="444">
        <f>'TOFE détaillé 2021'!CD72</f>
        <v>0</v>
      </c>
      <c r="CE19" s="444">
        <f>'TOFE détaillé 2021'!CE72</f>
        <v>0</v>
      </c>
      <c r="CF19" s="444">
        <f>'TOFE détaillé 2021'!CF72</f>
        <v>0</v>
      </c>
      <c r="CG19" s="444">
        <f>'TOFE détaillé 2021'!CG72</f>
        <v>0</v>
      </c>
      <c r="CH19" s="444">
        <f>'TOFE détaillé 2021'!CH72</f>
        <v>0</v>
      </c>
      <c r="CI19" s="444">
        <f>'TOFE détaillé 2021'!CI72</f>
        <v>0</v>
      </c>
      <c r="CJ19" s="444">
        <f>'TOFE détaillé 2021'!CJ72</f>
        <v>0</v>
      </c>
      <c r="CK19" s="444">
        <f>'TOFE détaillé 2021'!CK72</f>
        <v>0</v>
      </c>
      <c r="CL19" s="444">
        <f>'TOFE détaillé 2021'!CL72</f>
        <v>0</v>
      </c>
      <c r="CM19" s="444">
        <f>'TOFE détaillé 2021'!CM72</f>
        <v>22.872080238999999</v>
      </c>
      <c r="CN19" s="444">
        <f>'TOFE détaillé 2021'!CN72</f>
        <v>0</v>
      </c>
      <c r="CO19" s="444">
        <f>'TOFE détaillé 2021'!CO72</f>
        <v>22.872080238999999</v>
      </c>
      <c r="CP19" s="444">
        <f>'TOFE détaillé 2021'!CP72</f>
        <v>0.19640622386229353</v>
      </c>
      <c r="CQ19" s="444">
        <f>'TOFE détaillé 2021'!CQ72</f>
        <v>0.19640622386229353</v>
      </c>
      <c r="CR19" s="444" t="e">
        <f>'TOFE détaillé 2021'!CR72</f>
        <v>#DIV/0!</v>
      </c>
      <c r="CS19" s="444">
        <f>'TOFE détaillé 2021'!CS72</f>
        <v>0</v>
      </c>
      <c r="CT19" s="444">
        <f>'TOFE détaillé 2021'!CT72</f>
        <v>0</v>
      </c>
      <c r="CU19" s="444">
        <f>'TOFE détaillé 2021'!CU72</f>
        <v>0</v>
      </c>
      <c r="CV19" s="444">
        <f>'TOFE détaillé 2021'!CV72</f>
        <v>0</v>
      </c>
      <c r="CW19" s="444">
        <f>'TOFE détaillé 2021'!CW72</f>
        <v>22.872080238999999</v>
      </c>
      <c r="CX19" s="444">
        <f>'TOFE détaillé 2021'!CX72</f>
        <v>0</v>
      </c>
      <c r="CY19" s="444">
        <f>'TOFE détaillé 2021'!CY72</f>
        <v>22.872080238999999</v>
      </c>
      <c r="CZ19" s="444">
        <f>'TOFE détaillé 2021'!CZ72</f>
        <v>0</v>
      </c>
      <c r="DA19" s="444">
        <f>'TOFE détaillé 2021'!DA72</f>
        <v>0</v>
      </c>
      <c r="DB19" s="444">
        <f>'TOFE détaillé 2021'!DB72</f>
        <v>0</v>
      </c>
      <c r="DC19" s="444">
        <f>'TOFE détaillé 2021'!DC72</f>
        <v>0</v>
      </c>
      <c r="DD19" s="444">
        <f>'TOFE détaillé 2021'!DD72</f>
        <v>22.872080238999999</v>
      </c>
      <c r="DE19" s="444">
        <f>'TOFE détaillé 2021'!DE72</f>
        <v>0</v>
      </c>
      <c r="DF19" s="444">
        <f>'TOFE détaillé 2021'!DF72</f>
        <v>22.872080238999999</v>
      </c>
      <c r="DG19" s="444">
        <f>'TOFE détaillé 2021'!DG72</f>
        <v>0</v>
      </c>
      <c r="DH19" s="444">
        <f>'TOFE détaillé 2021'!DH72</f>
        <v>0</v>
      </c>
      <c r="DI19" s="444">
        <f>'TOFE détaillé 2021'!DI72</f>
        <v>0</v>
      </c>
      <c r="DJ19" s="444">
        <f>'TOFE détaillé 2021'!DJ72</f>
        <v>0</v>
      </c>
      <c r="DK19" s="444">
        <f>'TOFE détaillé 2021'!DK72</f>
        <v>0</v>
      </c>
      <c r="DL19" s="444">
        <f>'TOFE détaillé 2021'!DL72</f>
        <v>0</v>
      </c>
      <c r="DM19" s="444">
        <f>'TOFE détaillé 2021'!DM72</f>
        <v>0</v>
      </c>
      <c r="DN19" s="444">
        <f>'TOFE détaillé 2021'!DN72</f>
        <v>0</v>
      </c>
      <c r="DO19" s="444">
        <f>'TOFE détaillé 2021'!DO72</f>
        <v>0</v>
      </c>
      <c r="DP19" s="444">
        <f>'TOFE détaillé 2021'!DP72</f>
        <v>0</v>
      </c>
      <c r="DQ19" s="444">
        <f>'TOFE détaillé 2021'!DQ72</f>
        <v>0</v>
      </c>
      <c r="DR19" s="444">
        <f>'TOFE détaillé 2021'!DR72</f>
        <v>22.872080238999999</v>
      </c>
      <c r="DS19" s="444">
        <f>'TOFE détaillé 2021'!DS72</f>
        <v>0</v>
      </c>
      <c r="DT19" s="444">
        <f>'TOFE détaillé 2021'!DT72</f>
        <v>22.872080238999999</v>
      </c>
      <c r="DU19" s="444">
        <f>'TOFE détaillé 2021'!DU72</f>
        <v>0.19640622386229353</v>
      </c>
      <c r="DV19" s="444">
        <f>'TOFE détaillé 2021'!DV72</f>
        <v>0.19640622386229353</v>
      </c>
      <c r="DW19" s="444" t="e">
        <f>'TOFE détaillé 2021'!DW72</f>
        <v>#DIV/0!</v>
      </c>
    </row>
    <row r="20" spans="1:127" ht="16.5" x14ac:dyDescent="0.3">
      <c r="A20" s="429"/>
      <c r="C20" s="388"/>
      <c r="D20" s="388"/>
      <c r="E20" s="388"/>
      <c r="F20" s="388"/>
      <c r="G20" s="388"/>
      <c r="H20" s="388"/>
      <c r="I20" s="388"/>
      <c r="J20" s="388"/>
      <c r="K20" s="388"/>
      <c r="L20" s="388"/>
      <c r="M20" s="388"/>
      <c r="N20" s="388"/>
      <c r="O20" s="388"/>
      <c r="P20" s="388"/>
      <c r="Q20" s="388"/>
      <c r="R20" s="388"/>
      <c r="S20" s="388"/>
      <c r="T20" s="388"/>
      <c r="U20" s="388"/>
      <c r="V20" s="388"/>
      <c r="W20" s="388"/>
      <c r="X20" s="388"/>
      <c r="Y20" s="388"/>
      <c r="Z20" s="388"/>
      <c r="AA20" s="388"/>
      <c r="AB20" s="388"/>
      <c r="AC20" s="437"/>
      <c r="AD20" s="437"/>
      <c r="AE20" s="437"/>
      <c r="AF20" s="388"/>
      <c r="AG20" s="388"/>
      <c r="AH20" s="388"/>
      <c r="AI20" s="388"/>
      <c r="AJ20" s="388"/>
      <c r="AK20" s="388"/>
      <c r="AL20" s="388"/>
      <c r="AM20" s="388"/>
      <c r="AP20" s="388"/>
      <c r="AQ20" s="388"/>
      <c r="AR20" s="388"/>
      <c r="AS20" s="388"/>
      <c r="AT20" s="388"/>
      <c r="AU20" s="388"/>
      <c r="AV20" s="388"/>
      <c r="AW20" s="388"/>
      <c r="AX20" s="388"/>
      <c r="AY20" s="388"/>
      <c r="AZ20" s="388"/>
      <c r="BA20" s="388"/>
      <c r="BB20" s="388"/>
      <c r="BC20" s="388"/>
      <c r="BD20" s="388"/>
      <c r="BF20" s="447"/>
      <c r="BG20" s="447"/>
      <c r="BH20" s="447"/>
      <c r="BI20" s="388"/>
      <c r="BJ20" s="388"/>
      <c r="BK20" s="388"/>
      <c r="BL20" s="388"/>
      <c r="BM20" s="388"/>
      <c r="BN20" s="388"/>
      <c r="BO20" s="388"/>
      <c r="BP20" s="388"/>
      <c r="BQ20" s="388"/>
      <c r="BR20" s="388"/>
      <c r="BS20" s="388"/>
      <c r="BT20" s="388"/>
      <c r="BU20" s="388"/>
      <c r="BV20" s="388"/>
      <c r="BW20" s="388"/>
      <c r="BX20" s="388"/>
      <c r="BY20" s="388"/>
      <c r="BZ20" s="388"/>
      <c r="CA20" s="388"/>
      <c r="CB20" s="388"/>
      <c r="CC20" s="388"/>
      <c r="CD20" s="388"/>
      <c r="CE20" s="388"/>
      <c r="CF20" s="388"/>
      <c r="CG20" s="388"/>
      <c r="CH20" s="388"/>
      <c r="CI20" s="388"/>
      <c r="CJ20" s="388"/>
      <c r="CK20" s="388"/>
      <c r="CL20" s="388"/>
      <c r="CM20" s="388"/>
      <c r="CN20" s="388"/>
      <c r="CO20" s="388"/>
      <c r="CP20" s="388"/>
      <c r="CQ20" s="388"/>
      <c r="CR20" s="388"/>
      <c r="CS20" s="388"/>
      <c r="CT20" s="388"/>
      <c r="CU20" s="388"/>
      <c r="CV20" s="388"/>
      <c r="CW20" s="388"/>
      <c r="CX20" s="388"/>
      <c r="CY20" s="388"/>
      <c r="CZ20" s="388"/>
      <c r="DA20" s="388"/>
      <c r="DB20" s="388"/>
      <c r="DC20" s="388"/>
      <c r="DD20" s="388"/>
      <c r="DE20" s="388"/>
      <c r="DF20" s="388"/>
      <c r="DG20" s="388"/>
      <c r="DH20" s="388"/>
      <c r="DI20" s="388"/>
      <c r="DJ20" s="388"/>
      <c r="DK20" s="388"/>
      <c r="DL20" s="388"/>
      <c r="DM20" s="388"/>
      <c r="DN20" s="388"/>
      <c r="DO20" s="388"/>
      <c r="DP20" s="388"/>
      <c r="DQ20" s="388"/>
      <c r="DR20" s="388"/>
      <c r="DS20" s="388"/>
      <c r="DT20" s="388"/>
      <c r="DU20" s="388"/>
      <c r="DV20" s="388"/>
      <c r="DW20" s="388"/>
    </row>
    <row r="21" spans="1:127" s="435" customFormat="1" ht="15.75" x14ac:dyDescent="0.25">
      <c r="A21" s="432" t="s">
        <v>348</v>
      </c>
      <c r="B21" s="433"/>
      <c r="C21" s="433"/>
      <c r="D21" s="433"/>
      <c r="E21" s="433"/>
      <c r="F21" s="433"/>
      <c r="G21" s="433"/>
      <c r="H21" s="433"/>
      <c r="I21" s="43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3"/>
      <c r="AC21" s="433"/>
      <c r="AD21" s="433"/>
      <c r="AE21" s="433"/>
      <c r="AF21" s="433"/>
      <c r="AG21" s="433"/>
      <c r="AH21" s="433"/>
      <c r="AI21" s="433"/>
      <c r="AJ21" s="433"/>
      <c r="AK21" s="433"/>
      <c r="AL21" s="433"/>
      <c r="AM21" s="433"/>
      <c r="AN21" s="433"/>
      <c r="AO21" s="433"/>
      <c r="AP21" s="433"/>
      <c r="AQ21" s="433"/>
      <c r="AR21" s="433"/>
      <c r="AS21" s="433"/>
      <c r="AT21" s="433"/>
      <c r="AU21" s="433"/>
      <c r="AV21" s="433"/>
      <c r="AW21" s="433"/>
      <c r="AX21" s="433"/>
      <c r="AY21" s="433"/>
      <c r="AZ21" s="433"/>
      <c r="BA21" s="433"/>
      <c r="BB21" s="433"/>
      <c r="BC21" s="433"/>
      <c r="BD21" s="433"/>
      <c r="BE21" s="433"/>
      <c r="BF21" s="434"/>
      <c r="BG21" s="434"/>
      <c r="BH21" s="434"/>
      <c r="BI21" s="433"/>
      <c r="BJ21" s="433"/>
      <c r="BK21" s="433"/>
      <c r="BL21" s="433"/>
      <c r="BM21" s="433"/>
      <c r="BN21" s="433"/>
      <c r="BO21" s="433"/>
      <c r="BP21" s="433"/>
      <c r="BQ21" s="433"/>
      <c r="BR21" s="433"/>
      <c r="BS21" s="433"/>
      <c r="BT21" s="433"/>
      <c r="BU21" s="433"/>
      <c r="BV21" s="433"/>
      <c r="BW21" s="433"/>
      <c r="BX21" s="433"/>
      <c r="BY21" s="433"/>
      <c r="BZ21" s="433"/>
      <c r="CA21" s="433"/>
      <c r="CB21" s="433"/>
      <c r="CC21" s="433"/>
      <c r="CD21" s="433"/>
      <c r="CE21" s="433"/>
      <c r="CF21" s="433"/>
      <c r="CG21" s="433"/>
      <c r="CH21" s="433"/>
      <c r="CI21" s="433"/>
      <c r="CJ21" s="433"/>
      <c r="CK21" s="433"/>
      <c r="CL21" s="433"/>
      <c r="CM21" s="433"/>
      <c r="CN21" s="433"/>
      <c r="CO21" s="433"/>
      <c r="CP21" s="433"/>
      <c r="CQ21" s="433"/>
      <c r="CR21" s="433"/>
      <c r="CS21" s="433"/>
      <c r="CT21" s="433"/>
      <c r="CU21" s="433"/>
      <c r="CV21" s="433"/>
      <c r="CW21" s="433"/>
      <c r="CX21" s="433"/>
      <c r="CY21" s="433"/>
      <c r="CZ21" s="433"/>
      <c r="DA21" s="433"/>
      <c r="DB21" s="433"/>
      <c r="DC21" s="433"/>
      <c r="DD21" s="433"/>
      <c r="DE21" s="433"/>
      <c r="DF21" s="433"/>
      <c r="DG21" s="433"/>
      <c r="DH21" s="433"/>
      <c r="DI21" s="433"/>
      <c r="DJ21" s="433"/>
      <c r="DK21" s="433"/>
      <c r="DL21" s="433"/>
      <c r="DM21" s="433"/>
      <c r="DN21" s="433"/>
      <c r="DO21" s="433"/>
      <c r="DP21" s="433"/>
      <c r="DQ21" s="433"/>
      <c r="DR21" s="433"/>
      <c r="DS21" s="433"/>
      <c r="DT21" s="433"/>
      <c r="DU21" s="433"/>
      <c r="DV21" s="433"/>
      <c r="DW21" s="433"/>
    </row>
    <row r="22" spans="1:127" ht="16.5" x14ac:dyDescent="0.3">
      <c r="A22" s="436" t="s">
        <v>349</v>
      </c>
      <c r="B22" s="437">
        <f>B23+B33</f>
        <v>1122.0326058239998</v>
      </c>
      <c r="C22" s="437">
        <f t="shared" ref="C22:BN22" si="13">C23+C33</f>
        <v>67.300421</v>
      </c>
      <c r="D22" s="437">
        <f t="shared" si="13"/>
        <v>1054.7321848239999</v>
      </c>
      <c r="E22" s="437">
        <f t="shared" si="13"/>
        <v>1122.0326058239998</v>
      </c>
      <c r="F22" s="437">
        <f t="shared" si="13"/>
        <v>67.300421</v>
      </c>
      <c r="G22" s="437">
        <f t="shared" si="13"/>
        <v>1054.7321848239999</v>
      </c>
      <c r="H22" s="437">
        <f t="shared" si="13"/>
        <v>369.70863260099526</v>
      </c>
      <c r="I22" s="437">
        <f t="shared" si="13"/>
        <v>0</v>
      </c>
      <c r="J22" s="437">
        <f t="shared" si="13"/>
        <v>28.557056381888888</v>
      </c>
      <c r="K22" s="437">
        <f t="shared" si="13"/>
        <v>8.100739978</v>
      </c>
      <c r="L22" s="437">
        <f t="shared" si="13"/>
        <v>20.456316403888888</v>
      </c>
      <c r="M22" s="437" t="e">
        <f t="shared" si="13"/>
        <v>#REF!</v>
      </c>
      <c r="N22" s="437">
        <f t="shared" si="13"/>
        <v>87.011722233</v>
      </c>
      <c r="O22" s="437">
        <f t="shared" si="13"/>
        <v>8.1817692429999997</v>
      </c>
      <c r="P22" s="437">
        <f t="shared" si="13"/>
        <v>78.829952989999995</v>
      </c>
      <c r="Q22" s="437" t="e">
        <f t="shared" si="13"/>
        <v>#REF!</v>
      </c>
      <c r="R22" s="437" t="e">
        <f t="shared" si="13"/>
        <v>#REF!</v>
      </c>
      <c r="S22" s="437" t="e">
        <f t="shared" si="13"/>
        <v>#REF!</v>
      </c>
      <c r="T22" s="437" t="e">
        <f t="shared" si="13"/>
        <v>#REF!</v>
      </c>
      <c r="U22" s="437">
        <f t="shared" si="13"/>
        <v>79.775410769000004</v>
      </c>
      <c r="V22" s="437">
        <f t="shared" si="13"/>
        <v>8.3260397410000007</v>
      </c>
      <c r="W22" s="437">
        <f t="shared" si="13"/>
        <v>71.449371027999987</v>
      </c>
      <c r="X22" s="437" t="e">
        <f t="shared" si="13"/>
        <v>#REF!</v>
      </c>
      <c r="Y22" s="437" t="e">
        <f t="shared" si="13"/>
        <v>#REF!</v>
      </c>
      <c r="Z22" s="437">
        <f t="shared" si="13"/>
        <v>195.34418938388887</v>
      </c>
      <c r="AA22" s="437">
        <f t="shared" si="13"/>
        <v>24.608548962000004</v>
      </c>
      <c r="AB22" s="437">
        <f t="shared" si="13"/>
        <v>170.73564042188886</v>
      </c>
      <c r="AC22" s="438">
        <f t="shared" ref="AC22:AC40" si="14">AB22/D22</f>
        <v>0.16187582296104772</v>
      </c>
      <c r="AD22" s="438">
        <f t="shared" ref="AD22:AD40" si="15">Z22/B22</f>
        <v>0.17409849622010917</v>
      </c>
      <c r="AE22" s="438" t="e">
        <f>AB22/X22</f>
        <v>#REF!</v>
      </c>
      <c r="AF22" s="437">
        <f t="shared" si="13"/>
        <v>0</v>
      </c>
      <c r="AG22" s="437">
        <f t="shared" si="13"/>
        <v>81.134292627999997</v>
      </c>
      <c r="AH22" s="437">
        <f t="shared" si="13"/>
        <v>8.9491707970000007</v>
      </c>
      <c r="AI22" s="437">
        <f t="shared" si="13"/>
        <v>72.185121831000004</v>
      </c>
      <c r="AJ22" s="437">
        <f t="shared" si="13"/>
        <v>276.4784820118889</v>
      </c>
      <c r="AK22" s="437">
        <f t="shared" si="13"/>
        <v>33.557719759000001</v>
      </c>
      <c r="AL22" s="437">
        <f t="shared" si="13"/>
        <v>242.92076225288889</v>
      </c>
      <c r="AM22" s="437" t="e">
        <f t="shared" si="13"/>
        <v>#DIV/0!</v>
      </c>
      <c r="AN22" s="437">
        <f t="shared" si="13"/>
        <v>0</v>
      </c>
      <c r="AO22" s="437">
        <f t="shared" si="13"/>
        <v>60.402701019599988</v>
      </c>
      <c r="AP22" s="437">
        <f t="shared" si="13"/>
        <v>8.6483876629999994</v>
      </c>
      <c r="AQ22" s="437">
        <f t="shared" si="13"/>
        <v>51.754313356599994</v>
      </c>
      <c r="AR22" s="437">
        <f t="shared" si="13"/>
        <v>336.88118303148889</v>
      </c>
      <c r="AS22" s="437">
        <f t="shared" si="13"/>
        <v>42.206107422000002</v>
      </c>
      <c r="AT22" s="437">
        <f t="shared" si="13"/>
        <v>294.67507560948889</v>
      </c>
      <c r="AU22" s="437">
        <f t="shared" si="13"/>
        <v>0</v>
      </c>
      <c r="AV22" s="437">
        <f t="shared" si="13"/>
        <v>81.740423320399998</v>
      </c>
      <c r="AW22" s="437">
        <f t="shared" si="13"/>
        <v>13.058808698</v>
      </c>
      <c r="AX22" s="437">
        <f t="shared" si="13"/>
        <v>68.681614622400005</v>
      </c>
      <c r="AY22" s="437">
        <f t="shared" si="13"/>
        <v>0</v>
      </c>
      <c r="AZ22" s="437">
        <f t="shared" si="13"/>
        <v>0</v>
      </c>
      <c r="BA22" s="437">
        <f t="shared" si="13"/>
        <v>223.27741696799998</v>
      </c>
      <c r="BB22" s="437">
        <f t="shared" si="13"/>
        <v>30.656367158000002</v>
      </c>
      <c r="BC22" s="437">
        <f t="shared" si="13"/>
        <v>192.62104980999999</v>
      </c>
      <c r="BD22" s="437">
        <f t="shared" si="13"/>
        <v>0</v>
      </c>
      <c r="BE22" s="437">
        <f t="shared" si="13"/>
        <v>0</v>
      </c>
      <c r="BF22" s="439">
        <f t="shared" si="13"/>
        <v>418.62160635188894</v>
      </c>
      <c r="BG22" s="439">
        <f t="shared" si="13"/>
        <v>55.264916120000002</v>
      </c>
      <c r="BH22" s="439">
        <f t="shared" si="13"/>
        <v>363.35669023188893</v>
      </c>
      <c r="BI22" s="440">
        <f t="shared" ref="BI22:BI40" si="16">BH22/D22</f>
        <v>0.34450137718374568</v>
      </c>
      <c r="BJ22" s="437" t="e">
        <f t="shared" si="13"/>
        <v>#DIV/0!</v>
      </c>
      <c r="BK22" s="437" t="e">
        <f t="shared" si="13"/>
        <v>#DIV/0!</v>
      </c>
      <c r="BL22" s="437">
        <f t="shared" si="13"/>
        <v>0</v>
      </c>
      <c r="BM22" s="437">
        <f t="shared" si="13"/>
        <v>67.095834334000017</v>
      </c>
      <c r="BN22" s="437">
        <f t="shared" si="13"/>
        <v>0</v>
      </c>
      <c r="BO22" s="437">
        <f t="shared" ref="BO22:DW22" si="17">BO23+BO33</f>
        <v>67.095834334000017</v>
      </c>
      <c r="BP22" s="437">
        <f t="shared" si="17"/>
        <v>485.71744068588896</v>
      </c>
      <c r="BQ22" s="437">
        <f t="shared" si="17"/>
        <v>55.264916120000002</v>
      </c>
      <c r="BR22" s="437">
        <f t="shared" si="17"/>
        <v>430.45252456588895</v>
      </c>
      <c r="BS22" s="437" t="e">
        <f t="shared" si="17"/>
        <v>#DIV/0!</v>
      </c>
      <c r="BT22" s="437">
        <f t="shared" si="17"/>
        <v>0</v>
      </c>
      <c r="BU22" s="437">
        <f t="shared" si="17"/>
        <v>0</v>
      </c>
      <c r="BV22" s="437">
        <f t="shared" si="17"/>
        <v>0</v>
      </c>
      <c r="BW22" s="437">
        <f t="shared" si="17"/>
        <v>0</v>
      </c>
      <c r="BX22" s="437">
        <f t="shared" si="17"/>
        <v>485.71744068588896</v>
      </c>
      <c r="BY22" s="437">
        <f t="shared" si="17"/>
        <v>55.264916120000002</v>
      </c>
      <c r="BZ22" s="437">
        <f t="shared" si="17"/>
        <v>430.45252456588895</v>
      </c>
      <c r="CA22" s="437" t="e">
        <f t="shared" si="17"/>
        <v>#DIV/0!</v>
      </c>
      <c r="CB22" s="437">
        <f t="shared" si="17"/>
        <v>0</v>
      </c>
      <c r="CC22" s="437">
        <f t="shared" si="17"/>
        <v>0</v>
      </c>
      <c r="CD22" s="437">
        <f t="shared" si="17"/>
        <v>0</v>
      </c>
      <c r="CE22" s="437">
        <f t="shared" si="17"/>
        <v>0</v>
      </c>
      <c r="CF22" s="437">
        <f t="shared" si="17"/>
        <v>0</v>
      </c>
      <c r="CG22" s="437">
        <f t="shared" si="17"/>
        <v>0</v>
      </c>
      <c r="CH22" s="437">
        <f t="shared" si="17"/>
        <v>67.095834334000017</v>
      </c>
      <c r="CI22" s="437">
        <f t="shared" si="17"/>
        <v>0</v>
      </c>
      <c r="CJ22" s="437">
        <f t="shared" si="17"/>
        <v>67.095834334000017</v>
      </c>
      <c r="CK22" s="437">
        <f t="shared" si="17"/>
        <v>0</v>
      </c>
      <c r="CL22" s="437">
        <f t="shared" si="17"/>
        <v>0</v>
      </c>
      <c r="CM22" s="437">
        <f t="shared" si="17"/>
        <v>485.71744068588896</v>
      </c>
      <c r="CN22" s="437">
        <f t="shared" si="17"/>
        <v>55.264916120000002</v>
      </c>
      <c r="CO22" s="437">
        <f t="shared" si="17"/>
        <v>430.45252456588895</v>
      </c>
      <c r="CP22" s="437" t="e">
        <f t="shared" si="17"/>
        <v>#DIV/0!</v>
      </c>
      <c r="CQ22" s="437" t="e">
        <f t="shared" si="17"/>
        <v>#DIV/0!</v>
      </c>
      <c r="CR22" s="437" t="e">
        <f t="shared" si="17"/>
        <v>#DIV/0!</v>
      </c>
      <c r="CS22" s="437">
        <f t="shared" si="17"/>
        <v>0</v>
      </c>
      <c r="CT22" s="437">
        <f t="shared" si="17"/>
        <v>0</v>
      </c>
      <c r="CU22" s="437">
        <f t="shared" si="17"/>
        <v>0</v>
      </c>
      <c r="CV22" s="437">
        <f t="shared" si="17"/>
        <v>0</v>
      </c>
      <c r="CW22" s="437">
        <f t="shared" si="17"/>
        <v>485.71744068588896</v>
      </c>
      <c r="CX22" s="437">
        <f t="shared" si="17"/>
        <v>55.264916120000002</v>
      </c>
      <c r="CY22" s="437">
        <f t="shared" si="17"/>
        <v>430.45252456588895</v>
      </c>
      <c r="CZ22" s="437">
        <f t="shared" si="17"/>
        <v>0</v>
      </c>
      <c r="DA22" s="437">
        <f t="shared" si="17"/>
        <v>0</v>
      </c>
      <c r="DB22" s="437">
        <f t="shared" si="17"/>
        <v>0</v>
      </c>
      <c r="DC22" s="437">
        <f t="shared" si="17"/>
        <v>0</v>
      </c>
      <c r="DD22" s="437">
        <f t="shared" si="17"/>
        <v>485.71744068588896</v>
      </c>
      <c r="DE22" s="437">
        <f t="shared" si="17"/>
        <v>55.264916120000002</v>
      </c>
      <c r="DF22" s="437">
        <f t="shared" si="17"/>
        <v>430.45252456588895</v>
      </c>
      <c r="DG22" s="437">
        <f t="shared" si="17"/>
        <v>0</v>
      </c>
      <c r="DH22" s="437">
        <f t="shared" si="17"/>
        <v>0</v>
      </c>
      <c r="DI22" s="437">
        <f t="shared" si="17"/>
        <v>0</v>
      </c>
      <c r="DJ22" s="437">
        <f t="shared" si="17"/>
        <v>0</v>
      </c>
      <c r="DK22" s="437">
        <f t="shared" si="17"/>
        <v>0</v>
      </c>
      <c r="DL22" s="437">
        <f t="shared" si="17"/>
        <v>0</v>
      </c>
      <c r="DM22" s="437">
        <f t="shared" si="17"/>
        <v>0</v>
      </c>
      <c r="DN22" s="437">
        <f t="shared" si="17"/>
        <v>0</v>
      </c>
      <c r="DO22" s="437">
        <f t="shared" si="17"/>
        <v>0</v>
      </c>
      <c r="DP22" s="437">
        <f t="shared" si="17"/>
        <v>0</v>
      </c>
      <c r="DQ22" s="437">
        <f t="shared" si="17"/>
        <v>0</v>
      </c>
      <c r="DR22" s="437">
        <f t="shared" si="17"/>
        <v>485.71744068588896</v>
      </c>
      <c r="DS22" s="437">
        <f t="shared" si="17"/>
        <v>55.264916120000002</v>
      </c>
      <c r="DT22" s="437">
        <f t="shared" si="17"/>
        <v>430.45252456588895</v>
      </c>
      <c r="DU22" s="437" t="e">
        <f t="shared" si="17"/>
        <v>#DIV/0!</v>
      </c>
      <c r="DV22" s="437">
        <f t="shared" si="17"/>
        <v>3.6263274135967349</v>
      </c>
      <c r="DW22" s="437" t="e">
        <f t="shared" si="17"/>
        <v>#DIV/0!</v>
      </c>
    </row>
    <row r="23" spans="1:127" ht="16.5" x14ac:dyDescent="0.3">
      <c r="A23" s="436" t="s">
        <v>350</v>
      </c>
      <c r="B23" s="437">
        <f>B24+B32</f>
        <v>690.52609582399998</v>
      </c>
      <c r="C23" s="437">
        <f t="shared" ref="C23:BN23" si="18">C24+C32</f>
        <v>67.300421</v>
      </c>
      <c r="D23" s="437">
        <f t="shared" si="18"/>
        <v>623.22567482400007</v>
      </c>
      <c r="E23" s="437">
        <f t="shared" si="18"/>
        <v>690.52609582399998</v>
      </c>
      <c r="F23" s="437">
        <f t="shared" si="18"/>
        <v>67.300421</v>
      </c>
      <c r="G23" s="437">
        <f t="shared" si="18"/>
        <v>623.22567482400007</v>
      </c>
      <c r="H23" s="437">
        <f t="shared" si="18"/>
        <v>83.648498910674292</v>
      </c>
      <c r="I23" s="437">
        <f t="shared" si="18"/>
        <v>0</v>
      </c>
      <c r="J23" s="437">
        <f t="shared" si="18"/>
        <v>26.385229404888889</v>
      </c>
      <c r="K23" s="437">
        <f t="shared" si="18"/>
        <v>8.100739978</v>
      </c>
      <c r="L23" s="437">
        <f t="shared" si="18"/>
        <v>18.284489426888889</v>
      </c>
      <c r="M23" s="437">
        <f t="shared" si="18"/>
        <v>0</v>
      </c>
      <c r="N23" s="437">
        <f t="shared" si="18"/>
        <v>83.209765679</v>
      </c>
      <c r="O23" s="437">
        <f t="shared" si="18"/>
        <v>8.1817692429999997</v>
      </c>
      <c r="P23" s="437">
        <f t="shared" si="18"/>
        <v>75.027996435999995</v>
      </c>
      <c r="Q23" s="437">
        <f t="shared" si="18"/>
        <v>109.59499508388889</v>
      </c>
      <c r="R23" s="437">
        <f t="shared" si="18"/>
        <v>16.282509221000002</v>
      </c>
      <c r="S23" s="437">
        <f t="shared" si="18"/>
        <v>93.312485862888892</v>
      </c>
      <c r="T23" s="437">
        <f t="shared" si="18"/>
        <v>0</v>
      </c>
      <c r="U23" s="437">
        <f t="shared" si="18"/>
        <v>73.706702559000007</v>
      </c>
      <c r="V23" s="437">
        <f t="shared" si="18"/>
        <v>8.3260397410000007</v>
      </c>
      <c r="W23" s="437">
        <f t="shared" si="18"/>
        <v>65.38066281799999</v>
      </c>
      <c r="X23" s="437">
        <f t="shared" si="18"/>
        <v>0</v>
      </c>
      <c r="Y23" s="437">
        <f t="shared" si="18"/>
        <v>0</v>
      </c>
      <c r="Z23" s="437">
        <f t="shared" si="18"/>
        <v>183.30169764288888</v>
      </c>
      <c r="AA23" s="437">
        <f t="shared" si="18"/>
        <v>24.608548962000004</v>
      </c>
      <c r="AB23" s="437">
        <f t="shared" si="18"/>
        <v>158.69314868088887</v>
      </c>
      <c r="AC23" s="438">
        <f t="shared" si="14"/>
        <v>0.2546319176046527</v>
      </c>
      <c r="AD23" s="438">
        <f t="shared" si="15"/>
        <v>0.26545223815785884</v>
      </c>
      <c r="AE23" s="438" t="e">
        <f t="shared" ref="AE23:AE41" si="19">AB23/X23</f>
        <v>#DIV/0!</v>
      </c>
      <c r="AF23" s="437">
        <f t="shared" si="18"/>
        <v>0</v>
      </c>
      <c r="AG23" s="437">
        <f t="shared" si="18"/>
        <v>63.971695492000002</v>
      </c>
      <c r="AH23" s="437">
        <f t="shared" si="18"/>
        <v>8.9491707970000007</v>
      </c>
      <c r="AI23" s="437">
        <f t="shared" si="18"/>
        <v>55.022524695000001</v>
      </c>
      <c r="AJ23" s="437">
        <f t="shared" si="18"/>
        <v>247.27339313488889</v>
      </c>
      <c r="AK23" s="437">
        <f t="shared" si="18"/>
        <v>33.557719759000001</v>
      </c>
      <c r="AL23" s="437">
        <f t="shared" si="18"/>
        <v>213.71567337588888</v>
      </c>
      <c r="AM23" s="437" t="e">
        <f t="shared" si="18"/>
        <v>#DIV/0!</v>
      </c>
      <c r="AN23" s="437">
        <f t="shared" si="18"/>
        <v>0</v>
      </c>
      <c r="AO23" s="437">
        <f t="shared" si="18"/>
        <v>50.073492954799988</v>
      </c>
      <c r="AP23" s="437">
        <f t="shared" si="18"/>
        <v>8.6483876629999994</v>
      </c>
      <c r="AQ23" s="437">
        <f t="shared" si="18"/>
        <v>41.425105291799994</v>
      </c>
      <c r="AR23" s="437">
        <f t="shared" si="18"/>
        <v>297.34688608968889</v>
      </c>
      <c r="AS23" s="437">
        <f t="shared" si="18"/>
        <v>42.206107422000002</v>
      </c>
      <c r="AT23" s="437">
        <f t="shared" si="18"/>
        <v>255.14077866768889</v>
      </c>
      <c r="AU23" s="437">
        <f t="shared" si="18"/>
        <v>0</v>
      </c>
      <c r="AV23" s="437">
        <f t="shared" si="18"/>
        <v>62.010642505200003</v>
      </c>
      <c r="AW23" s="437">
        <f t="shared" si="18"/>
        <v>13.058808698</v>
      </c>
      <c r="AX23" s="437">
        <f t="shared" si="18"/>
        <v>48.951833807200003</v>
      </c>
      <c r="AY23" s="437">
        <f t="shared" si="18"/>
        <v>0</v>
      </c>
      <c r="AZ23" s="437">
        <f t="shared" si="18"/>
        <v>0</v>
      </c>
      <c r="BA23" s="437">
        <f t="shared" si="18"/>
        <v>176.05583095199998</v>
      </c>
      <c r="BB23" s="437">
        <f t="shared" si="18"/>
        <v>30.656367158000002</v>
      </c>
      <c r="BC23" s="437">
        <f t="shared" si="18"/>
        <v>145.39946379399998</v>
      </c>
      <c r="BD23" s="437">
        <f t="shared" si="18"/>
        <v>0</v>
      </c>
      <c r="BE23" s="437">
        <f t="shared" si="18"/>
        <v>0</v>
      </c>
      <c r="BF23" s="439">
        <f t="shared" si="18"/>
        <v>359.35752859488895</v>
      </c>
      <c r="BG23" s="439">
        <f t="shared" si="18"/>
        <v>55.264916120000002</v>
      </c>
      <c r="BH23" s="439">
        <f t="shared" si="18"/>
        <v>304.09261247488894</v>
      </c>
      <c r="BI23" s="440">
        <f t="shared" si="16"/>
        <v>0.48793338393955799</v>
      </c>
      <c r="BJ23" s="437" t="e">
        <f t="shared" si="18"/>
        <v>#DIV/0!</v>
      </c>
      <c r="BK23" s="437" t="e">
        <f t="shared" si="18"/>
        <v>#DIV/0!</v>
      </c>
      <c r="BL23" s="437">
        <f t="shared" si="18"/>
        <v>0</v>
      </c>
      <c r="BM23" s="437">
        <f t="shared" si="18"/>
        <v>57.912661560000018</v>
      </c>
      <c r="BN23" s="437">
        <f t="shared" si="18"/>
        <v>0</v>
      </c>
      <c r="BO23" s="437">
        <f t="shared" ref="BO23:DW23" si="20">BO24+BO32</f>
        <v>57.912661560000018</v>
      </c>
      <c r="BP23" s="437">
        <f t="shared" si="20"/>
        <v>417.27019015488895</v>
      </c>
      <c r="BQ23" s="437">
        <f t="shared" si="20"/>
        <v>55.264916120000002</v>
      </c>
      <c r="BR23" s="437">
        <f t="shared" si="20"/>
        <v>362.00527403488894</v>
      </c>
      <c r="BS23" s="437" t="e">
        <f t="shared" si="20"/>
        <v>#DIV/0!</v>
      </c>
      <c r="BT23" s="437">
        <f t="shared" si="20"/>
        <v>0</v>
      </c>
      <c r="BU23" s="437">
        <f t="shared" si="20"/>
        <v>0</v>
      </c>
      <c r="BV23" s="437">
        <f t="shared" si="20"/>
        <v>0</v>
      </c>
      <c r="BW23" s="437">
        <f t="shared" si="20"/>
        <v>0</v>
      </c>
      <c r="BX23" s="437">
        <f t="shared" si="20"/>
        <v>417.27019015488895</v>
      </c>
      <c r="BY23" s="437">
        <f t="shared" si="20"/>
        <v>55.264916120000002</v>
      </c>
      <c r="BZ23" s="437">
        <f t="shared" si="20"/>
        <v>362.00527403488894</v>
      </c>
      <c r="CA23" s="437" t="e">
        <f t="shared" si="20"/>
        <v>#DIV/0!</v>
      </c>
      <c r="CB23" s="437">
        <f t="shared" si="20"/>
        <v>0</v>
      </c>
      <c r="CC23" s="437">
        <f t="shared" si="20"/>
        <v>0</v>
      </c>
      <c r="CD23" s="437">
        <f t="shared" si="20"/>
        <v>0</v>
      </c>
      <c r="CE23" s="437">
        <f t="shared" si="20"/>
        <v>0</v>
      </c>
      <c r="CF23" s="437">
        <f t="shared" si="20"/>
        <v>0</v>
      </c>
      <c r="CG23" s="437">
        <f t="shared" si="20"/>
        <v>0</v>
      </c>
      <c r="CH23" s="437">
        <f t="shared" si="20"/>
        <v>57.912661560000018</v>
      </c>
      <c r="CI23" s="437">
        <f t="shared" si="20"/>
        <v>0</v>
      </c>
      <c r="CJ23" s="437">
        <f t="shared" si="20"/>
        <v>57.912661560000018</v>
      </c>
      <c r="CK23" s="437">
        <f t="shared" si="20"/>
        <v>0</v>
      </c>
      <c r="CL23" s="437">
        <f t="shared" si="20"/>
        <v>0</v>
      </c>
      <c r="CM23" s="437">
        <f t="shared" si="20"/>
        <v>417.27019015488895</v>
      </c>
      <c r="CN23" s="437">
        <f t="shared" si="20"/>
        <v>55.264916120000002</v>
      </c>
      <c r="CO23" s="437">
        <f t="shared" si="20"/>
        <v>362.00527403488894</v>
      </c>
      <c r="CP23" s="437" t="e">
        <f t="shared" si="20"/>
        <v>#DIV/0!</v>
      </c>
      <c r="CQ23" s="437" t="e">
        <f t="shared" si="20"/>
        <v>#DIV/0!</v>
      </c>
      <c r="CR23" s="437" t="e">
        <f t="shared" si="20"/>
        <v>#DIV/0!</v>
      </c>
      <c r="CS23" s="437">
        <f t="shared" si="20"/>
        <v>0</v>
      </c>
      <c r="CT23" s="437">
        <f t="shared" si="20"/>
        <v>0</v>
      </c>
      <c r="CU23" s="437">
        <f t="shared" si="20"/>
        <v>0</v>
      </c>
      <c r="CV23" s="437">
        <f t="shared" si="20"/>
        <v>0</v>
      </c>
      <c r="CW23" s="437">
        <f t="shared" si="20"/>
        <v>417.27019015488895</v>
      </c>
      <c r="CX23" s="437">
        <f t="shared" si="20"/>
        <v>55.264916120000002</v>
      </c>
      <c r="CY23" s="437">
        <f t="shared" si="20"/>
        <v>362.00527403488894</v>
      </c>
      <c r="CZ23" s="437">
        <f t="shared" si="20"/>
        <v>0</v>
      </c>
      <c r="DA23" s="437">
        <f t="shared" si="20"/>
        <v>0</v>
      </c>
      <c r="DB23" s="437">
        <f t="shared" si="20"/>
        <v>0</v>
      </c>
      <c r="DC23" s="437">
        <f t="shared" si="20"/>
        <v>0</v>
      </c>
      <c r="DD23" s="437">
        <f t="shared" si="20"/>
        <v>417.27019015488895</v>
      </c>
      <c r="DE23" s="437">
        <f t="shared" si="20"/>
        <v>55.264916120000002</v>
      </c>
      <c r="DF23" s="437">
        <f t="shared" si="20"/>
        <v>362.00527403488894</v>
      </c>
      <c r="DG23" s="437">
        <f t="shared" si="20"/>
        <v>0</v>
      </c>
      <c r="DH23" s="437">
        <f t="shared" si="20"/>
        <v>0</v>
      </c>
      <c r="DI23" s="437">
        <f t="shared" si="20"/>
        <v>0</v>
      </c>
      <c r="DJ23" s="437">
        <f t="shared" si="20"/>
        <v>0</v>
      </c>
      <c r="DK23" s="437">
        <f t="shared" si="20"/>
        <v>0</v>
      </c>
      <c r="DL23" s="437">
        <f t="shared" si="20"/>
        <v>0</v>
      </c>
      <c r="DM23" s="437">
        <f t="shared" si="20"/>
        <v>0</v>
      </c>
      <c r="DN23" s="437">
        <f t="shared" si="20"/>
        <v>0</v>
      </c>
      <c r="DO23" s="437">
        <f t="shared" si="20"/>
        <v>0</v>
      </c>
      <c r="DP23" s="437">
        <f t="shared" si="20"/>
        <v>0</v>
      </c>
      <c r="DQ23" s="437">
        <f t="shared" si="20"/>
        <v>0</v>
      </c>
      <c r="DR23" s="437">
        <f t="shared" si="20"/>
        <v>417.27019015488895</v>
      </c>
      <c r="DS23" s="437">
        <f t="shared" si="20"/>
        <v>55.264916120000002</v>
      </c>
      <c r="DT23" s="437">
        <f t="shared" si="20"/>
        <v>362.00527403488894</v>
      </c>
      <c r="DU23" s="437" t="e">
        <f t="shared" si="20"/>
        <v>#DIV/0!</v>
      </c>
      <c r="DV23" s="437">
        <f t="shared" si="20"/>
        <v>2.869059412562482</v>
      </c>
      <c r="DW23" s="437" t="e">
        <f t="shared" si="20"/>
        <v>#DIV/0!</v>
      </c>
    </row>
    <row r="24" spans="1:127" ht="16.5" x14ac:dyDescent="0.3">
      <c r="A24" s="436" t="s">
        <v>351</v>
      </c>
      <c r="B24" s="437">
        <f>SUM(B25:B28)+B31</f>
        <v>690.52609582399998</v>
      </c>
      <c r="C24" s="437">
        <f t="shared" ref="C24:BN24" si="21">SUM(C25:C28)+C31</f>
        <v>67.300421</v>
      </c>
      <c r="D24" s="437">
        <f t="shared" si="21"/>
        <v>623.22567482400007</v>
      </c>
      <c r="E24" s="437">
        <f t="shared" si="21"/>
        <v>690.52609582399998</v>
      </c>
      <c r="F24" s="437">
        <f t="shared" si="21"/>
        <v>67.300421</v>
      </c>
      <c r="G24" s="437">
        <f t="shared" si="21"/>
        <v>623.22567482400007</v>
      </c>
      <c r="H24" s="437">
        <f t="shared" si="21"/>
        <v>83.648498910674292</v>
      </c>
      <c r="I24" s="437">
        <f t="shared" si="21"/>
        <v>0</v>
      </c>
      <c r="J24" s="437">
        <f t="shared" si="21"/>
        <v>26.391539304888891</v>
      </c>
      <c r="K24" s="437">
        <f t="shared" si="21"/>
        <v>8.100739978</v>
      </c>
      <c r="L24" s="437">
        <f t="shared" si="21"/>
        <v>18.290799326888891</v>
      </c>
      <c r="M24" s="437">
        <f t="shared" si="21"/>
        <v>0</v>
      </c>
      <c r="N24" s="437">
        <f t="shared" si="21"/>
        <v>83.222365679000006</v>
      </c>
      <c r="O24" s="437">
        <f t="shared" si="21"/>
        <v>8.1817692429999997</v>
      </c>
      <c r="P24" s="437">
        <f t="shared" si="21"/>
        <v>75.040596436000001</v>
      </c>
      <c r="Q24" s="437">
        <f t="shared" si="21"/>
        <v>109.61390498388889</v>
      </c>
      <c r="R24" s="437">
        <f t="shared" si="21"/>
        <v>16.282509221000002</v>
      </c>
      <c r="S24" s="437">
        <f t="shared" si="21"/>
        <v>93.331395762888889</v>
      </c>
      <c r="T24" s="437">
        <f t="shared" si="21"/>
        <v>0</v>
      </c>
      <c r="U24" s="437">
        <f t="shared" si="21"/>
        <v>73.706702559000007</v>
      </c>
      <c r="V24" s="437">
        <f t="shared" si="21"/>
        <v>8.3260397410000007</v>
      </c>
      <c r="W24" s="437">
        <f t="shared" si="21"/>
        <v>65.38066281799999</v>
      </c>
      <c r="X24" s="437">
        <f t="shared" si="21"/>
        <v>0</v>
      </c>
      <c r="Y24" s="437">
        <f t="shared" si="21"/>
        <v>0</v>
      </c>
      <c r="Z24" s="437">
        <f t="shared" si="21"/>
        <v>183.32060754288889</v>
      </c>
      <c r="AA24" s="437">
        <f t="shared" si="21"/>
        <v>24.608548962000004</v>
      </c>
      <c r="AB24" s="437">
        <f t="shared" si="21"/>
        <v>158.71205858088888</v>
      </c>
      <c r="AC24" s="438">
        <f t="shared" si="14"/>
        <v>0.25466225958311078</v>
      </c>
      <c r="AD24" s="438">
        <f t="shared" si="15"/>
        <v>0.2654796229303017</v>
      </c>
      <c r="AE24" s="438" t="e">
        <f t="shared" si="19"/>
        <v>#DIV/0!</v>
      </c>
      <c r="AF24" s="437">
        <f t="shared" si="21"/>
        <v>0</v>
      </c>
      <c r="AG24" s="437">
        <f t="shared" si="21"/>
        <v>63.968662526000003</v>
      </c>
      <c r="AH24" s="437">
        <f t="shared" si="21"/>
        <v>8.9491707970000007</v>
      </c>
      <c r="AI24" s="437">
        <f t="shared" si="21"/>
        <v>55.019491729000002</v>
      </c>
      <c r="AJ24" s="437">
        <f t="shared" si="21"/>
        <v>247.2892700688889</v>
      </c>
      <c r="AK24" s="437">
        <f t="shared" si="21"/>
        <v>33.557719759000001</v>
      </c>
      <c r="AL24" s="437">
        <f t="shared" si="21"/>
        <v>213.73155030988889</v>
      </c>
      <c r="AM24" s="437" t="e">
        <f t="shared" si="21"/>
        <v>#DIV/0!</v>
      </c>
      <c r="AN24" s="437">
        <f t="shared" si="21"/>
        <v>0</v>
      </c>
      <c r="AO24" s="437">
        <f t="shared" si="21"/>
        <v>50.079792954799991</v>
      </c>
      <c r="AP24" s="437">
        <f t="shared" si="21"/>
        <v>8.6483876629999994</v>
      </c>
      <c r="AQ24" s="437">
        <f t="shared" si="21"/>
        <v>41.431405291799997</v>
      </c>
      <c r="AR24" s="437">
        <f t="shared" si="21"/>
        <v>297.36906302368891</v>
      </c>
      <c r="AS24" s="437">
        <f t="shared" si="21"/>
        <v>42.206107422000002</v>
      </c>
      <c r="AT24" s="437">
        <f t="shared" si="21"/>
        <v>255.16295560168888</v>
      </c>
      <c r="AU24" s="437">
        <f t="shared" si="21"/>
        <v>0</v>
      </c>
      <c r="AV24" s="437">
        <f t="shared" si="21"/>
        <v>62.016842505200003</v>
      </c>
      <c r="AW24" s="437">
        <f t="shared" si="21"/>
        <v>13.058808698</v>
      </c>
      <c r="AX24" s="437">
        <f t="shared" si="21"/>
        <v>48.958033807200003</v>
      </c>
      <c r="AY24" s="437">
        <f t="shared" si="21"/>
        <v>0</v>
      </c>
      <c r="AZ24" s="437">
        <f t="shared" si="21"/>
        <v>0</v>
      </c>
      <c r="BA24" s="437">
        <f t="shared" si="21"/>
        <v>176.06529798599999</v>
      </c>
      <c r="BB24" s="437">
        <f t="shared" si="21"/>
        <v>30.656367158000002</v>
      </c>
      <c r="BC24" s="437">
        <f t="shared" si="21"/>
        <v>145.408930828</v>
      </c>
      <c r="BD24" s="437">
        <f t="shared" si="21"/>
        <v>0</v>
      </c>
      <c r="BE24" s="437">
        <f t="shared" si="21"/>
        <v>0</v>
      </c>
      <c r="BF24" s="439">
        <f t="shared" si="21"/>
        <v>359.38590552888894</v>
      </c>
      <c r="BG24" s="439">
        <f t="shared" si="21"/>
        <v>55.264916120000002</v>
      </c>
      <c r="BH24" s="439">
        <f t="shared" si="21"/>
        <v>304.12098940888893</v>
      </c>
      <c r="BI24" s="440">
        <f t="shared" si="16"/>
        <v>0.4879789162966901</v>
      </c>
      <c r="BJ24" s="437" t="e">
        <f t="shared" si="21"/>
        <v>#DIV/0!</v>
      </c>
      <c r="BK24" s="437" t="e">
        <f t="shared" si="21"/>
        <v>#DIV/0!</v>
      </c>
      <c r="BL24" s="437">
        <f t="shared" si="21"/>
        <v>0</v>
      </c>
      <c r="BM24" s="437">
        <f t="shared" si="21"/>
        <v>57.912661560000018</v>
      </c>
      <c r="BN24" s="437">
        <f t="shared" si="21"/>
        <v>0</v>
      </c>
      <c r="BO24" s="437">
        <f t="shared" ref="BO24:DW24" si="22">SUM(BO25:BO28)+BO31</f>
        <v>57.912661560000018</v>
      </c>
      <c r="BP24" s="437">
        <f t="shared" si="22"/>
        <v>417.29856708888894</v>
      </c>
      <c r="BQ24" s="437">
        <f t="shared" si="22"/>
        <v>55.264916120000002</v>
      </c>
      <c r="BR24" s="437">
        <f t="shared" si="22"/>
        <v>362.03365096888894</v>
      </c>
      <c r="BS24" s="437" t="e">
        <f t="shared" si="22"/>
        <v>#DIV/0!</v>
      </c>
      <c r="BT24" s="437">
        <f t="shared" si="22"/>
        <v>0</v>
      </c>
      <c r="BU24" s="437">
        <f t="shared" si="22"/>
        <v>0</v>
      </c>
      <c r="BV24" s="437">
        <f t="shared" si="22"/>
        <v>0</v>
      </c>
      <c r="BW24" s="437">
        <f t="shared" si="22"/>
        <v>0</v>
      </c>
      <c r="BX24" s="437">
        <f t="shared" si="22"/>
        <v>417.29856708888894</v>
      </c>
      <c r="BY24" s="437">
        <f t="shared" si="22"/>
        <v>55.264916120000002</v>
      </c>
      <c r="BZ24" s="437">
        <f t="shared" si="22"/>
        <v>362.03365096888894</v>
      </c>
      <c r="CA24" s="437" t="e">
        <f t="shared" si="22"/>
        <v>#DIV/0!</v>
      </c>
      <c r="CB24" s="437">
        <f t="shared" si="22"/>
        <v>0</v>
      </c>
      <c r="CC24" s="437">
        <f t="shared" si="22"/>
        <v>0</v>
      </c>
      <c r="CD24" s="437">
        <f t="shared" si="22"/>
        <v>0</v>
      </c>
      <c r="CE24" s="437">
        <f t="shared" si="22"/>
        <v>0</v>
      </c>
      <c r="CF24" s="437">
        <f t="shared" si="22"/>
        <v>0</v>
      </c>
      <c r="CG24" s="437">
        <f t="shared" si="22"/>
        <v>0</v>
      </c>
      <c r="CH24" s="437">
        <f t="shared" si="22"/>
        <v>57.912661560000018</v>
      </c>
      <c r="CI24" s="437">
        <f t="shared" si="22"/>
        <v>0</v>
      </c>
      <c r="CJ24" s="437">
        <f t="shared" si="22"/>
        <v>57.912661560000018</v>
      </c>
      <c r="CK24" s="437">
        <f t="shared" si="22"/>
        <v>0</v>
      </c>
      <c r="CL24" s="437">
        <f t="shared" si="22"/>
        <v>0</v>
      </c>
      <c r="CM24" s="437">
        <f t="shared" si="22"/>
        <v>417.29856708888894</v>
      </c>
      <c r="CN24" s="437">
        <f t="shared" si="22"/>
        <v>55.264916120000002</v>
      </c>
      <c r="CO24" s="437">
        <f t="shared" si="22"/>
        <v>362.03365096888894</v>
      </c>
      <c r="CP24" s="437" t="e">
        <f t="shared" si="22"/>
        <v>#DIV/0!</v>
      </c>
      <c r="CQ24" s="437" t="e">
        <f t="shared" si="22"/>
        <v>#DIV/0!</v>
      </c>
      <c r="CR24" s="437" t="e">
        <f t="shared" si="22"/>
        <v>#DIV/0!</v>
      </c>
      <c r="CS24" s="437">
        <f t="shared" si="22"/>
        <v>0</v>
      </c>
      <c r="CT24" s="437">
        <f t="shared" si="22"/>
        <v>0</v>
      </c>
      <c r="CU24" s="437">
        <f t="shared" si="22"/>
        <v>0</v>
      </c>
      <c r="CV24" s="437">
        <f t="shared" si="22"/>
        <v>0</v>
      </c>
      <c r="CW24" s="437">
        <f t="shared" si="22"/>
        <v>417.29856708888894</v>
      </c>
      <c r="CX24" s="437">
        <f t="shared" si="22"/>
        <v>55.264916120000002</v>
      </c>
      <c r="CY24" s="437">
        <f t="shared" si="22"/>
        <v>362.03365096888894</v>
      </c>
      <c r="CZ24" s="437">
        <f t="shared" si="22"/>
        <v>0</v>
      </c>
      <c r="DA24" s="437">
        <f t="shared" si="22"/>
        <v>0</v>
      </c>
      <c r="DB24" s="437">
        <f t="shared" si="22"/>
        <v>0</v>
      </c>
      <c r="DC24" s="437">
        <f t="shared" si="22"/>
        <v>0</v>
      </c>
      <c r="DD24" s="437">
        <f t="shared" si="22"/>
        <v>417.29856708888894</v>
      </c>
      <c r="DE24" s="437">
        <f t="shared" si="22"/>
        <v>55.264916120000002</v>
      </c>
      <c r="DF24" s="437">
        <f t="shared" si="22"/>
        <v>362.03365096888894</v>
      </c>
      <c r="DG24" s="437">
        <f t="shared" si="22"/>
        <v>0</v>
      </c>
      <c r="DH24" s="437">
        <f t="shared" si="22"/>
        <v>0</v>
      </c>
      <c r="DI24" s="437">
        <f t="shared" si="22"/>
        <v>0</v>
      </c>
      <c r="DJ24" s="437">
        <f t="shared" si="22"/>
        <v>0</v>
      </c>
      <c r="DK24" s="437">
        <f t="shared" si="22"/>
        <v>0</v>
      </c>
      <c r="DL24" s="437">
        <f t="shared" si="22"/>
        <v>0</v>
      </c>
      <c r="DM24" s="437">
        <f t="shared" si="22"/>
        <v>0</v>
      </c>
      <c r="DN24" s="437">
        <f t="shared" si="22"/>
        <v>0</v>
      </c>
      <c r="DO24" s="437">
        <f t="shared" si="22"/>
        <v>0</v>
      </c>
      <c r="DP24" s="437">
        <f t="shared" si="22"/>
        <v>0</v>
      </c>
      <c r="DQ24" s="437">
        <f t="shared" si="22"/>
        <v>0</v>
      </c>
      <c r="DR24" s="437">
        <f t="shared" si="22"/>
        <v>417.29856708888894</v>
      </c>
      <c r="DS24" s="437">
        <f t="shared" si="22"/>
        <v>55.264916120000002</v>
      </c>
      <c r="DT24" s="437">
        <f t="shared" si="22"/>
        <v>362.03365096888894</v>
      </c>
      <c r="DU24" s="437" t="e">
        <f t="shared" si="22"/>
        <v>#DIV/0!</v>
      </c>
      <c r="DV24" s="437">
        <f t="shared" si="22"/>
        <v>2.869059412562482</v>
      </c>
      <c r="DW24" s="437" t="e">
        <f t="shared" si="22"/>
        <v>#DIV/0!</v>
      </c>
    </row>
    <row r="25" spans="1:127" ht="16.5" x14ac:dyDescent="0.3">
      <c r="A25" s="448" t="s">
        <v>352</v>
      </c>
      <c r="B25" s="444">
        <f>'TOFE détaillé 2021'!B83</f>
        <v>253.77705999999998</v>
      </c>
      <c r="C25" s="444">
        <f>'TOFE détaillé 2021'!C83</f>
        <v>0</v>
      </c>
      <c r="D25" s="444">
        <f>'TOFE détaillé 2021'!D83</f>
        <v>253.77705999999998</v>
      </c>
      <c r="E25" s="444">
        <f>'TOFE détaillé 2021'!E83</f>
        <v>253.77705999999998</v>
      </c>
      <c r="F25" s="444">
        <f>'TOFE détaillé 2021'!F83</f>
        <v>0</v>
      </c>
      <c r="G25" s="444">
        <f>'TOFE détaillé 2021'!G83</f>
        <v>253.77705999999998</v>
      </c>
      <c r="H25" s="444">
        <f>'TOFE détaillé 2021'!H83</f>
        <v>0</v>
      </c>
      <c r="I25" s="444">
        <f>'TOFE détaillé 2021'!I83</f>
        <v>0</v>
      </c>
      <c r="J25" s="444">
        <f>'TOFE détaillé 2021'!J83</f>
        <v>12.101381622000002</v>
      </c>
      <c r="K25" s="444">
        <f>'TOFE détaillé 2021'!K83</f>
        <v>0</v>
      </c>
      <c r="L25" s="444">
        <f>'TOFE détaillé 2021'!L83</f>
        <v>12.101381622000002</v>
      </c>
      <c r="M25" s="444">
        <f>'TOFE détaillé 2021'!M83</f>
        <v>0</v>
      </c>
      <c r="N25" s="444">
        <f>'TOFE détaillé 2021'!N83</f>
        <v>21.484331599999997</v>
      </c>
      <c r="O25" s="444">
        <f>'TOFE détaillé 2021'!O83</f>
        <v>0</v>
      </c>
      <c r="P25" s="444">
        <f>'TOFE détaillé 2021'!P83</f>
        <v>21.484331599999997</v>
      </c>
      <c r="Q25" s="444">
        <f>'TOFE détaillé 2021'!Q83</f>
        <v>33.585713221999995</v>
      </c>
      <c r="R25" s="444">
        <f>'TOFE détaillé 2021'!R83</f>
        <v>0</v>
      </c>
      <c r="S25" s="444">
        <f>'TOFE détaillé 2021'!S83</f>
        <v>33.585713221999995</v>
      </c>
      <c r="T25" s="444">
        <f>'TOFE détaillé 2021'!T83</f>
        <v>0</v>
      </c>
      <c r="U25" s="444">
        <f>'TOFE détaillé 2021'!U83</f>
        <v>16.829690469999999</v>
      </c>
      <c r="V25" s="444">
        <f>'TOFE détaillé 2021'!V83</f>
        <v>0</v>
      </c>
      <c r="W25" s="444">
        <f>'TOFE détaillé 2021'!W83</f>
        <v>16.829690469999999</v>
      </c>
      <c r="X25" s="444">
        <f>'TOFE détaillé 2021'!X83</f>
        <v>0</v>
      </c>
      <c r="Y25" s="444">
        <f>'TOFE détaillé 2021'!Y83</f>
        <v>0</v>
      </c>
      <c r="Z25" s="444">
        <f>'TOFE détaillé 2021'!Z83</f>
        <v>50.415403691999984</v>
      </c>
      <c r="AA25" s="444">
        <f>'TOFE détaillé 2021'!AA83</f>
        <v>0</v>
      </c>
      <c r="AB25" s="444">
        <f>'TOFE détaillé 2021'!AB83</f>
        <v>50.415403691999984</v>
      </c>
      <c r="AC25" s="438">
        <f t="shared" si="14"/>
        <v>0.19866020865715753</v>
      </c>
      <c r="AD25" s="438">
        <f t="shared" si="15"/>
        <v>0.19866020865715753</v>
      </c>
      <c r="AE25" s="438" t="e">
        <f t="shared" si="19"/>
        <v>#DIV/0!</v>
      </c>
      <c r="AF25" s="444">
        <f>'TOFE détaillé 2021'!AF83</f>
        <v>0</v>
      </c>
      <c r="AG25" s="444">
        <f>'TOFE détaillé 2021'!AG83</f>
        <v>20.270529601</v>
      </c>
      <c r="AH25" s="444">
        <f>'TOFE détaillé 2021'!AH83</f>
        <v>0</v>
      </c>
      <c r="AI25" s="444">
        <f>'TOFE détaillé 2021'!AI83</f>
        <v>20.270529601</v>
      </c>
      <c r="AJ25" s="444">
        <f>'TOFE détaillé 2021'!AJ83</f>
        <v>70.685933292999977</v>
      </c>
      <c r="AK25" s="444">
        <f>'TOFE détaillé 2021'!AK83</f>
        <v>0</v>
      </c>
      <c r="AL25" s="444">
        <f>'TOFE détaillé 2021'!AL83</f>
        <v>70.685933292999977</v>
      </c>
      <c r="AM25" s="444" t="e">
        <f>'TOFE détaillé 2021'!AM83</f>
        <v>#DIV/0!</v>
      </c>
      <c r="AN25" s="444">
        <f>'TOFE détaillé 2021'!AN83</f>
        <v>0</v>
      </c>
      <c r="AO25" s="444">
        <f>'TOFE détaillé 2021'!AO83</f>
        <v>21.646685509999998</v>
      </c>
      <c r="AP25" s="444">
        <f>'TOFE détaillé 2021'!AP83</f>
        <v>0</v>
      </c>
      <c r="AQ25" s="444">
        <f>'TOFE détaillé 2021'!AQ83</f>
        <v>21.646685509999998</v>
      </c>
      <c r="AR25" s="444">
        <f>'TOFE détaillé 2021'!AR83</f>
        <v>92.332618802999988</v>
      </c>
      <c r="AS25" s="444">
        <f>'TOFE détaillé 2021'!AS83</f>
        <v>0</v>
      </c>
      <c r="AT25" s="444">
        <f>'TOFE détaillé 2021'!AT83</f>
        <v>92.332618802999988</v>
      </c>
      <c r="AU25" s="444">
        <f>'TOFE détaillé 2021'!AU83</f>
        <v>0</v>
      </c>
      <c r="AV25" s="444">
        <f>'TOFE détaillé 2021'!AV83</f>
        <v>21.093433674000003</v>
      </c>
      <c r="AW25" s="444">
        <f>'TOFE détaillé 2021'!AW83</f>
        <v>0</v>
      </c>
      <c r="AX25" s="444">
        <f>'TOFE détaillé 2021'!AX83</f>
        <v>21.093433674000003</v>
      </c>
      <c r="AY25" s="444">
        <f>'TOFE détaillé 2021'!AY83</f>
        <v>0</v>
      </c>
      <c r="AZ25" s="444">
        <f>'TOFE détaillé 2021'!AZ83</f>
        <v>0</v>
      </c>
      <c r="BA25" s="444">
        <f>'TOFE détaillé 2021'!BA83</f>
        <v>63.010648785000001</v>
      </c>
      <c r="BB25" s="444">
        <f>'TOFE détaillé 2021'!BB83</f>
        <v>0</v>
      </c>
      <c r="BC25" s="444">
        <f>'TOFE détaillé 2021'!BC83</f>
        <v>63.010648785000001</v>
      </c>
      <c r="BD25" s="444">
        <f>'TOFE détaillé 2021'!BD83</f>
        <v>0</v>
      </c>
      <c r="BE25" s="444">
        <f>'TOFE détaillé 2021'!BE83</f>
        <v>0</v>
      </c>
      <c r="BF25" s="445">
        <f>'TOFE détaillé 2021'!BF83</f>
        <v>113.426052477</v>
      </c>
      <c r="BG25" s="445">
        <f>'TOFE détaillé 2021'!BG83</f>
        <v>0</v>
      </c>
      <c r="BH25" s="445">
        <f>'TOFE détaillé 2021'!BH83</f>
        <v>113.426052477</v>
      </c>
      <c r="BI25" s="440">
        <f t="shared" si="16"/>
        <v>0.44695155849390017</v>
      </c>
      <c r="BJ25" s="444">
        <f>'TOFE détaillé 2021'!BJ83</f>
        <v>1.6788232421176912</v>
      </c>
      <c r="BK25" s="444" t="e">
        <f>'TOFE détaillé 2021'!BK83</f>
        <v>#DIV/0!</v>
      </c>
      <c r="BL25" s="444">
        <f>'TOFE détaillé 2021'!BL83</f>
        <v>0</v>
      </c>
      <c r="BM25" s="444">
        <f>'TOFE détaillé 2021'!BM83</f>
        <v>19.366201133000008</v>
      </c>
      <c r="BN25" s="444">
        <f>'TOFE détaillé 2021'!BN83</f>
        <v>0</v>
      </c>
      <c r="BO25" s="444">
        <f>'TOFE détaillé 2021'!BO83</f>
        <v>19.366201133000008</v>
      </c>
      <c r="BP25" s="444">
        <f>'TOFE détaillé 2021'!BP83</f>
        <v>132.79225360999999</v>
      </c>
      <c r="BQ25" s="444">
        <f>'TOFE détaillé 2021'!BQ83</f>
        <v>0</v>
      </c>
      <c r="BR25" s="444">
        <f>'TOFE détaillé 2021'!BR83</f>
        <v>132.79225360999999</v>
      </c>
      <c r="BS25" s="444" t="e">
        <f>'TOFE détaillé 2021'!BS83</f>
        <v>#DIV/0!</v>
      </c>
      <c r="BT25" s="444">
        <f>'TOFE détaillé 2021'!BT83</f>
        <v>0</v>
      </c>
      <c r="BU25" s="444">
        <f>'TOFE détaillé 2021'!BU83</f>
        <v>0</v>
      </c>
      <c r="BV25" s="444">
        <f>'TOFE détaillé 2021'!BV83</f>
        <v>0</v>
      </c>
      <c r="BW25" s="444">
        <f>'TOFE détaillé 2021'!BW83</f>
        <v>0</v>
      </c>
      <c r="BX25" s="444">
        <f>'TOFE détaillé 2021'!BX83</f>
        <v>132.79225360999999</v>
      </c>
      <c r="BY25" s="444">
        <f>'TOFE détaillé 2021'!BY83</f>
        <v>0</v>
      </c>
      <c r="BZ25" s="444">
        <f>'TOFE détaillé 2021'!BZ83</f>
        <v>132.79225360999999</v>
      </c>
      <c r="CA25" s="444">
        <f>'TOFE détaillé 2021'!CA83</f>
        <v>1.9775204605650349</v>
      </c>
      <c r="CB25" s="444">
        <f>'TOFE détaillé 2021'!CB83</f>
        <v>0</v>
      </c>
      <c r="CC25" s="444">
        <f>'TOFE détaillé 2021'!CC83</f>
        <v>0</v>
      </c>
      <c r="CD25" s="444">
        <f>'TOFE détaillé 2021'!CD83</f>
        <v>0</v>
      </c>
      <c r="CE25" s="444">
        <f>'TOFE détaillé 2021'!CE83</f>
        <v>0</v>
      </c>
      <c r="CF25" s="444">
        <f>'TOFE détaillé 2021'!CF83</f>
        <v>0</v>
      </c>
      <c r="CG25" s="444">
        <f>'TOFE détaillé 2021'!CG83</f>
        <v>0</v>
      </c>
      <c r="CH25" s="444">
        <f>'TOFE détaillé 2021'!CH83</f>
        <v>19.366201133000008</v>
      </c>
      <c r="CI25" s="444">
        <f>'TOFE détaillé 2021'!CI83</f>
        <v>0</v>
      </c>
      <c r="CJ25" s="444">
        <f>'TOFE détaillé 2021'!CJ83</f>
        <v>19.366201133000008</v>
      </c>
      <c r="CK25" s="444">
        <f>'TOFE détaillé 2021'!CK83</f>
        <v>0</v>
      </c>
      <c r="CL25" s="444">
        <f>'TOFE détaillé 2021'!CL83</f>
        <v>0</v>
      </c>
      <c r="CM25" s="444">
        <f>'TOFE détaillé 2021'!CM83</f>
        <v>132.79225360999999</v>
      </c>
      <c r="CN25" s="444">
        <f>'TOFE détaillé 2021'!CN83</f>
        <v>0</v>
      </c>
      <c r="CO25" s="444">
        <f>'TOFE détaillé 2021'!CO83</f>
        <v>132.79225360999999</v>
      </c>
      <c r="CP25" s="444" t="e">
        <f>'TOFE détaillé 2021'!CP83</f>
        <v>#DIV/0!</v>
      </c>
      <c r="CQ25" s="444" t="e">
        <f>'TOFE détaillé 2021'!CQ83</f>
        <v>#DIV/0!</v>
      </c>
      <c r="CR25" s="444" t="e">
        <f>'TOFE détaillé 2021'!CR83</f>
        <v>#DIV/0!</v>
      </c>
      <c r="CS25" s="444">
        <f>'TOFE détaillé 2021'!CS83</f>
        <v>0</v>
      </c>
      <c r="CT25" s="444">
        <f>'TOFE détaillé 2021'!CT83</f>
        <v>0</v>
      </c>
      <c r="CU25" s="444">
        <f>'TOFE détaillé 2021'!CU83</f>
        <v>0</v>
      </c>
      <c r="CV25" s="444">
        <f>'TOFE détaillé 2021'!CV83</f>
        <v>0</v>
      </c>
      <c r="CW25" s="444">
        <f>'TOFE détaillé 2021'!CW83</f>
        <v>132.79225360999999</v>
      </c>
      <c r="CX25" s="444">
        <f>'TOFE détaillé 2021'!CX83</f>
        <v>0</v>
      </c>
      <c r="CY25" s="444">
        <f>'TOFE détaillé 2021'!CY83</f>
        <v>132.79225360999999</v>
      </c>
      <c r="CZ25" s="444">
        <f>'TOFE détaillé 2021'!CZ83</f>
        <v>0</v>
      </c>
      <c r="DA25" s="444">
        <f>'TOFE détaillé 2021'!DA83</f>
        <v>0</v>
      </c>
      <c r="DB25" s="444">
        <f>'TOFE détaillé 2021'!DB83</f>
        <v>0</v>
      </c>
      <c r="DC25" s="444">
        <f>'TOFE détaillé 2021'!DC83</f>
        <v>0</v>
      </c>
      <c r="DD25" s="444">
        <f>'TOFE détaillé 2021'!DD83</f>
        <v>132.79225360999999</v>
      </c>
      <c r="DE25" s="444">
        <f>'TOFE détaillé 2021'!DE83</f>
        <v>0</v>
      </c>
      <c r="DF25" s="444">
        <f>'TOFE détaillé 2021'!DF83</f>
        <v>132.79225360999999</v>
      </c>
      <c r="DG25" s="444">
        <f>'TOFE détaillé 2021'!DG83</f>
        <v>0</v>
      </c>
      <c r="DH25" s="444">
        <f>'TOFE détaillé 2021'!DH83</f>
        <v>0</v>
      </c>
      <c r="DI25" s="444">
        <f>'TOFE détaillé 2021'!DI83</f>
        <v>0</v>
      </c>
      <c r="DJ25" s="444">
        <f>'TOFE détaillé 2021'!DJ83</f>
        <v>0</v>
      </c>
      <c r="DK25" s="444">
        <f>'TOFE détaillé 2021'!DK83</f>
        <v>0</v>
      </c>
      <c r="DL25" s="444">
        <f>'TOFE détaillé 2021'!DL83</f>
        <v>0</v>
      </c>
      <c r="DM25" s="444">
        <f>'TOFE détaillé 2021'!DM83</f>
        <v>0</v>
      </c>
      <c r="DN25" s="444">
        <f>'TOFE détaillé 2021'!DN83</f>
        <v>0</v>
      </c>
      <c r="DO25" s="444">
        <f>'TOFE détaillé 2021'!DO83</f>
        <v>0</v>
      </c>
      <c r="DP25" s="444">
        <f>'TOFE détaillé 2021'!DP83</f>
        <v>0</v>
      </c>
      <c r="DQ25" s="444">
        <f>'TOFE détaillé 2021'!DQ83</f>
        <v>0</v>
      </c>
      <c r="DR25" s="444">
        <f>'TOFE détaillé 2021'!DR83</f>
        <v>132.79225360999999</v>
      </c>
      <c r="DS25" s="444">
        <f>'TOFE détaillé 2021'!DS83</f>
        <v>0</v>
      </c>
      <c r="DT25" s="444">
        <f>'TOFE détaillé 2021'!DT83</f>
        <v>132.79225360999999</v>
      </c>
      <c r="DU25" s="444">
        <f>'TOFE détaillé 2021'!DU83</f>
        <v>0.52326342503140355</v>
      </c>
      <c r="DV25" s="444">
        <f>'TOFE détaillé 2021'!DV83</f>
        <v>0.52326342503140355</v>
      </c>
      <c r="DW25" s="444" t="e">
        <f>'TOFE détaillé 2021'!DW83</f>
        <v>#DIV/0!</v>
      </c>
    </row>
    <row r="26" spans="1:127" ht="16.5" x14ac:dyDescent="0.3">
      <c r="A26" s="448" t="s">
        <v>353</v>
      </c>
      <c r="B26" s="444">
        <f>'TOFE détaillé 2021'!B93</f>
        <v>189.39667700000001</v>
      </c>
      <c r="C26" s="444">
        <f>'TOFE détaillé 2021'!C93</f>
        <v>67.300421</v>
      </c>
      <c r="D26" s="444">
        <f>'TOFE détaillé 2021'!D93</f>
        <v>122.096256</v>
      </c>
      <c r="E26" s="444">
        <f>'TOFE détaillé 2021'!E93</f>
        <v>189.39667700000001</v>
      </c>
      <c r="F26" s="444">
        <f>'TOFE détaillé 2021'!F93</f>
        <v>67.300421</v>
      </c>
      <c r="G26" s="444">
        <f>'TOFE détaillé 2021'!G93</f>
        <v>122.096256</v>
      </c>
      <c r="H26" s="444">
        <f>'TOFE détaillé 2021'!H93</f>
        <v>0</v>
      </c>
      <c r="I26" s="444">
        <f>'TOFE détaillé 2021'!I93</f>
        <v>0</v>
      </c>
      <c r="J26" s="444">
        <f>'TOFE détaillé 2021'!J93</f>
        <v>9.9904194410000002</v>
      </c>
      <c r="K26" s="444">
        <f>'TOFE détaillé 2021'!K93</f>
        <v>8.100739978</v>
      </c>
      <c r="L26" s="444">
        <f>'TOFE détaillé 2021'!L93</f>
        <v>1.889679463</v>
      </c>
      <c r="M26" s="444">
        <f>'TOFE détaillé 2021'!M93</f>
        <v>0</v>
      </c>
      <c r="N26" s="444">
        <f>'TOFE détaillé 2021'!N93</f>
        <v>31.847782971000001</v>
      </c>
      <c r="O26" s="444">
        <f>'TOFE détaillé 2021'!O93</f>
        <v>8.1817692429999997</v>
      </c>
      <c r="P26" s="444">
        <f>'TOFE détaillé 2021'!P93</f>
        <v>23.666013727999999</v>
      </c>
      <c r="Q26" s="444">
        <f>'TOFE détaillé 2021'!Q93</f>
        <v>41.838202412000001</v>
      </c>
      <c r="R26" s="444">
        <f>'TOFE détaillé 2021'!R93</f>
        <v>16.282509221000002</v>
      </c>
      <c r="S26" s="444">
        <f>'TOFE détaillé 2021'!S93</f>
        <v>25.555693191</v>
      </c>
      <c r="T26" s="444">
        <f>'TOFE détaillé 2021'!T93</f>
        <v>0</v>
      </c>
      <c r="U26" s="444">
        <f>'TOFE détaillé 2021'!U93</f>
        <v>17.816926293999998</v>
      </c>
      <c r="V26" s="444">
        <f>'TOFE détaillé 2021'!V93</f>
        <v>8.3260397410000007</v>
      </c>
      <c r="W26" s="444">
        <f>'TOFE détaillé 2021'!W93</f>
        <v>9.4908865529999993</v>
      </c>
      <c r="X26" s="444">
        <f>'TOFE détaillé 2021'!X93</f>
        <v>0</v>
      </c>
      <c r="Y26" s="444">
        <f>'TOFE détaillé 2021'!Y93</f>
        <v>0</v>
      </c>
      <c r="Z26" s="444">
        <f>'TOFE détaillé 2021'!Z93</f>
        <v>59.655128706000013</v>
      </c>
      <c r="AA26" s="444">
        <f>'TOFE détaillé 2021'!AA93</f>
        <v>24.608548962000004</v>
      </c>
      <c r="AB26" s="444">
        <f>'TOFE détaillé 2021'!AB93</f>
        <v>35.046579744000006</v>
      </c>
      <c r="AC26" s="438">
        <f t="shared" si="14"/>
        <v>0.28704057677247702</v>
      </c>
      <c r="AD26" s="438">
        <f t="shared" si="15"/>
        <v>0.31497452674948467</v>
      </c>
      <c r="AE26" s="438" t="e">
        <f t="shared" si="19"/>
        <v>#DIV/0!</v>
      </c>
      <c r="AF26" s="444">
        <f>'TOFE détaillé 2021'!AF93</f>
        <v>0</v>
      </c>
      <c r="AG26" s="444">
        <f>'TOFE détaillé 2021'!AG93</f>
        <v>24.000052773</v>
      </c>
      <c r="AH26" s="444">
        <f>'TOFE détaillé 2021'!AH93</f>
        <v>8.9491707970000007</v>
      </c>
      <c r="AI26" s="444">
        <f>'TOFE détaillé 2021'!AI93</f>
        <v>15.050881976000001</v>
      </c>
      <c r="AJ26" s="444">
        <f>'TOFE détaillé 2021'!AJ93</f>
        <v>83.655181479000021</v>
      </c>
      <c r="AK26" s="444">
        <f>'TOFE détaillé 2021'!AK93</f>
        <v>33.557719759000001</v>
      </c>
      <c r="AL26" s="444">
        <f>'TOFE détaillé 2021'!AL93</f>
        <v>50.097461720000013</v>
      </c>
      <c r="AM26" s="444" t="e">
        <f>'TOFE détaillé 2021'!AM93</f>
        <v>#DIV/0!</v>
      </c>
      <c r="AN26" s="444">
        <f>'TOFE détaillé 2021'!AN93</f>
        <v>0</v>
      </c>
      <c r="AO26" s="444">
        <f>'TOFE détaillé 2021'!AO93</f>
        <v>16.462952069</v>
      </c>
      <c r="AP26" s="444">
        <f>'TOFE détaillé 2021'!AP93</f>
        <v>8.6483876629999994</v>
      </c>
      <c r="AQ26" s="444">
        <f>'TOFE détaillé 2021'!AQ93</f>
        <v>7.8145644059999997</v>
      </c>
      <c r="AR26" s="444">
        <f>'TOFE détaillé 2021'!AR93</f>
        <v>100.118133548</v>
      </c>
      <c r="AS26" s="444">
        <f>'TOFE détaillé 2021'!AS93</f>
        <v>42.206107422000002</v>
      </c>
      <c r="AT26" s="444">
        <f>'TOFE détaillé 2021'!AT93</f>
        <v>57.912026126000001</v>
      </c>
      <c r="AU26" s="444">
        <f>'TOFE détaillé 2021'!AU93</f>
        <v>0</v>
      </c>
      <c r="AV26" s="444">
        <f>'TOFE détaillé 2021'!AV93</f>
        <v>22.476262046999999</v>
      </c>
      <c r="AW26" s="444">
        <f>'TOFE détaillé 2021'!AW93</f>
        <v>13.058808698</v>
      </c>
      <c r="AX26" s="444">
        <f>'TOFE détaillé 2021'!AX93</f>
        <v>9.4174533489999988</v>
      </c>
      <c r="AY26" s="444">
        <f>'TOFE détaillé 2021'!AY93</f>
        <v>0</v>
      </c>
      <c r="AZ26" s="444">
        <f>'TOFE détaillé 2021'!AZ93</f>
        <v>0</v>
      </c>
      <c r="BA26" s="444">
        <f>'TOFE détaillé 2021'!BA93</f>
        <v>62.939266888999995</v>
      </c>
      <c r="BB26" s="444">
        <f>'TOFE détaillé 2021'!BB93</f>
        <v>30.656367158000002</v>
      </c>
      <c r="BC26" s="444">
        <f>'TOFE détaillé 2021'!BC93</f>
        <v>32.282899731000001</v>
      </c>
      <c r="BD26" s="444">
        <f>'TOFE détaillé 2021'!BD93</f>
        <v>0</v>
      </c>
      <c r="BE26" s="444">
        <f>'TOFE détaillé 2021'!BE93</f>
        <v>0</v>
      </c>
      <c r="BF26" s="445">
        <f>'TOFE détaillé 2021'!BF93</f>
        <v>122.59439559500001</v>
      </c>
      <c r="BG26" s="445">
        <f>'TOFE détaillé 2021'!BG93</f>
        <v>55.264916120000002</v>
      </c>
      <c r="BH26" s="445">
        <f>'TOFE détaillé 2021'!BH93</f>
        <v>67.329479474999999</v>
      </c>
      <c r="BI26" s="440">
        <f t="shared" si="16"/>
        <v>0.55144589753022399</v>
      </c>
      <c r="BJ26" s="444" t="e">
        <f>'TOFE détaillé 2021'!BJ93</f>
        <v>#DIV/0!</v>
      </c>
      <c r="BK26" s="444" t="e">
        <f>'TOFE détaillé 2021'!BK93</f>
        <v>#DIV/0!</v>
      </c>
      <c r="BL26" s="444">
        <f>'TOFE détaillé 2021'!BL93</f>
        <v>0</v>
      </c>
      <c r="BM26" s="444">
        <f>'TOFE détaillé 2021'!BM93</f>
        <v>6.5828067659999991</v>
      </c>
      <c r="BN26" s="444">
        <f>'TOFE détaillé 2021'!BN93</f>
        <v>0</v>
      </c>
      <c r="BO26" s="444">
        <f>'TOFE détaillé 2021'!BO93</f>
        <v>6.5828067659999991</v>
      </c>
      <c r="BP26" s="444">
        <f>'TOFE détaillé 2021'!BP93</f>
        <v>129.17720236100001</v>
      </c>
      <c r="BQ26" s="444">
        <f>'TOFE détaillé 2021'!BQ93</f>
        <v>55.264916120000002</v>
      </c>
      <c r="BR26" s="444">
        <f>'TOFE détaillé 2021'!BR93</f>
        <v>73.912286241000004</v>
      </c>
      <c r="BS26" s="444" t="e">
        <f>'TOFE détaillé 2021'!BS93</f>
        <v>#DIV/0!</v>
      </c>
      <c r="BT26" s="444">
        <f>'TOFE détaillé 2021'!BT93</f>
        <v>0</v>
      </c>
      <c r="BU26" s="444">
        <f>'TOFE détaillé 2021'!BU93</f>
        <v>0</v>
      </c>
      <c r="BV26" s="444">
        <f>'TOFE détaillé 2021'!BV93</f>
        <v>0</v>
      </c>
      <c r="BW26" s="444">
        <f>'TOFE détaillé 2021'!BW93</f>
        <v>0</v>
      </c>
      <c r="BX26" s="444">
        <f>'TOFE détaillé 2021'!BX93</f>
        <v>129.17720236100001</v>
      </c>
      <c r="BY26" s="444">
        <f>'TOFE détaillé 2021'!BY93</f>
        <v>55.264916120000002</v>
      </c>
      <c r="BZ26" s="444">
        <f>'TOFE détaillé 2021'!BZ93</f>
        <v>73.912286241000004</v>
      </c>
      <c r="CA26" s="444" t="e">
        <f>'TOFE détaillé 2021'!CA93</f>
        <v>#DIV/0!</v>
      </c>
      <c r="CB26" s="444">
        <f>'TOFE détaillé 2021'!CB93</f>
        <v>0</v>
      </c>
      <c r="CC26" s="444">
        <f>'TOFE détaillé 2021'!CC93</f>
        <v>0</v>
      </c>
      <c r="CD26" s="444">
        <f>'TOFE détaillé 2021'!CD93</f>
        <v>0</v>
      </c>
      <c r="CE26" s="444">
        <f>'TOFE détaillé 2021'!CE93</f>
        <v>0</v>
      </c>
      <c r="CF26" s="444">
        <f>'TOFE détaillé 2021'!CF93</f>
        <v>0</v>
      </c>
      <c r="CG26" s="444">
        <f>'TOFE détaillé 2021'!CG93</f>
        <v>0</v>
      </c>
      <c r="CH26" s="444">
        <f>'TOFE détaillé 2021'!CH93</f>
        <v>6.5828067659999991</v>
      </c>
      <c r="CI26" s="444">
        <f>'TOFE détaillé 2021'!CI93</f>
        <v>0</v>
      </c>
      <c r="CJ26" s="444">
        <f>'TOFE détaillé 2021'!CJ93</f>
        <v>6.5828067659999991</v>
      </c>
      <c r="CK26" s="444">
        <f>'TOFE détaillé 2021'!CK93</f>
        <v>0</v>
      </c>
      <c r="CL26" s="444">
        <f>'TOFE détaillé 2021'!CL93</f>
        <v>0</v>
      </c>
      <c r="CM26" s="444">
        <f>'TOFE détaillé 2021'!CM93</f>
        <v>129.17720236100001</v>
      </c>
      <c r="CN26" s="444">
        <f>'TOFE détaillé 2021'!CN93</f>
        <v>55.264916120000002</v>
      </c>
      <c r="CO26" s="444">
        <f>'TOFE détaillé 2021'!CO93</f>
        <v>73.912286241000004</v>
      </c>
      <c r="CP26" s="444" t="e">
        <f>'TOFE détaillé 2021'!CP93</f>
        <v>#DIV/0!</v>
      </c>
      <c r="CQ26" s="444" t="e">
        <f>'TOFE détaillé 2021'!CQ93</f>
        <v>#DIV/0!</v>
      </c>
      <c r="CR26" s="444" t="e">
        <f>'TOFE détaillé 2021'!CR93</f>
        <v>#DIV/0!</v>
      </c>
      <c r="CS26" s="444">
        <f>'TOFE détaillé 2021'!CS93</f>
        <v>0</v>
      </c>
      <c r="CT26" s="444">
        <f>'TOFE détaillé 2021'!CT93</f>
        <v>0</v>
      </c>
      <c r="CU26" s="444">
        <f>'TOFE détaillé 2021'!CU93</f>
        <v>0</v>
      </c>
      <c r="CV26" s="444">
        <f>'TOFE détaillé 2021'!CV93</f>
        <v>0</v>
      </c>
      <c r="CW26" s="444">
        <f>'TOFE détaillé 2021'!CW93</f>
        <v>129.17720236100001</v>
      </c>
      <c r="CX26" s="444">
        <f>'TOFE détaillé 2021'!CX93</f>
        <v>55.264916120000002</v>
      </c>
      <c r="CY26" s="444">
        <f>'TOFE détaillé 2021'!CY93</f>
        <v>73.912286241000004</v>
      </c>
      <c r="CZ26" s="444">
        <f>'TOFE détaillé 2021'!CZ93</f>
        <v>0</v>
      </c>
      <c r="DA26" s="444">
        <f>'TOFE détaillé 2021'!DA93</f>
        <v>0</v>
      </c>
      <c r="DB26" s="444">
        <f>'TOFE détaillé 2021'!DB93</f>
        <v>0</v>
      </c>
      <c r="DC26" s="444">
        <f>'TOFE détaillé 2021'!DC93</f>
        <v>0</v>
      </c>
      <c r="DD26" s="444">
        <f>'TOFE détaillé 2021'!DD93</f>
        <v>129.17720236100001</v>
      </c>
      <c r="DE26" s="444">
        <f>'TOFE détaillé 2021'!DE93</f>
        <v>55.264916120000002</v>
      </c>
      <c r="DF26" s="444">
        <f>'TOFE détaillé 2021'!DF93</f>
        <v>73.912286241000004</v>
      </c>
      <c r="DG26" s="444">
        <f>'TOFE détaillé 2021'!DG93</f>
        <v>0</v>
      </c>
      <c r="DH26" s="444">
        <f>'TOFE détaillé 2021'!DH93</f>
        <v>0</v>
      </c>
      <c r="DI26" s="444">
        <f>'TOFE détaillé 2021'!DI93</f>
        <v>0</v>
      </c>
      <c r="DJ26" s="444">
        <f>'TOFE détaillé 2021'!DJ93</f>
        <v>0</v>
      </c>
      <c r="DK26" s="444">
        <f>'TOFE détaillé 2021'!DK93</f>
        <v>0</v>
      </c>
      <c r="DL26" s="444">
        <f>'TOFE détaillé 2021'!DL93</f>
        <v>0</v>
      </c>
      <c r="DM26" s="444">
        <f>'TOFE détaillé 2021'!DM93</f>
        <v>0</v>
      </c>
      <c r="DN26" s="444">
        <f>'TOFE détaillé 2021'!DN93</f>
        <v>0</v>
      </c>
      <c r="DO26" s="444">
        <f>'TOFE détaillé 2021'!DO93</f>
        <v>0</v>
      </c>
      <c r="DP26" s="444">
        <f>'TOFE détaillé 2021'!DP93</f>
        <v>0</v>
      </c>
      <c r="DQ26" s="444">
        <f>'TOFE détaillé 2021'!DQ93</f>
        <v>0</v>
      </c>
      <c r="DR26" s="444">
        <f>'TOFE détaillé 2021'!DR93</f>
        <v>129.17720236100001</v>
      </c>
      <c r="DS26" s="444">
        <f>'TOFE détaillé 2021'!DS93</f>
        <v>55.264916120000002</v>
      </c>
      <c r="DT26" s="444">
        <f>'TOFE détaillé 2021'!DT93</f>
        <v>73.912286241000004</v>
      </c>
      <c r="DU26" s="444">
        <f>'TOFE détaillé 2021'!DU93</f>
        <v>0.68204576979457776</v>
      </c>
      <c r="DV26" s="444">
        <f>'TOFE détaillé 2021'!DV93</f>
        <v>0.68204576979457776</v>
      </c>
      <c r="DW26" s="444" t="e">
        <f>'TOFE détaillé 2021'!DW93</f>
        <v>#DIV/0!</v>
      </c>
    </row>
    <row r="27" spans="1:127" ht="16.5" x14ac:dyDescent="0.3">
      <c r="A27" s="448" t="s">
        <v>354</v>
      </c>
      <c r="B27" s="444">
        <f>'TOFE détaillé 2021'!B127</f>
        <v>135.63294100000002</v>
      </c>
      <c r="C27" s="444">
        <f>'TOFE détaillé 2021'!C127</f>
        <v>0</v>
      </c>
      <c r="D27" s="444">
        <f>'TOFE détaillé 2021'!D127</f>
        <v>135.63294100000002</v>
      </c>
      <c r="E27" s="444">
        <f>'TOFE détaillé 2021'!E127</f>
        <v>135.63294100000002</v>
      </c>
      <c r="F27" s="444">
        <f>'TOFE détaillé 2021'!F127</f>
        <v>0</v>
      </c>
      <c r="G27" s="444">
        <f>'TOFE détaillé 2021'!G127</f>
        <v>135.63294100000002</v>
      </c>
      <c r="H27" s="444">
        <f>'TOFE détaillé 2021'!H127</f>
        <v>2.2860300000000002</v>
      </c>
      <c r="I27" s="444">
        <f>'TOFE détaillé 2021'!I127</f>
        <v>0</v>
      </c>
      <c r="J27" s="444">
        <f>'TOFE détaillé 2021'!J127</f>
        <v>0.37695436999999998</v>
      </c>
      <c r="K27" s="444">
        <f>'TOFE détaillé 2021'!K127</f>
        <v>0</v>
      </c>
      <c r="L27" s="444">
        <f>'TOFE détaillé 2021'!L127</f>
        <v>0.37695436999999998</v>
      </c>
      <c r="M27" s="444">
        <f>'TOFE détaillé 2021'!M127</f>
        <v>0</v>
      </c>
      <c r="N27" s="444">
        <f>'TOFE détaillé 2021'!N127</f>
        <v>18.418525347000003</v>
      </c>
      <c r="O27" s="444">
        <f>'TOFE détaillé 2021'!O127</f>
        <v>0</v>
      </c>
      <c r="P27" s="444">
        <f>'TOFE détaillé 2021'!P127</f>
        <v>18.418525347000003</v>
      </c>
      <c r="Q27" s="444">
        <f>'TOFE détaillé 2021'!Q127</f>
        <v>18.795479717000003</v>
      </c>
      <c r="R27" s="444">
        <f>'TOFE détaillé 2021'!R127</f>
        <v>0</v>
      </c>
      <c r="S27" s="444">
        <f>'TOFE détaillé 2021'!S127</f>
        <v>18.795479717000003</v>
      </c>
      <c r="T27" s="444">
        <f>'TOFE détaillé 2021'!T127</f>
        <v>0</v>
      </c>
      <c r="U27" s="444">
        <f>'TOFE détaillé 2021'!U127</f>
        <v>22.986463262999997</v>
      </c>
      <c r="V27" s="444">
        <f>'TOFE détaillé 2021'!V127</f>
        <v>0</v>
      </c>
      <c r="W27" s="444">
        <f>'TOFE détaillé 2021'!W127</f>
        <v>22.986463262999997</v>
      </c>
      <c r="X27" s="444">
        <f>'TOFE détaillé 2021'!X127</f>
        <v>0</v>
      </c>
      <c r="Y27" s="444">
        <f>'TOFE détaillé 2021'!Y127</f>
        <v>0</v>
      </c>
      <c r="Z27" s="444">
        <f>'TOFE détaillé 2021'!Z127</f>
        <v>41.781942979999997</v>
      </c>
      <c r="AA27" s="444">
        <f>'TOFE détaillé 2021'!AA127</f>
        <v>0</v>
      </c>
      <c r="AB27" s="444">
        <f>'TOFE détaillé 2021'!AB127</f>
        <v>41.781942979999997</v>
      </c>
      <c r="AC27" s="438">
        <f t="shared" si="14"/>
        <v>0.30805158888355882</v>
      </c>
      <c r="AD27" s="438">
        <f t="shared" si="15"/>
        <v>0.30805158888355882</v>
      </c>
      <c r="AE27" s="438" t="e">
        <f t="shared" si="19"/>
        <v>#DIV/0!</v>
      </c>
      <c r="AF27" s="444">
        <f>'TOFE détaillé 2021'!AF127</f>
        <v>0</v>
      </c>
      <c r="AG27" s="444">
        <f>'TOFE détaillé 2021'!AG127</f>
        <v>15.246418972000003</v>
      </c>
      <c r="AH27" s="444">
        <f>'TOFE détaillé 2021'!AH127</f>
        <v>0</v>
      </c>
      <c r="AI27" s="444">
        <f>'TOFE détaillé 2021'!AI127</f>
        <v>15.246418972000003</v>
      </c>
      <c r="AJ27" s="444">
        <f>'TOFE détaillé 2021'!AJ127</f>
        <v>57.028361952000004</v>
      </c>
      <c r="AK27" s="444">
        <f>'TOFE détaillé 2021'!AK127</f>
        <v>0</v>
      </c>
      <c r="AL27" s="444">
        <f>'TOFE détaillé 2021'!AL127</f>
        <v>57.028361952000004</v>
      </c>
      <c r="AM27" s="444">
        <f>'TOFE détaillé 2021'!AM127</f>
        <v>0.42046099960333383</v>
      </c>
      <c r="AN27" s="444">
        <f>'TOFE détaillé 2021'!AN127</f>
        <v>0</v>
      </c>
      <c r="AO27" s="444">
        <f>'TOFE détaillé 2021'!AO127</f>
        <v>6.419291368799998</v>
      </c>
      <c r="AP27" s="444">
        <f>'TOFE détaillé 2021'!AP127</f>
        <v>0</v>
      </c>
      <c r="AQ27" s="444">
        <f>'TOFE détaillé 2021'!AQ127</f>
        <v>6.419291368799998</v>
      </c>
      <c r="AR27" s="444">
        <f>'TOFE détaillé 2021'!AR127</f>
        <v>63.447653320799994</v>
      </c>
      <c r="AS27" s="444">
        <f>'TOFE détaillé 2021'!AS127</f>
        <v>0</v>
      </c>
      <c r="AT27" s="444">
        <f>'TOFE détaillé 2021'!AT127</f>
        <v>63.447653320799994</v>
      </c>
      <c r="AU27" s="444">
        <f>'TOFE détaillé 2021'!AU127</f>
        <v>0</v>
      </c>
      <c r="AV27" s="444">
        <f>'TOFE détaillé 2021'!AV127</f>
        <v>12.482684535200002</v>
      </c>
      <c r="AW27" s="444">
        <f>'TOFE détaillé 2021'!AW127</f>
        <v>0</v>
      </c>
      <c r="AX27" s="444">
        <f>'TOFE détaillé 2021'!AX127</f>
        <v>12.482684535200002</v>
      </c>
      <c r="AY27" s="444">
        <f>'TOFE détaillé 2021'!AY127</f>
        <v>0</v>
      </c>
      <c r="AZ27" s="444">
        <f>'TOFE détaillé 2021'!AZ127</f>
        <v>0</v>
      </c>
      <c r="BA27" s="444">
        <f>'TOFE détaillé 2021'!BA127</f>
        <v>34.148394876000005</v>
      </c>
      <c r="BB27" s="444">
        <f>'TOFE détaillé 2021'!BB127</f>
        <v>0</v>
      </c>
      <c r="BC27" s="444">
        <f>'TOFE détaillé 2021'!BC127</f>
        <v>34.148394876000005</v>
      </c>
      <c r="BD27" s="444">
        <f>'TOFE détaillé 2021'!BD127</f>
        <v>0</v>
      </c>
      <c r="BE27" s="444">
        <f>'TOFE détaillé 2021'!BE127</f>
        <v>0</v>
      </c>
      <c r="BF27" s="445">
        <f>'TOFE détaillé 2021'!BF127</f>
        <v>75.930337856000008</v>
      </c>
      <c r="BG27" s="445">
        <f>'TOFE détaillé 2021'!BG127</f>
        <v>0</v>
      </c>
      <c r="BH27" s="445">
        <f>'TOFE détaillé 2021'!BH127</f>
        <v>75.930337856000008</v>
      </c>
      <c r="BI27" s="440">
        <f t="shared" si="16"/>
        <v>0.55982224742881592</v>
      </c>
      <c r="BJ27" s="444" t="e">
        <f>'TOFE détaillé 2021'!BJ127</f>
        <v>#DIV/0!</v>
      </c>
      <c r="BK27" s="444" t="e">
        <f>'TOFE détaillé 2021'!BK127</f>
        <v>#DIV/0!</v>
      </c>
      <c r="BL27" s="444">
        <f>'TOFE détaillé 2021'!BL127</f>
        <v>0</v>
      </c>
      <c r="BM27" s="444">
        <f>'TOFE détaillé 2021'!BM127</f>
        <v>17.720151432000005</v>
      </c>
      <c r="BN27" s="444">
        <f>'TOFE détaillé 2021'!BN127</f>
        <v>0</v>
      </c>
      <c r="BO27" s="444">
        <f>'TOFE détaillé 2021'!BO127</f>
        <v>17.720151432000005</v>
      </c>
      <c r="BP27" s="444">
        <f>'TOFE détaillé 2021'!BP127</f>
        <v>93.650489288000031</v>
      </c>
      <c r="BQ27" s="444">
        <f>'TOFE détaillé 2021'!BQ127</f>
        <v>0</v>
      </c>
      <c r="BR27" s="444">
        <f>'TOFE détaillé 2021'!BR127</f>
        <v>93.650489288000031</v>
      </c>
      <c r="BS27" s="444" t="e">
        <f>'TOFE détaillé 2021'!BS127</f>
        <v>#DIV/0!</v>
      </c>
      <c r="BT27" s="444">
        <f>'TOFE détaillé 2021'!BT127</f>
        <v>0</v>
      </c>
      <c r="BU27" s="444">
        <f>'TOFE détaillé 2021'!BU127</f>
        <v>0</v>
      </c>
      <c r="BV27" s="444">
        <f>'TOFE détaillé 2021'!BV127</f>
        <v>0</v>
      </c>
      <c r="BW27" s="444">
        <f>'TOFE détaillé 2021'!BW127</f>
        <v>0</v>
      </c>
      <c r="BX27" s="444">
        <f>'TOFE détaillé 2021'!BX127</f>
        <v>93.650489288000031</v>
      </c>
      <c r="BY27" s="444">
        <f>'TOFE détaillé 2021'!BY127</f>
        <v>0</v>
      </c>
      <c r="BZ27" s="444">
        <f>'TOFE détaillé 2021'!BZ127</f>
        <v>93.650489288000031</v>
      </c>
      <c r="CA27" s="444" t="e">
        <f>'TOFE détaillé 2021'!CA127</f>
        <v>#DIV/0!</v>
      </c>
      <c r="CB27" s="444">
        <f>'TOFE détaillé 2021'!CB127</f>
        <v>0</v>
      </c>
      <c r="CC27" s="444">
        <f>'TOFE détaillé 2021'!CC127</f>
        <v>0</v>
      </c>
      <c r="CD27" s="444">
        <f>'TOFE détaillé 2021'!CD127</f>
        <v>0</v>
      </c>
      <c r="CE27" s="444">
        <f>'TOFE détaillé 2021'!CE127</f>
        <v>0</v>
      </c>
      <c r="CF27" s="444">
        <f>'TOFE détaillé 2021'!CF127</f>
        <v>0</v>
      </c>
      <c r="CG27" s="444">
        <f>'TOFE détaillé 2021'!CG127</f>
        <v>0</v>
      </c>
      <c r="CH27" s="444">
        <f>'TOFE détaillé 2021'!CH127</f>
        <v>17.720151432000005</v>
      </c>
      <c r="CI27" s="444">
        <f>'TOFE détaillé 2021'!CI127</f>
        <v>0</v>
      </c>
      <c r="CJ27" s="444">
        <f>'TOFE détaillé 2021'!CJ127</f>
        <v>17.720151432000005</v>
      </c>
      <c r="CK27" s="444">
        <f>'TOFE détaillé 2021'!CK127</f>
        <v>0</v>
      </c>
      <c r="CL27" s="444">
        <f>'TOFE détaillé 2021'!CL127</f>
        <v>0</v>
      </c>
      <c r="CM27" s="444">
        <f>'TOFE détaillé 2021'!CM127</f>
        <v>93.650489288000031</v>
      </c>
      <c r="CN27" s="444">
        <f>'TOFE détaillé 2021'!CN127</f>
        <v>0</v>
      </c>
      <c r="CO27" s="444">
        <f>'TOFE détaillé 2021'!CO127</f>
        <v>93.650489288000031</v>
      </c>
      <c r="CP27" s="444" t="e">
        <f>'TOFE détaillé 2021'!CP127</f>
        <v>#DIV/0!</v>
      </c>
      <c r="CQ27" s="444" t="e">
        <f>'TOFE détaillé 2021'!CQ127</f>
        <v>#DIV/0!</v>
      </c>
      <c r="CR27" s="444" t="e">
        <f>'TOFE détaillé 2021'!CR127</f>
        <v>#DIV/0!</v>
      </c>
      <c r="CS27" s="444">
        <f>'TOFE détaillé 2021'!CS127</f>
        <v>0</v>
      </c>
      <c r="CT27" s="444">
        <f>'TOFE détaillé 2021'!CT127</f>
        <v>0</v>
      </c>
      <c r="CU27" s="444">
        <f>'TOFE détaillé 2021'!CU127</f>
        <v>0</v>
      </c>
      <c r="CV27" s="444">
        <f>'TOFE détaillé 2021'!CV127</f>
        <v>0</v>
      </c>
      <c r="CW27" s="444">
        <f>'TOFE détaillé 2021'!CW127</f>
        <v>93.650489288000031</v>
      </c>
      <c r="CX27" s="444">
        <f>'TOFE détaillé 2021'!CX127</f>
        <v>0</v>
      </c>
      <c r="CY27" s="444">
        <f>'TOFE détaillé 2021'!CY127</f>
        <v>93.650489288000031</v>
      </c>
      <c r="CZ27" s="444">
        <f>'TOFE détaillé 2021'!CZ127</f>
        <v>0</v>
      </c>
      <c r="DA27" s="444">
        <f>'TOFE détaillé 2021'!DA127</f>
        <v>0</v>
      </c>
      <c r="DB27" s="444">
        <f>'TOFE détaillé 2021'!DB127</f>
        <v>0</v>
      </c>
      <c r="DC27" s="444">
        <f>'TOFE détaillé 2021'!DC127</f>
        <v>0</v>
      </c>
      <c r="DD27" s="444">
        <f>'TOFE détaillé 2021'!DD127</f>
        <v>93.650489288000031</v>
      </c>
      <c r="DE27" s="444">
        <f>'TOFE détaillé 2021'!DE127</f>
        <v>0</v>
      </c>
      <c r="DF27" s="444">
        <f>'TOFE détaillé 2021'!DF127</f>
        <v>93.650489288000031</v>
      </c>
      <c r="DG27" s="444">
        <f>'TOFE détaillé 2021'!DG127</f>
        <v>0</v>
      </c>
      <c r="DH27" s="444">
        <f>'TOFE détaillé 2021'!DH127</f>
        <v>0</v>
      </c>
      <c r="DI27" s="444">
        <f>'TOFE détaillé 2021'!DI127</f>
        <v>0</v>
      </c>
      <c r="DJ27" s="444">
        <f>'TOFE détaillé 2021'!DJ127</f>
        <v>0</v>
      </c>
      <c r="DK27" s="444">
        <f>'TOFE détaillé 2021'!DK127</f>
        <v>0</v>
      </c>
      <c r="DL27" s="444">
        <f>'TOFE détaillé 2021'!DL127</f>
        <v>0</v>
      </c>
      <c r="DM27" s="444">
        <f>'TOFE détaillé 2021'!DM127</f>
        <v>0</v>
      </c>
      <c r="DN27" s="444">
        <f>'TOFE détaillé 2021'!DN127</f>
        <v>0</v>
      </c>
      <c r="DO27" s="444">
        <f>'TOFE détaillé 2021'!DO127</f>
        <v>0</v>
      </c>
      <c r="DP27" s="444">
        <f>'TOFE détaillé 2021'!DP127</f>
        <v>0</v>
      </c>
      <c r="DQ27" s="444">
        <f>'TOFE détaillé 2021'!DQ127</f>
        <v>0</v>
      </c>
      <c r="DR27" s="444">
        <f>'TOFE détaillé 2021'!DR127</f>
        <v>93.650489288000031</v>
      </c>
      <c r="DS27" s="444">
        <f>'TOFE détaillé 2021'!DS127</f>
        <v>0</v>
      </c>
      <c r="DT27" s="444">
        <f>'TOFE détaillé 2021'!DT127</f>
        <v>93.650489288000031</v>
      </c>
      <c r="DU27" s="444">
        <f>'TOFE détaillé 2021'!DU127</f>
        <v>0.69047009227647749</v>
      </c>
      <c r="DV27" s="444">
        <f>'TOFE détaillé 2021'!DV127</f>
        <v>0.69047009227647749</v>
      </c>
      <c r="DW27" s="444">
        <f>'TOFE détaillé 2021'!DW127</f>
        <v>40.966430575276803</v>
      </c>
    </row>
    <row r="28" spans="1:127" ht="16.5" x14ac:dyDescent="0.3">
      <c r="A28" s="448" t="s">
        <v>355</v>
      </c>
      <c r="B28" s="444">
        <f>SUM(B29:B30)</f>
        <v>110.059651</v>
      </c>
      <c r="C28" s="444">
        <f t="shared" ref="C28:BN28" si="23">SUM(C29:C30)</f>
        <v>0</v>
      </c>
      <c r="D28" s="444">
        <f t="shared" si="23"/>
        <v>110.059651</v>
      </c>
      <c r="E28" s="444">
        <f t="shared" si="23"/>
        <v>110.059651</v>
      </c>
      <c r="F28" s="444">
        <f t="shared" si="23"/>
        <v>0</v>
      </c>
      <c r="G28" s="444">
        <f t="shared" si="23"/>
        <v>110.059651</v>
      </c>
      <c r="H28" s="444">
        <f t="shared" si="23"/>
        <v>79.702702086674293</v>
      </c>
      <c r="I28" s="444">
        <f t="shared" si="23"/>
        <v>0</v>
      </c>
      <c r="J28" s="444">
        <f t="shared" si="23"/>
        <v>3.9227838718888886</v>
      </c>
      <c r="K28" s="444">
        <f t="shared" si="23"/>
        <v>0</v>
      </c>
      <c r="L28" s="444">
        <f t="shared" si="23"/>
        <v>3.9227838718888886</v>
      </c>
      <c r="M28" s="444">
        <f t="shared" si="23"/>
        <v>0</v>
      </c>
      <c r="N28" s="444">
        <f t="shared" si="23"/>
        <v>11.471725761</v>
      </c>
      <c r="O28" s="444">
        <f t="shared" si="23"/>
        <v>0</v>
      </c>
      <c r="P28" s="444">
        <f t="shared" si="23"/>
        <v>11.471725761</v>
      </c>
      <c r="Q28" s="444">
        <f t="shared" si="23"/>
        <v>15.394509632888889</v>
      </c>
      <c r="R28" s="444">
        <f t="shared" si="23"/>
        <v>0</v>
      </c>
      <c r="S28" s="444">
        <f t="shared" si="23"/>
        <v>15.394509632888889</v>
      </c>
      <c r="T28" s="444">
        <f t="shared" si="23"/>
        <v>0</v>
      </c>
      <c r="U28" s="444">
        <f t="shared" si="23"/>
        <v>16.073622532000002</v>
      </c>
      <c r="V28" s="444">
        <f t="shared" si="23"/>
        <v>0</v>
      </c>
      <c r="W28" s="444">
        <f t="shared" si="23"/>
        <v>16.073622532000002</v>
      </c>
      <c r="X28" s="444">
        <f t="shared" si="23"/>
        <v>0</v>
      </c>
      <c r="Y28" s="444">
        <f t="shared" si="23"/>
        <v>0</v>
      </c>
      <c r="Z28" s="444">
        <f t="shared" si="23"/>
        <v>31.468132164888889</v>
      </c>
      <c r="AA28" s="444">
        <f t="shared" si="23"/>
        <v>0</v>
      </c>
      <c r="AB28" s="444">
        <f t="shared" si="23"/>
        <v>31.468132164888889</v>
      </c>
      <c r="AC28" s="438">
        <f t="shared" si="14"/>
        <v>0.28591888016153066</v>
      </c>
      <c r="AD28" s="438">
        <f t="shared" si="15"/>
        <v>0.28591888016153066</v>
      </c>
      <c r="AE28" s="438" t="e">
        <f t="shared" si="19"/>
        <v>#DIV/0!</v>
      </c>
      <c r="AF28" s="444">
        <f t="shared" si="23"/>
        <v>0</v>
      </c>
      <c r="AG28" s="444">
        <f t="shared" si="23"/>
        <v>4.4516611799999994</v>
      </c>
      <c r="AH28" s="444">
        <f t="shared" si="23"/>
        <v>0</v>
      </c>
      <c r="AI28" s="444">
        <f t="shared" si="23"/>
        <v>4.4516611799999994</v>
      </c>
      <c r="AJ28" s="444">
        <f t="shared" si="23"/>
        <v>35.919793344888888</v>
      </c>
      <c r="AK28" s="444">
        <f t="shared" si="23"/>
        <v>0</v>
      </c>
      <c r="AL28" s="444">
        <f t="shared" si="23"/>
        <v>35.919793344888888</v>
      </c>
      <c r="AM28" s="444">
        <f t="shared" si="23"/>
        <v>0.44466812315867221</v>
      </c>
      <c r="AN28" s="444">
        <f t="shared" si="23"/>
        <v>0</v>
      </c>
      <c r="AO28" s="444">
        <f t="shared" si="23"/>
        <v>5.5508640070000013</v>
      </c>
      <c r="AP28" s="444">
        <f t="shared" si="23"/>
        <v>0</v>
      </c>
      <c r="AQ28" s="444">
        <f t="shared" si="23"/>
        <v>5.5508640070000013</v>
      </c>
      <c r="AR28" s="444">
        <f t="shared" si="23"/>
        <v>41.470657351888889</v>
      </c>
      <c r="AS28" s="444">
        <f t="shared" si="23"/>
        <v>0</v>
      </c>
      <c r="AT28" s="444">
        <f t="shared" si="23"/>
        <v>41.470657351888889</v>
      </c>
      <c r="AU28" s="444">
        <f t="shared" si="23"/>
        <v>0</v>
      </c>
      <c r="AV28" s="444">
        <f t="shared" si="23"/>
        <v>5.4801342560000004</v>
      </c>
      <c r="AW28" s="444">
        <f t="shared" si="23"/>
        <v>0</v>
      </c>
      <c r="AX28" s="444">
        <f t="shared" si="23"/>
        <v>5.4801342560000004</v>
      </c>
      <c r="AY28" s="444">
        <f t="shared" si="23"/>
        <v>0</v>
      </c>
      <c r="AZ28" s="444">
        <f t="shared" si="23"/>
        <v>0</v>
      </c>
      <c r="BA28" s="444">
        <f t="shared" si="23"/>
        <v>15.482659442999999</v>
      </c>
      <c r="BB28" s="444">
        <f t="shared" si="23"/>
        <v>0</v>
      </c>
      <c r="BC28" s="444">
        <f t="shared" si="23"/>
        <v>15.482659442999999</v>
      </c>
      <c r="BD28" s="444">
        <f t="shared" si="23"/>
        <v>0</v>
      </c>
      <c r="BE28" s="444">
        <f t="shared" si="23"/>
        <v>0</v>
      </c>
      <c r="BF28" s="445">
        <f t="shared" si="23"/>
        <v>46.950791607888895</v>
      </c>
      <c r="BG28" s="445">
        <f t="shared" si="23"/>
        <v>0</v>
      </c>
      <c r="BH28" s="445">
        <f t="shared" si="23"/>
        <v>46.950791607888895</v>
      </c>
      <c r="BI28" s="440">
        <f t="shared" si="16"/>
        <v>0.4265940440596972</v>
      </c>
      <c r="BJ28" s="444">
        <f t="shared" si="23"/>
        <v>0.75381878432449156</v>
      </c>
      <c r="BK28" s="444" t="e">
        <f t="shared" si="23"/>
        <v>#DIV/0!</v>
      </c>
      <c r="BL28" s="444">
        <f t="shared" si="23"/>
        <v>0</v>
      </c>
      <c r="BM28" s="444">
        <f t="shared" si="23"/>
        <v>14.243502229000001</v>
      </c>
      <c r="BN28" s="444">
        <f t="shared" si="23"/>
        <v>0</v>
      </c>
      <c r="BO28" s="444">
        <f t="shared" ref="BO28:DW28" si="24">SUM(BO29:BO30)</f>
        <v>14.243502229000001</v>
      </c>
      <c r="BP28" s="444">
        <f t="shared" si="24"/>
        <v>61.194293836888889</v>
      </c>
      <c r="BQ28" s="444">
        <f t="shared" si="24"/>
        <v>0</v>
      </c>
      <c r="BR28" s="444">
        <f t="shared" si="24"/>
        <v>61.194293836888889</v>
      </c>
      <c r="BS28" s="444">
        <f t="shared" si="24"/>
        <v>0.9732801254600234</v>
      </c>
      <c r="BT28" s="444">
        <f t="shared" si="24"/>
        <v>0</v>
      </c>
      <c r="BU28" s="444">
        <f t="shared" si="24"/>
        <v>0</v>
      </c>
      <c r="BV28" s="444">
        <f t="shared" si="24"/>
        <v>0</v>
      </c>
      <c r="BW28" s="444">
        <f t="shared" si="24"/>
        <v>0</v>
      </c>
      <c r="BX28" s="444">
        <f t="shared" si="24"/>
        <v>61.194293836888889</v>
      </c>
      <c r="BY28" s="444">
        <f t="shared" si="24"/>
        <v>0</v>
      </c>
      <c r="BZ28" s="444">
        <f t="shared" si="24"/>
        <v>61.194293836888889</v>
      </c>
      <c r="CA28" s="444">
        <f t="shared" si="24"/>
        <v>0.9732801254600234</v>
      </c>
      <c r="CB28" s="444">
        <f t="shared" si="24"/>
        <v>0</v>
      </c>
      <c r="CC28" s="444">
        <f t="shared" si="24"/>
        <v>0</v>
      </c>
      <c r="CD28" s="444">
        <f t="shared" si="24"/>
        <v>0</v>
      </c>
      <c r="CE28" s="444">
        <f t="shared" si="24"/>
        <v>0</v>
      </c>
      <c r="CF28" s="444">
        <f t="shared" si="24"/>
        <v>0</v>
      </c>
      <c r="CG28" s="444">
        <f t="shared" si="24"/>
        <v>0</v>
      </c>
      <c r="CH28" s="444">
        <f t="shared" si="24"/>
        <v>14.243502229000001</v>
      </c>
      <c r="CI28" s="444">
        <f t="shared" si="24"/>
        <v>0</v>
      </c>
      <c r="CJ28" s="444">
        <f t="shared" si="24"/>
        <v>14.243502229000001</v>
      </c>
      <c r="CK28" s="444">
        <f t="shared" si="24"/>
        <v>0</v>
      </c>
      <c r="CL28" s="444">
        <f t="shared" si="24"/>
        <v>0</v>
      </c>
      <c r="CM28" s="444">
        <f t="shared" si="24"/>
        <v>61.194293836888889</v>
      </c>
      <c r="CN28" s="444">
        <f t="shared" si="24"/>
        <v>0</v>
      </c>
      <c r="CO28" s="444">
        <f t="shared" si="24"/>
        <v>61.194293836888889</v>
      </c>
      <c r="CP28" s="444">
        <f t="shared" si="24"/>
        <v>0.9732801254600234</v>
      </c>
      <c r="CQ28" s="444">
        <f t="shared" si="24"/>
        <v>0.9732801254600234</v>
      </c>
      <c r="CR28" s="444" t="e">
        <f t="shared" si="24"/>
        <v>#DIV/0!</v>
      </c>
      <c r="CS28" s="444">
        <f t="shared" si="24"/>
        <v>0</v>
      </c>
      <c r="CT28" s="444">
        <f t="shared" si="24"/>
        <v>0</v>
      </c>
      <c r="CU28" s="444">
        <f t="shared" si="24"/>
        <v>0</v>
      </c>
      <c r="CV28" s="444">
        <f t="shared" si="24"/>
        <v>0</v>
      </c>
      <c r="CW28" s="444">
        <f t="shared" si="24"/>
        <v>61.194293836888889</v>
      </c>
      <c r="CX28" s="444">
        <f t="shared" si="24"/>
        <v>0</v>
      </c>
      <c r="CY28" s="444">
        <f t="shared" si="24"/>
        <v>61.194293836888889</v>
      </c>
      <c r="CZ28" s="444">
        <f t="shared" si="24"/>
        <v>0</v>
      </c>
      <c r="DA28" s="444">
        <f t="shared" si="24"/>
        <v>0</v>
      </c>
      <c r="DB28" s="444">
        <f t="shared" si="24"/>
        <v>0</v>
      </c>
      <c r="DC28" s="444">
        <f t="shared" si="24"/>
        <v>0</v>
      </c>
      <c r="DD28" s="444">
        <f t="shared" si="24"/>
        <v>61.194293836888889</v>
      </c>
      <c r="DE28" s="444">
        <f t="shared" si="24"/>
        <v>0</v>
      </c>
      <c r="DF28" s="444">
        <f t="shared" si="24"/>
        <v>61.194293836888889</v>
      </c>
      <c r="DG28" s="444">
        <f t="shared" si="24"/>
        <v>0</v>
      </c>
      <c r="DH28" s="444">
        <f t="shared" si="24"/>
        <v>0</v>
      </c>
      <c r="DI28" s="444">
        <f t="shared" si="24"/>
        <v>0</v>
      </c>
      <c r="DJ28" s="444">
        <f t="shared" si="24"/>
        <v>0</v>
      </c>
      <c r="DK28" s="444">
        <f t="shared" si="24"/>
        <v>0</v>
      </c>
      <c r="DL28" s="444">
        <f t="shared" si="24"/>
        <v>0</v>
      </c>
      <c r="DM28" s="444">
        <f t="shared" si="24"/>
        <v>0</v>
      </c>
      <c r="DN28" s="444">
        <f t="shared" si="24"/>
        <v>0</v>
      </c>
      <c r="DO28" s="444">
        <f t="shared" si="24"/>
        <v>0</v>
      </c>
      <c r="DP28" s="444">
        <f t="shared" si="24"/>
        <v>0</v>
      </c>
      <c r="DQ28" s="444">
        <f t="shared" si="24"/>
        <v>0</v>
      </c>
      <c r="DR28" s="444">
        <f t="shared" si="24"/>
        <v>61.194293836888889</v>
      </c>
      <c r="DS28" s="444">
        <f t="shared" si="24"/>
        <v>0</v>
      </c>
      <c r="DT28" s="444">
        <f t="shared" si="24"/>
        <v>61.194293836888889</v>
      </c>
      <c r="DU28" s="444">
        <f t="shared" si="24"/>
        <v>0.9732801254600234</v>
      </c>
      <c r="DV28" s="444">
        <f t="shared" si="24"/>
        <v>0.9732801254600234</v>
      </c>
      <c r="DW28" s="444">
        <f t="shared" si="24"/>
        <v>1.4316739231816249</v>
      </c>
    </row>
    <row r="29" spans="1:127" ht="16.5" x14ac:dyDescent="0.3">
      <c r="A29" s="449" t="s">
        <v>356</v>
      </c>
      <c r="B29" s="444">
        <f>'TOFE détaillé 2021'!B149</f>
        <v>90.799902000000003</v>
      </c>
      <c r="C29" s="444">
        <f>'TOFE détaillé 2021'!C149</f>
        <v>0</v>
      </c>
      <c r="D29" s="444">
        <f>'TOFE détaillé 2021'!D149</f>
        <v>90.799902000000003</v>
      </c>
      <c r="E29" s="444">
        <f>'TOFE détaillé 2021'!E149</f>
        <v>90.799902000000003</v>
      </c>
      <c r="F29" s="444">
        <f>'TOFE détaillé 2021'!F149</f>
        <v>0</v>
      </c>
      <c r="G29" s="444">
        <f>'TOFE détaillé 2021'!G149</f>
        <v>90.799902000000003</v>
      </c>
      <c r="H29" s="444">
        <f>'TOFE détaillé 2021'!H149</f>
        <v>68.325429555563701</v>
      </c>
      <c r="I29" s="444">
        <f>'TOFE détaillé 2021'!I149</f>
        <v>0</v>
      </c>
      <c r="J29" s="444">
        <f>'TOFE détaillé 2021'!J149</f>
        <v>3.8011333688888884</v>
      </c>
      <c r="K29" s="444">
        <f>'TOFE détaillé 2021'!K149</f>
        <v>0</v>
      </c>
      <c r="L29" s="444">
        <f>'TOFE détaillé 2021'!L149</f>
        <v>3.8011333688888884</v>
      </c>
      <c r="M29" s="444">
        <f>'TOFE détaillé 2021'!M149</f>
        <v>0</v>
      </c>
      <c r="N29" s="444">
        <f>'TOFE détaillé 2021'!N149</f>
        <v>11.168557351</v>
      </c>
      <c r="O29" s="444">
        <f>'TOFE détaillé 2021'!O149</f>
        <v>0</v>
      </c>
      <c r="P29" s="444">
        <f>'TOFE détaillé 2021'!P149</f>
        <v>11.168557351</v>
      </c>
      <c r="Q29" s="444">
        <f>'TOFE détaillé 2021'!Q149</f>
        <v>14.96969071988889</v>
      </c>
      <c r="R29" s="444">
        <f>'TOFE détaillé 2021'!R149</f>
        <v>0</v>
      </c>
      <c r="S29" s="444">
        <f>'TOFE détaillé 2021'!S149</f>
        <v>14.96969071988889</v>
      </c>
      <c r="T29" s="444">
        <f>'TOFE détaillé 2021'!T149</f>
        <v>0</v>
      </c>
      <c r="U29" s="444">
        <f>'TOFE détaillé 2021'!U149</f>
        <v>15.704622195000001</v>
      </c>
      <c r="V29" s="444">
        <f>'TOFE détaillé 2021'!V149</f>
        <v>0</v>
      </c>
      <c r="W29" s="444">
        <f>'TOFE détaillé 2021'!W149</f>
        <v>15.704622195000001</v>
      </c>
      <c r="X29" s="444">
        <f>'TOFE détaillé 2021'!X149</f>
        <v>0</v>
      </c>
      <c r="Y29" s="444">
        <f>'TOFE détaillé 2021'!Y149</f>
        <v>0</v>
      </c>
      <c r="Z29" s="444">
        <f>'TOFE détaillé 2021'!Z149</f>
        <v>30.67431291488889</v>
      </c>
      <c r="AA29" s="444">
        <f>'TOFE détaillé 2021'!AA149</f>
        <v>0</v>
      </c>
      <c r="AB29" s="444">
        <f>'TOFE détaillé 2021'!AB149</f>
        <v>30.67431291488889</v>
      </c>
      <c r="AC29" s="438">
        <f t="shared" si="14"/>
        <v>0.33782319407006506</v>
      </c>
      <c r="AD29" s="438">
        <f t="shared" si="15"/>
        <v>0.33782319407006506</v>
      </c>
      <c r="AE29" s="438" t="e">
        <f t="shared" si="19"/>
        <v>#DIV/0!</v>
      </c>
      <c r="AF29" s="444">
        <f>'TOFE détaillé 2021'!AF149</f>
        <v>0</v>
      </c>
      <c r="AG29" s="444">
        <f>'TOFE détaillé 2021'!AG149</f>
        <v>4.0458465189999995</v>
      </c>
      <c r="AH29" s="444">
        <f>'TOFE détaillé 2021'!AH149</f>
        <v>0</v>
      </c>
      <c r="AI29" s="444">
        <f>'TOFE détaillé 2021'!AI149</f>
        <v>4.0458465189999995</v>
      </c>
      <c r="AJ29" s="444">
        <f>'TOFE détaillé 2021'!AJ149</f>
        <v>34.720159433888888</v>
      </c>
      <c r="AK29" s="444">
        <f>'TOFE détaillé 2021'!AK149</f>
        <v>0</v>
      </c>
      <c r="AL29" s="444">
        <f>'TOFE détaillé 2021'!AL149</f>
        <v>34.720159433888888</v>
      </c>
      <c r="AM29" s="444">
        <f>'TOFE détaillé 2021'!AM149</f>
        <v>0.38238102320736961</v>
      </c>
      <c r="AN29" s="444">
        <f>'TOFE détaillé 2021'!AN149</f>
        <v>0</v>
      </c>
      <c r="AO29" s="444">
        <f>'TOFE détaillé 2021'!AO149</f>
        <v>3.1269987590000001</v>
      </c>
      <c r="AP29" s="444">
        <f>'TOFE détaillé 2021'!AP149</f>
        <v>0</v>
      </c>
      <c r="AQ29" s="444">
        <f>'TOFE détaillé 2021'!AQ149</f>
        <v>3.1269987590000001</v>
      </c>
      <c r="AR29" s="444">
        <f>'TOFE détaillé 2021'!AR149</f>
        <v>37.847158192888891</v>
      </c>
      <c r="AS29" s="444">
        <f>'TOFE détaillé 2021'!AS149</f>
        <v>0</v>
      </c>
      <c r="AT29" s="444">
        <f>'TOFE détaillé 2021'!AT149</f>
        <v>37.847158192888891</v>
      </c>
      <c r="AU29" s="444">
        <f>'TOFE détaillé 2021'!AU149</f>
        <v>0</v>
      </c>
      <c r="AV29" s="444">
        <f>'TOFE détaillé 2021'!AV149</f>
        <v>3.3166000000000002</v>
      </c>
      <c r="AW29" s="444">
        <f>'TOFE détaillé 2021'!AW149</f>
        <v>0</v>
      </c>
      <c r="AX29" s="444">
        <f>'TOFE détaillé 2021'!AX149</f>
        <v>3.3166000000000002</v>
      </c>
      <c r="AY29" s="444">
        <f>'TOFE détaillé 2021'!AY149</f>
        <v>0</v>
      </c>
      <c r="AZ29" s="444">
        <f>'TOFE détaillé 2021'!AZ149</f>
        <v>0</v>
      </c>
      <c r="BA29" s="444">
        <f>'TOFE détaillé 2021'!BA149</f>
        <v>10.489445278</v>
      </c>
      <c r="BB29" s="444">
        <f>'TOFE détaillé 2021'!BB149</f>
        <v>0</v>
      </c>
      <c r="BC29" s="444">
        <f>'TOFE détaillé 2021'!BC149</f>
        <v>10.489445278</v>
      </c>
      <c r="BD29" s="444">
        <f>'TOFE détaillé 2021'!BD149</f>
        <v>0</v>
      </c>
      <c r="BE29" s="444">
        <f>'TOFE détaillé 2021'!BE149</f>
        <v>0</v>
      </c>
      <c r="BF29" s="445">
        <f>'TOFE détaillé 2021'!BF149</f>
        <v>41.163758192888892</v>
      </c>
      <c r="BG29" s="445">
        <f>'TOFE détaillé 2021'!BG149</f>
        <v>0</v>
      </c>
      <c r="BH29" s="445">
        <f>'TOFE détaillé 2021'!BH149</f>
        <v>41.163758192888892</v>
      </c>
      <c r="BI29" s="440">
        <f t="shared" si="16"/>
        <v>0.45334584384120691</v>
      </c>
      <c r="BJ29" s="444">
        <f>'TOFE détaillé 2021'!BJ149</f>
        <v>0.45334584384120691</v>
      </c>
      <c r="BK29" s="444" t="e">
        <f>'TOFE détaillé 2021'!BK149</f>
        <v>#DIV/0!</v>
      </c>
      <c r="BL29" s="444">
        <f>'TOFE détaillé 2021'!BL149</f>
        <v>0</v>
      </c>
      <c r="BM29" s="444">
        <f>'TOFE détaillé 2021'!BM149</f>
        <v>12.713395698000001</v>
      </c>
      <c r="BN29" s="444">
        <f>'TOFE détaillé 2021'!BN149</f>
        <v>0</v>
      </c>
      <c r="BO29" s="444">
        <f>'TOFE détaillé 2021'!BO149</f>
        <v>12.713395698000001</v>
      </c>
      <c r="BP29" s="444">
        <f>'TOFE détaillé 2021'!BP149</f>
        <v>53.877153890888891</v>
      </c>
      <c r="BQ29" s="444">
        <f>'TOFE détaillé 2021'!BQ149</f>
        <v>0</v>
      </c>
      <c r="BR29" s="444">
        <f>'TOFE détaillé 2021'!BR149</f>
        <v>53.877153890888891</v>
      </c>
      <c r="BS29" s="444">
        <f>'TOFE détaillé 2021'!BS149</f>
        <v>0.59336136608262957</v>
      </c>
      <c r="BT29" s="444">
        <f>'TOFE détaillé 2021'!BT149</f>
        <v>0</v>
      </c>
      <c r="BU29" s="444">
        <f>'TOFE détaillé 2021'!BU149</f>
        <v>0</v>
      </c>
      <c r="BV29" s="444">
        <f>'TOFE détaillé 2021'!BV149</f>
        <v>0</v>
      </c>
      <c r="BW29" s="444">
        <f>'TOFE détaillé 2021'!BW149</f>
        <v>0</v>
      </c>
      <c r="BX29" s="444">
        <f>'TOFE détaillé 2021'!BX149</f>
        <v>53.877153890888891</v>
      </c>
      <c r="BY29" s="444">
        <f>'TOFE détaillé 2021'!BY149</f>
        <v>0</v>
      </c>
      <c r="BZ29" s="444">
        <f>'TOFE détaillé 2021'!BZ149</f>
        <v>53.877153890888891</v>
      </c>
      <c r="CA29" s="444">
        <f>'TOFE détaillé 2021'!CA149</f>
        <v>0.59336136608262957</v>
      </c>
      <c r="CB29" s="444">
        <f>'TOFE détaillé 2021'!CB149</f>
        <v>0</v>
      </c>
      <c r="CC29" s="444">
        <f>'TOFE détaillé 2021'!CC149</f>
        <v>0</v>
      </c>
      <c r="CD29" s="444">
        <f>'TOFE détaillé 2021'!CD149</f>
        <v>0</v>
      </c>
      <c r="CE29" s="444">
        <f>'TOFE détaillé 2021'!CE149</f>
        <v>0</v>
      </c>
      <c r="CF29" s="444">
        <f>'TOFE détaillé 2021'!CF149</f>
        <v>0</v>
      </c>
      <c r="CG29" s="444">
        <f>'TOFE détaillé 2021'!CG149</f>
        <v>0</v>
      </c>
      <c r="CH29" s="444">
        <f>'TOFE détaillé 2021'!CH149</f>
        <v>12.713395698000001</v>
      </c>
      <c r="CI29" s="444">
        <f>'TOFE détaillé 2021'!CI149</f>
        <v>0</v>
      </c>
      <c r="CJ29" s="444">
        <f>'TOFE détaillé 2021'!CJ149</f>
        <v>12.713395698000001</v>
      </c>
      <c r="CK29" s="444">
        <f>'TOFE détaillé 2021'!CK149</f>
        <v>0</v>
      </c>
      <c r="CL29" s="444">
        <f>'TOFE détaillé 2021'!CL149</f>
        <v>0</v>
      </c>
      <c r="CM29" s="444">
        <f>'TOFE détaillé 2021'!CM149</f>
        <v>53.877153890888891</v>
      </c>
      <c r="CN29" s="444">
        <f>'TOFE détaillé 2021'!CN149</f>
        <v>0</v>
      </c>
      <c r="CO29" s="444">
        <f>'TOFE détaillé 2021'!CO149</f>
        <v>53.877153890888891</v>
      </c>
      <c r="CP29" s="444">
        <f>'TOFE détaillé 2021'!CP149</f>
        <v>0.59336136608262957</v>
      </c>
      <c r="CQ29" s="444">
        <f>'TOFE détaillé 2021'!CQ149</f>
        <v>0.59336136608262957</v>
      </c>
      <c r="CR29" s="444" t="e">
        <f>'TOFE détaillé 2021'!CR149</f>
        <v>#DIV/0!</v>
      </c>
      <c r="CS29" s="444">
        <f>'TOFE détaillé 2021'!CS149</f>
        <v>0</v>
      </c>
      <c r="CT29" s="444">
        <f>'TOFE détaillé 2021'!CT149</f>
        <v>0</v>
      </c>
      <c r="CU29" s="444">
        <f>'TOFE détaillé 2021'!CU149</f>
        <v>0</v>
      </c>
      <c r="CV29" s="444">
        <f>'TOFE détaillé 2021'!CV149</f>
        <v>0</v>
      </c>
      <c r="CW29" s="444">
        <f>'TOFE détaillé 2021'!CW149</f>
        <v>53.877153890888891</v>
      </c>
      <c r="CX29" s="444">
        <f>'TOFE détaillé 2021'!CX149</f>
        <v>0</v>
      </c>
      <c r="CY29" s="444">
        <f>'TOFE détaillé 2021'!CY149</f>
        <v>53.877153890888891</v>
      </c>
      <c r="CZ29" s="444">
        <f>'TOFE détaillé 2021'!CZ149</f>
        <v>0</v>
      </c>
      <c r="DA29" s="444">
        <f>'TOFE détaillé 2021'!DA149</f>
        <v>0</v>
      </c>
      <c r="DB29" s="444">
        <f>'TOFE détaillé 2021'!DB149</f>
        <v>0</v>
      </c>
      <c r="DC29" s="444">
        <f>'TOFE détaillé 2021'!DC149</f>
        <v>0</v>
      </c>
      <c r="DD29" s="444">
        <f>'TOFE détaillé 2021'!DD149</f>
        <v>53.877153890888891</v>
      </c>
      <c r="DE29" s="444">
        <f>'TOFE détaillé 2021'!DE149</f>
        <v>0</v>
      </c>
      <c r="DF29" s="444">
        <f>'TOFE détaillé 2021'!DF149</f>
        <v>53.877153890888891</v>
      </c>
      <c r="DG29" s="444">
        <f>'TOFE détaillé 2021'!DG149</f>
        <v>0</v>
      </c>
      <c r="DH29" s="444">
        <f>'TOFE détaillé 2021'!DH149</f>
        <v>0</v>
      </c>
      <c r="DI29" s="444">
        <f>'TOFE détaillé 2021'!DI149</f>
        <v>0</v>
      </c>
      <c r="DJ29" s="444">
        <f>'TOFE détaillé 2021'!DJ149</f>
        <v>0</v>
      </c>
      <c r="DK29" s="444">
        <f>'TOFE détaillé 2021'!DK149</f>
        <v>0</v>
      </c>
      <c r="DL29" s="444">
        <f>'TOFE détaillé 2021'!DL149</f>
        <v>0</v>
      </c>
      <c r="DM29" s="444">
        <f>'TOFE détaillé 2021'!DM149</f>
        <v>0</v>
      </c>
      <c r="DN29" s="444">
        <f>'TOFE détaillé 2021'!DN149</f>
        <v>0</v>
      </c>
      <c r="DO29" s="444">
        <f>'TOFE détaillé 2021'!DO149</f>
        <v>0</v>
      </c>
      <c r="DP29" s="444">
        <f>'TOFE détaillé 2021'!DP149</f>
        <v>0</v>
      </c>
      <c r="DQ29" s="444">
        <f>'TOFE détaillé 2021'!DQ149</f>
        <v>0</v>
      </c>
      <c r="DR29" s="444">
        <f>'TOFE détaillé 2021'!DR149</f>
        <v>53.877153890888891</v>
      </c>
      <c r="DS29" s="444">
        <f>'TOFE détaillé 2021'!DS149</f>
        <v>0</v>
      </c>
      <c r="DT29" s="444">
        <f>'TOFE détaillé 2021'!DT149</f>
        <v>53.877153890888891</v>
      </c>
      <c r="DU29" s="444">
        <f>'TOFE détaillé 2021'!DU149</f>
        <v>0.59336136608262957</v>
      </c>
      <c r="DV29" s="444">
        <f>'TOFE détaillé 2021'!DV149</f>
        <v>0.59336136608262957</v>
      </c>
      <c r="DW29" s="444">
        <f>'TOFE détaillé 2021'!DW149</f>
        <v>0.78853736070659952</v>
      </c>
    </row>
    <row r="30" spans="1:127" ht="16.5" x14ac:dyDescent="0.3">
      <c r="A30" s="449" t="s">
        <v>357</v>
      </c>
      <c r="B30" s="444">
        <f>'TOFE détaillé 2021'!B156</f>
        <v>19.259748999999999</v>
      </c>
      <c r="C30" s="444">
        <f>'TOFE détaillé 2021'!C156</f>
        <v>0</v>
      </c>
      <c r="D30" s="444">
        <f>'TOFE détaillé 2021'!D156</f>
        <v>19.259748999999999</v>
      </c>
      <c r="E30" s="444">
        <f>'TOFE détaillé 2021'!E156</f>
        <v>19.259748999999999</v>
      </c>
      <c r="F30" s="444">
        <f>'TOFE détaillé 2021'!F156</f>
        <v>0</v>
      </c>
      <c r="G30" s="444">
        <f>'TOFE détaillé 2021'!G156</f>
        <v>19.259748999999999</v>
      </c>
      <c r="H30" s="444">
        <f>'TOFE détaillé 2021'!H156</f>
        <v>11.377272531110599</v>
      </c>
      <c r="I30" s="444">
        <f>'TOFE détaillé 2021'!I156</f>
        <v>0</v>
      </c>
      <c r="J30" s="444">
        <f>'TOFE détaillé 2021'!J156</f>
        <v>0.12165050299999999</v>
      </c>
      <c r="K30" s="444">
        <f>'TOFE détaillé 2021'!K156</f>
        <v>0</v>
      </c>
      <c r="L30" s="444">
        <f>'TOFE détaillé 2021'!L156</f>
        <v>0.12165050299999999</v>
      </c>
      <c r="M30" s="444">
        <f>'TOFE détaillé 2021'!M156</f>
        <v>0</v>
      </c>
      <c r="N30" s="444">
        <f>'TOFE détaillé 2021'!N156</f>
        <v>0.30316841</v>
      </c>
      <c r="O30" s="444">
        <f>'TOFE détaillé 2021'!O156</f>
        <v>0</v>
      </c>
      <c r="P30" s="444">
        <f>'TOFE détaillé 2021'!P156</f>
        <v>0.30316841</v>
      </c>
      <c r="Q30" s="444">
        <f>'TOFE détaillé 2021'!Q156</f>
        <v>0.42481891300000002</v>
      </c>
      <c r="R30" s="444">
        <f>'TOFE détaillé 2021'!R156</f>
        <v>0</v>
      </c>
      <c r="S30" s="444">
        <f>'TOFE détaillé 2021'!S156</f>
        <v>0.42481891300000002</v>
      </c>
      <c r="T30" s="444">
        <f>'TOFE détaillé 2021'!T156</f>
        <v>0</v>
      </c>
      <c r="U30" s="444">
        <f>'TOFE détaillé 2021'!U156</f>
        <v>0.36900033700000001</v>
      </c>
      <c r="V30" s="444">
        <f>'TOFE détaillé 2021'!V156</f>
        <v>0</v>
      </c>
      <c r="W30" s="444">
        <f>'TOFE détaillé 2021'!W156</f>
        <v>0.36900033700000001</v>
      </c>
      <c r="X30" s="444">
        <f>'TOFE détaillé 2021'!X156</f>
        <v>0</v>
      </c>
      <c r="Y30" s="444">
        <f>'TOFE détaillé 2021'!Y156</f>
        <v>0</v>
      </c>
      <c r="Z30" s="444">
        <f>'TOFE détaillé 2021'!Z156</f>
        <v>0.79381925000000009</v>
      </c>
      <c r="AA30" s="444">
        <f>'TOFE détaillé 2021'!AA156</f>
        <v>0</v>
      </c>
      <c r="AB30" s="444">
        <f>'TOFE détaillé 2021'!AB156</f>
        <v>0.79381925000000009</v>
      </c>
      <c r="AC30" s="438">
        <f t="shared" si="14"/>
        <v>4.1216489892988747E-2</v>
      </c>
      <c r="AD30" s="438">
        <f t="shared" si="15"/>
        <v>4.1216489892988747E-2</v>
      </c>
      <c r="AE30" s="438" t="e">
        <f t="shared" si="19"/>
        <v>#DIV/0!</v>
      </c>
      <c r="AF30" s="444">
        <f>'TOFE détaillé 2021'!AF156</f>
        <v>0</v>
      </c>
      <c r="AG30" s="444">
        <f>'TOFE détaillé 2021'!AG156</f>
        <v>0.40581466099999997</v>
      </c>
      <c r="AH30" s="444">
        <f>'TOFE détaillé 2021'!AH156</f>
        <v>0</v>
      </c>
      <c r="AI30" s="444">
        <f>'TOFE détaillé 2021'!AI156</f>
        <v>0.40581466099999997</v>
      </c>
      <c r="AJ30" s="444">
        <f>'TOFE détaillé 2021'!AJ156</f>
        <v>1.1996339110000001</v>
      </c>
      <c r="AK30" s="444">
        <f>'TOFE détaillé 2021'!AK156</f>
        <v>0</v>
      </c>
      <c r="AL30" s="444">
        <f>'TOFE détaillé 2021'!AL156</f>
        <v>1.1996339110000001</v>
      </c>
      <c r="AM30" s="444">
        <f>'TOFE détaillé 2021'!AM156</f>
        <v>6.2287099951302591E-2</v>
      </c>
      <c r="AN30" s="444">
        <f>'TOFE détaillé 2021'!AN156</f>
        <v>0</v>
      </c>
      <c r="AO30" s="444">
        <f>'TOFE détaillé 2021'!AO156</f>
        <v>2.4238652480000007</v>
      </c>
      <c r="AP30" s="444">
        <f>'TOFE détaillé 2021'!AP156</f>
        <v>0</v>
      </c>
      <c r="AQ30" s="444">
        <f>'TOFE détaillé 2021'!AQ156</f>
        <v>2.4238652480000007</v>
      </c>
      <c r="AR30" s="444">
        <f>'TOFE détaillé 2021'!AR156</f>
        <v>3.6234991590000005</v>
      </c>
      <c r="AS30" s="444">
        <f>'TOFE détaillé 2021'!AS156</f>
        <v>0</v>
      </c>
      <c r="AT30" s="444">
        <f>'TOFE détaillé 2021'!AT156</f>
        <v>3.6234991590000005</v>
      </c>
      <c r="AU30" s="444">
        <f>'TOFE détaillé 2021'!AU156</f>
        <v>0</v>
      </c>
      <c r="AV30" s="444">
        <f>'TOFE détaillé 2021'!AV156</f>
        <v>2.1635342560000002</v>
      </c>
      <c r="AW30" s="444">
        <f>'TOFE détaillé 2021'!AW156</f>
        <v>0</v>
      </c>
      <c r="AX30" s="444">
        <f>'TOFE détaillé 2021'!AX156</f>
        <v>2.1635342560000002</v>
      </c>
      <c r="AY30" s="444">
        <f>'TOFE détaillé 2021'!AY156</f>
        <v>0</v>
      </c>
      <c r="AZ30" s="444">
        <f>'TOFE détaillé 2021'!AZ156</f>
        <v>0</v>
      </c>
      <c r="BA30" s="444">
        <f>'TOFE détaillé 2021'!BA156</f>
        <v>4.9932141650000004</v>
      </c>
      <c r="BB30" s="444">
        <f>'TOFE détaillé 2021'!BB156</f>
        <v>0</v>
      </c>
      <c r="BC30" s="444">
        <f>'TOFE détaillé 2021'!BC156</f>
        <v>4.9932141650000004</v>
      </c>
      <c r="BD30" s="444">
        <f>'TOFE détaillé 2021'!BD156</f>
        <v>0</v>
      </c>
      <c r="BE30" s="444">
        <f>'TOFE détaillé 2021'!BE156</f>
        <v>0</v>
      </c>
      <c r="BF30" s="445">
        <f>'TOFE détaillé 2021'!BF156</f>
        <v>5.7870334150000007</v>
      </c>
      <c r="BG30" s="445">
        <f>'TOFE détaillé 2021'!BG156</f>
        <v>0</v>
      </c>
      <c r="BH30" s="445">
        <f>'TOFE détaillé 2021'!BH156</f>
        <v>5.7870334150000007</v>
      </c>
      <c r="BI30" s="440">
        <f t="shared" si="16"/>
        <v>0.30047294048328466</v>
      </c>
      <c r="BJ30" s="444">
        <f>'TOFE détaillé 2021'!BJ156</f>
        <v>0.30047294048328466</v>
      </c>
      <c r="BK30" s="444" t="e">
        <f>'TOFE détaillé 2021'!BK156</f>
        <v>#DIV/0!</v>
      </c>
      <c r="BL30" s="444">
        <f>'TOFE détaillé 2021'!BL156</f>
        <v>0</v>
      </c>
      <c r="BM30" s="444">
        <f>'TOFE détaillé 2021'!BM156</f>
        <v>1.5301065310000002</v>
      </c>
      <c r="BN30" s="444">
        <f>'TOFE détaillé 2021'!BN156</f>
        <v>0</v>
      </c>
      <c r="BO30" s="444">
        <f>'TOFE détaillé 2021'!BO156</f>
        <v>1.5301065310000002</v>
      </c>
      <c r="BP30" s="444">
        <f>'TOFE détaillé 2021'!BP156</f>
        <v>7.3171399460000011</v>
      </c>
      <c r="BQ30" s="444">
        <f>'TOFE détaillé 2021'!BQ156</f>
        <v>0</v>
      </c>
      <c r="BR30" s="444">
        <f>'TOFE détaillé 2021'!BR156</f>
        <v>7.3171399460000011</v>
      </c>
      <c r="BS30" s="444">
        <f>'TOFE détaillé 2021'!BS156</f>
        <v>0.37991875937739383</v>
      </c>
      <c r="BT30" s="444">
        <f>'TOFE détaillé 2021'!BT156</f>
        <v>0</v>
      </c>
      <c r="BU30" s="444">
        <f>'TOFE détaillé 2021'!BU156</f>
        <v>0</v>
      </c>
      <c r="BV30" s="444">
        <f>'TOFE détaillé 2021'!BV156</f>
        <v>0</v>
      </c>
      <c r="BW30" s="444">
        <f>'TOFE détaillé 2021'!BW156</f>
        <v>0</v>
      </c>
      <c r="BX30" s="444">
        <f>'TOFE détaillé 2021'!BX156</f>
        <v>7.3171399460000011</v>
      </c>
      <c r="BY30" s="444">
        <f>'TOFE détaillé 2021'!BY156</f>
        <v>0</v>
      </c>
      <c r="BZ30" s="444">
        <f>'TOFE détaillé 2021'!BZ156</f>
        <v>7.3171399460000011</v>
      </c>
      <c r="CA30" s="444">
        <f>'TOFE détaillé 2021'!CA156</f>
        <v>0.37991875937739383</v>
      </c>
      <c r="CB30" s="444">
        <f>'TOFE détaillé 2021'!CB156</f>
        <v>0</v>
      </c>
      <c r="CC30" s="444">
        <f>'TOFE détaillé 2021'!CC156</f>
        <v>0</v>
      </c>
      <c r="CD30" s="444">
        <f>'TOFE détaillé 2021'!CD156</f>
        <v>0</v>
      </c>
      <c r="CE30" s="444">
        <f>'TOFE détaillé 2021'!CE156</f>
        <v>0</v>
      </c>
      <c r="CF30" s="444">
        <f>'TOFE détaillé 2021'!CF156</f>
        <v>0</v>
      </c>
      <c r="CG30" s="444">
        <f>'TOFE détaillé 2021'!CG156</f>
        <v>0</v>
      </c>
      <c r="CH30" s="444">
        <f>'TOFE détaillé 2021'!CH156</f>
        <v>1.5301065310000002</v>
      </c>
      <c r="CI30" s="444">
        <f>'TOFE détaillé 2021'!CI156</f>
        <v>0</v>
      </c>
      <c r="CJ30" s="444">
        <f>'TOFE détaillé 2021'!CJ156</f>
        <v>1.5301065310000002</v>
      </c>
      <c r="CK30" s="444">
        <f>'TOFE détaillé 2021'!CK156</f>
        <v>0</v>
      </c>
      <c r="CL30" s="444">
        <f>'TOFE détaillé 2021'!CL156</f>
        <v>0</v>
      </c>
      <c r="CM30" s="444">
        <f>'TOFE détaillé 2021'!CM156</f>
        <v>7.3171399460000011</v>
      </c>
      <c r="CN30" s="444">
        <f>'TOFE détaillé 2021'!CN156</f>
        <v>0</v>
      </c>
      <c r="CO30" s="444">
        <f>'TOFE détaillé 2021'!CO156</f>
        <v>7.3171399460000011</v>
      </c>
      <c r="CP30" s="444">
        <f>'TOFE détaillé 2021'!CP156</f>
        <v>0.37991875937739383</v>
      </c>
      <c r="CQ30" s="444">
        <f>'TOFE détaillé 2021'!CQ156</f>
        <v>0.37991875937739383</v>
      </c>
      <c r="CR30" s="444" t="e">
        <f>'TOFE détaillé 2021'!CR156</f>
        <v>#DIV/0!</v>
      </c>
      <c r="CS30" s="444">
        <f>'TOFE détaillé 2021'!CS156</f>
        <v>0</v>
      </c>
      <c r="CT30" s="444">
        <f>'TOFE détaillé 2021'!CT156</f>
        <v>0</v>
      </c>
      <c r="CU30" s="444">
        <f>'TOFE détaillé 2021'!CU156</f>
        <v>0</v>
      </c>
      <c r="CV30" s="444">
        <f>'TOFE détaillé 2021'!CV156</f>
        <v>0</v>
      </c>
      <c r="CW30" s="444">
        <f>'TOFE détaillé 2021'!CW156</f>
        <v>7.3171399460000011</v>
      </c>
      <c r="CX30" s="444">
        <f>'TOFE détaillé 2021'!CX156</f>
        <v>0</v>
      </c>
      <c r="CY30" s="444">
        <f>'TOFE détaillé 2021'!CY156</f>
        <v>7.3171399460000011</v>
      </c>
      <c r="CZ30" s="444">
        <f>'TOFE détaillé 2021'!CZ156</f>
        <v>0</v>
      </c>
      <c r="DA30" s="444">
        <f>'TOFE détaillé 2021'!DA156</f>
        <v>0</v>
      </c>
      <c r="DB30" s="444">
        <f>'TOFE détaillé 2021'!DB156</f>
        <v>0</v>
      </c>
      <c r="DC30" s="444">
        <f>'TOFE détaillé 2021'!DC156</f>
        <v>0</v>
      </c>
      <c r="DD30" s="444">
        <f>'TOFE détaillé 2021'!DD156</f>
        <v>7.3171399460000011</v>
      </c>
      <c r="DE30" s="444">
        <f>'TOFE détaillé 2021'!DE156</f>
        <v>0</v>
      </c>
      <c r="DF30" s="444">
        <f>'TOFE détaillé 2021'!DF156</f>
        <v>7.3171399460000011</v>
      </c>
      <c r="DG30" s="444">
        <f>'TOFE détaillé 2021'!DG156</f>
        <v>0</v>
      </c>
      <c r="DH30" s="444">
        <f>'TOFE détaillé 2021'!DH156</f>
        <v>0</v>
      </c>
      <c r="DI30" s="444">
        <f>'TOFE détaillé 2021'!DI156</f>
        <v>0</v>
      </c>
      <c r="DJ30" s="444">
        <f>'TOFE détaillé 2021'!DJ156</f>
        <v>0</v>
      </c>
      <c r="DK30" s="444">
        <f>'TOFE détaillé 2021'!DK156</f>
        <v>0</v>
      </c>
      <c r="DL30" s="444">
        <f>'TOFE détaillé 2021'!DL156</f>
        <v>0</v>
      </c>
      <c r="DM30" s="444">
        <f>'TOFE détaillé 2021'!DM156</f>
        <v>0</v>
      </c>
      <c r="DN30" s="444">
        <f>'TOFE détaillé 2021'!DN156</f>
        <v>0</v>
      </c>
      <c r="DO30" s="444">
        <f>'TOFE détaillé 2021'!DO156</f>
        <v>0</v>
      </c>
      <c r="DP30" s="444">
        <f>'TOFE détaillé 2021'!DP156</f>
        <v>0</v>
      </c>
      <c r="DQ30" s="444">
        <f>'TOFE détaillé 2021'!DQ156</f>
        <v>0</v>
      </c>
      <c r="DR30" s="444">
        <f>'TOFE détaillé 2021'!DR156</f>
        <v>7.3171399460000011</v>
      </c>
      <c r="DS30" s="444">
        <f>'TOFE détaillé 2021'!DS156</f>
        <v>0</v>
      </c>
      <c r="DT30" s="444">
        <f>'TOFE détaillé 2021'!DT156</f>
        <v>7.3171399460000011</v>
      </c>
      <c r="DU30" s="444">
        <f>'TOFE détaillé 2021'!DU156</f>
        <v>0.37991875937739383</v>
      </c>
      <c r="DV30" s="444">
        <f>'TOFE détaillé 2021'!DV156</f>
        <v>0.37991875937739383</v>
      </c>
      <c r="DW30" s="444">
        <f>'TOFE détaillé 2021'!DW156</f>
        <v>0.64313656247502538</v>
      </c>
    </row>
    <row r="31" spans="1:127" ht="16.5" x14ac:dyDescent="0.3">
      <c r="A31" s="448" t="s">
        <v>358</v>
      </c>
      <c r="B31" s="444">
        <f>'TOFE détaillé 2021'!B168</f>
        <v>1.6597668239999999</v>
      </c>
      <c r="C31" s="444">
        <f>'TOFE détaillé 2021'!C168</f>
        <v>0</v>
      </c>
      <c r="D31" s="444">
        <f>'TOFE détaillé 2021'!D168</f>
        <v>1.6597668239999999</v>
      </c>
      <c r="E31" s="444">
        <f>'TOFE détaillé 2021'!E168</f>
        <v>1.6597668239999999</v>
      </c>
      <c r="F31" s="444">
        <f>'TOFE détaillé 2021'!F168</f>
        <v>0</v>
      </c>
      <c r="G31" s="444">
        <f>'TOFE détaillé 2021'!G168</f>
        <v>1.6597668239999999</v>
      </c>
      <c r="H31" s="444">
        <f>'TOFE détaillé 2021'!H168</f>
        <v>1.6597668239999999</v>
      </c>
      <c r="I31" s="444">
        <f>'TOFE détaillé 2021'!I168</f>
        <v>0</v>
      </c>
      <c r="J31" s="444">
        <f>'TOFE détaillé 2021'!J168</f>
        <v>0</v>
      </c>
      <c r="K31" s="444">
        <f>'TOFE détaillé 2021'!K168</f>
        <v>0</v>
      </c>
      <c r="L31" s="444">
        <f>'TOFE détaillé 2021'!L168</f>
        <v>0</v>
      </c>
      <c r="M31" s="444">
        <f>'TOFE détaillé 2021'!M168</f>
        <v>0</v>
      </c>
      <c r="N31" s="444">
        <f>'TOFE détaillé 2021'!N168</f>
        <v>0</v>
      </c>
      <c r="O31" s="444">
        <f>'TOFE détaillé 2021'!O168</f>
        <v>0</v>
      </c>
      <c r="P31" s="444">
        <f>'TOFE détaillé 2021'!P168</f>
        <v>0</v>
      </c>
      <c r="Q31" s="444">
        <f>'TOFE détaillé 2021'!Q168</f>
        <v>0</v>
      </c>
      <c r="R31" s="444">
        <f>'TOFE détaillé 2021'!R168</f>
        <v>0</v>
      </c>
      <c r="S31" s="444">
        <f>'TOFE détaillé 2021'!S168</f>
        <v>0</v>
      </c>
      <c r="T31" s="444">
        <f>'TOFE détaillé 2021'!T168</f>
        <v>0</v>
      </c>
      <c r="U31" s="444">
        <f>'TOFE détaillé 2021'!U168</f>
        <v>0</v>
      </c>
      <c r="V31" s="444">
        <f>'TOFE détaillé 2021'!V168</f>
        <v>0</v>
      </c>
      <c r="W31" s="444">
        <f>'TOFE détaillé 2021'!W168</f>
        <v>0</v>
      </c>
      <c r="X31" s="444">
        <f>'TOFE détaillé 2021'!X168</f>
        <v>0</v>
      </c>
      <c r="Y31" s="444">
        <f>'TOFE détaillé 2021'!Y168</f>
        <v>0</v>
      </c>
      <c r="Z31" s="444">
        <f>'TOFE détaillé 2021'!Z168</f>
        <v>0</v>
      </c>
      <c r="AA31" s="444">
        <f>'TOFE détaillé 2021'!AA168</f>
        <v>0</v>
      </c>
      <c r="AB31" s="444">
        <f>'TOFE détaillé 2021'!AB168</f>
        <v>0</v>
      </c>
      <c r="AC31" s="438">
        <f t="shared" si="14"/>
        <v>0</v>
      </c>
      <c r="AD31" s="438">
        <f t="shared" si="15"/>
        <v>0</v>
      </c>
      <c r="AE31" s="438" t="e">
        <f t="shared" si="19"/>
        <v>#DIV/0!</v>
      </c>
      <c r="AF31" s="444">
        <f>'TOFE détaillé 2021'!AF168</f>
        <v>0</v>
      </c>
      <c r="AG31" s="444">
        <f>'TOFE détaillé 2021'!AG168</f>
        <v>0</v>
      </c>
      <c r="AH31" s="444">
        <f>'TOFE détaillé 2021'!AH168</f>
        <v>0</v>
      </c>
      <c r="AI31" s="444">
        <f>'TOFE détaillé 2021'!AI168</f>
        <v>0</v>
      </c>
      <c r="AJ31" s="444">
        <f>'TOFE détaillé 2021'!AJ168</f>
        <v>0</v>
      </c>
      <c r="AK31" s="444">
        <f>'TOFE détaillé 2021'!AK168</f>
        <v>0</v>
      </c>
      <c r="AL31" s="444">
        <f>'TOFE détaillé 2021'!AL168</f>
        <v>0</v>
      </c>
      <c r="AM31" s="444" t="e">
        <f>'TOFE détaillé 2021'!AM168</f>
        <v>#DIV/0!</v>
      </c>
      <c r="AN31" s="444">
        <f>'TOFE détaillé 2021'!AN168</f>
        <v>0</v>
      </c>
      <c r="AO31" s="444">
        <f>'TOFE détaillé 2021'!AO168</f>
        <v>0</v>
      </c>
      <c r="AP31" s="444">
        <f>'TOFE détaillé 2021'!AP168</f>
        <v>0</v>
      </c>
      <c r="AQ31" s="444">
        <f>'TOFE détaillé 2021'!AQ168</f>
        <v>0</v>
      </c>
      <c r="AR31" s="444">
        <f>'TOFE détaillé 2021'!AR168</f>
        <v>0</v>
      </c>
      <c r="AS31" s="444">
        <f>'TOFE détaillé 2021'!AS168</f>
        <v>0</v>
      </c>
      <c r="AT31" s="444">
        <f>'TOFE détaillé 2021'!AT168</f>
        <v>0</v>
      </c>
      <c r="AU31" s="444">
        <f>'TOFE détaillé 2021'!AU168</f>
        <v>0</v>
      </c>
      <c r="AV31" s="444">
        <f>'TOFE détaillé 2021'!AV168</f>
        <v>0.48432799299999996</v>
      </c>
      <c r="AW31" s="444">
        <f>'TOFE détaillé 2021'!AW168</f>
        <v>0</v>
      </c>
      <c r="AX31" s="444">
        <f>'TOFE détaillé 2021'!AX168</f>
        <v>0.48432799299999996</v>
      </c>
      <c r="AY31" s="444">
        <f>'TOFE détaillé 2021'!AY168</f>
        <v>0</v>
      </c>
      <c r="AZ31" s="444">
        <f>'TOFE détaillé 2021'!AZ168</f>
        <v>0</v>
      </c>
      <c r="BA31" s="444">
        <f>'TOFE détaillé 2021'!BA168</f>
        <v>0.48432799299999996</v>
      </c>
      <c r="BB31" s="444">
        <f>'TOFE détaillé 2021'!BB168</f>
        <v>0</v>
      </c>
      <c r="BC31" s="444">
        <f>'TOFE détaillé 2021'!BC168</f>
        <v>0.48432799299999996</v>
      </c>
      <c r="BD31" s="444">
        <f>'TOFE détaillé 2021'!BD168</f>
        <v>0</v>
      </c>
      <c r="BE31" s="444">
        <f>'TOFE détaillé 2021'!BE168</f>
        <v>0</v>
      </c>
      <c r="BF31" s="445">
        <f>'TOFE détaillé 2021'!BF168</f>
        <v>0.48432799299999996</v>
      </c>
      <c r="BG31" s="445">
        <f>'TOFE détaillé 2021'!BG168</f>
        <v>0</v>
      </c>
      <c r="BH31" s="445">
        <f>'TOFE détaillé 2021'!BH168</f>
        <v>0.48432799299999996</v>
      </c>
      <c r="BI31" s="440">
        <f t="shared" si="16"/>
        <v>0.29180484029243375</v>
      </c>
      <c r="BJ31" s="444">
        <f>'TOFE détaillé 2021'!BJ168</f>
        <v>0.29180484029243375</v>
      </c>
      <c r="BK31" s="444" t="e">
        <f>'TOFE détaillé 2021'!BK168</f>
        <v>#DIV/0!</v>
      </c>
      <c r="BL31" s="444">
        <f>'TOFE détaillé 2021'!BL168</f>
        <v>0</v>
      </c>
      <c r="BM31" s="444">
        <f>'TOFE détaillé 2021'!BM168</f>
        <v>0</v>
      </c>
      <c r="BN31" s="444">
        <f>'TOFE détaillé 2021'!BN168</f>
        <v>0</v>
      </c>
      <c r="BO31" s="444">
        <f>'TOFE détaillé 2021'!BO168</f>
        <v>0</v>
      </c>
      <c r="BP31" s="444">
        <f>'TOFE détaillé 2021'!BP168</f>
        <v>0.48432799299999996</v>
      </c>
      <c r="BQ31" s="444">
        <f>'TOFE détaillé 2021'!BQ168</f>
        <v>0</v>
      </c>
      <c r="BR31" s="444">
        <f>'TOFE détaillé 2021'!BR168</f>
        <v>0.48432799299999996</v>
      </c>
      <c r="BS31" s="444">
        <f>'TOFE détaillé 2021'!BS168</f>
        <v>0.29180484029243375</v>
      </c>
      <c r="BT31" s="444">
        <f>'TOFE détaillé 2021'!BT168</f>
        <v>0</v>
      </c>
      <c r="BU31" s="444">
        <f>'TOFE détaillé 2021'!BU168</f>
        <v>0</v>
      </c>
      <c r="BV31" s="444">
        <f>'TOFE détaillé 2021'!BV168</f>
        <v>0</v>
      </c>
      <c r="BW31" s="444">
        <f>'TOFE détaillé 2021'!BW168</f>
        <v>0</v>
      </c>
      <c r="BX31" s="444">
        <f>'TOFE détaillé 2021'!BX168</f>
        <v>0.48432799299999996</v>
      </c>
      <c r="BY31" s="444">
        <f>'TOFE détaillé 2021'!BY168</f>
        <v>0</v>
      </c>
      <c r="BZ31" s="444">
        <f>'TOFE détaillé 2021'!BZ168</f>
        <v>0.48432799299999996</v>
      </c>
      <c r="CA31" s="444" t="e">
        <f>'TOFE détaillé 2021'!CA168</f>
        <v>#DIV/0!</v>
      </c>
      <c r="CB31" s="444">
        <f>'TOFE détaillé 2021'!CB168</f>
        <v>0</v>
      </c>
      <c r="CC31" s="444">
        <f>'TOFE détaillé 2021'!CC168</f>
        <v>0</v>
      </c>
      <c r="CD31" s="444">
        <f>'TOFE détaillé 2021'!CD168</f>
        <v>0</v>
      </c>
      <c r="CE31" s="444">
        <f>'TOFE détaillé 2021'!CE168</f>
        <v>0</v>
      </c>
      <c r="CF31" s="444">
        <f>'TOFE détaillé 2021'!CF168</f>
        <v>0</v>
      </c>
      <c r="CG31" s="444">
        <f>'TOFE détaillé 2021'!CG168</f>
        <v>0</v>
      </c>
      <c r="CH31" s="444">
        <f>'TOFE détaillé 2021'!CH168</f>
        <v>0</v>
      </c>
      <c r="CI31" s="444">
        <f>'TOFE détaillé 2021'!CI168</f>
        <v>0</v>
      </c>
      <c r="CJ31" s="444">
        <f>'TOFE détaillé 2021'!CJ168</f>
        <v>0</v>
      </c>
      <c r="CK31" s="444">
        <f>'TOFE détaillé 2021'!CK168</f>
        <v>0</v>
      </c>
      <c r="CL31" s="444">
        <f>'TOFE détaillé 2021'!CL168</f>
        <v>0</v>
      </c>
      <c r="CM31" s="444">
        <f>'TOFE détaillé 2021'!CM168</f>
        <v>0.48432799299999996</v>
      </c>
      <c r="CN31" s="444">
        <f>'TOFE détaillé 2021'!CN168</f>
        <v>0</v>
      </c>
      <c r="CO31" s="444">
        <f>'TOFE détaillé 2021'!CO168</f>
        <v>0.48432799299999996</v>
      </c>
      <c r="CP31" s="444">
        <f>'TOFE détaillé 2021'!CP168</f>
        <v>0.29180484029243375</v>
      </c>
      <c r="CQ31" s="444">
        <f>'TOFE détaillé 2021'!CQ168</f>
        <v>0.29180484029243375</v>
      </c>
      <c r="CR31" s="444" t="e">
        <f>'TOFE détaillé 2021'!CR168</f>
        <v>#DIV/0!</v>
      </c>
      <c r="CS31" s="444">
        <f>'TOFE détaillé 2021'!CS168</f>
        <v>0</v>
      </c>
      <c r="CT31" s="444">
        <f>'TOFE détaillé 2021'!CT168</f>
        <v>0</v>
      </c>
      <c r="CU31" s="444">
        <f>'TOFE détaillé 2021'!CU168</f>
        <v>0</v>
      </c>
      <c r="CV31" s="444">
        <f>'TOFE détaillé 2021'!CV168</f>
        <v>0</v>
      </c>
      <c r="CW31" s="444">
        <f>'TOFE détaillé 2021'!CW168</f>
        <v>0.48432799299999996</v>
      </c>
      <c r="CX31" s="444">
        <f>'TOFE détaillé 2021'!CX168</f>
        <v>0</v>
      </c>
      <c r="CY31" s="444">
        <f>'TOFE détaillé 2021'!CY168</f>
        <v>0.48432799299999996</v>
      </c>
      <c r="CZ31" s="444">
        <f>'TOFE détaillé 2021'!CZ168</f>
        <v>0</v>
      </c>
      <c r="DA31" s="444">
        <f>'TOFE détaillé 2021'!DA168</f>
        <v>0</v>
      </c>
      <c r="DB31" s="444">
        <f>'TOFE détaillé 2021'!DB168</f>
        <v>0</v>
      </c>
      <c r="DC31" s="444">
        <f>'TOFE détaillé 2021'!DC168</f>
        <v>0</v>
      </c>
      <c r="DD31" s="444">
        <f>'TOFE détaillé 2021'!DD168</f>
        <v>0.48432799299999996</v>
      </c>
      <c r="DE31" s="444">
        <f>'TOFE détaillé 2021'!DE168</f>
        <v>0</v>
      </c>
      <c r="DF31" s="444">
        <f>'TOFE détaillé 2021'!DF168</f>
        <v>0.48432799299999996</v>
      </c>
      <c r="DG31" s="444">
        <f>'TOFE détaillé 2021'!DG168</f>
        <v>0</v>
      </c>
      <c r="DH31" s="444">
        <f>'TOFE détaillé 2021'!DH168</f>
        <v>0</v>
      </c>
      <c r="DI31" s="444">
        <f>'TOFE détaillé 2021'!DI168</f>
        <v>0</v>
      </c>
      <c r="DJ31" s="444">
        <f>'TOFE détaillé 2021'!DJ168</f>
        <v>0</v>
      </c>
      <c r="DK31" s="444">
        <f>'TOFE détaillé 2021'!DK168</f>
        <v>0</v>
      </c>
      <c r="DL31" s="444">
        <f>'TOFE détaillé 2021'!DL168</f>
        <v>0</v>
      </c>
      <c r="DM31" s="444">
        <f>'TOFE détaillé 2021'!DM168</f>
        <v>0</v>
      </c>
      <c r="DN31" s="444">
        <f>'TOFE détaillé 2021'!DN168</f>
        <v>0</v>
      </c>
      <c r="DO31" s="444">
        <f>'TOFE détaillé 2021'!DO168</f>
        <v>0</v>
      </c>
      <c r="DP31" s="444">
        <f>'TOFE détaillé 2021'!DP168</f>
        <v>0</v>
      </c>
      <c r="DQ31" s="444">
        <f>'TOFE détaillé 2021'!DQ168</f>
        <v>0</v>
      </c>
      <c r="DR31" s="444">
        <f>'TOFE détaillé 2021'!DR168</f>
        <v>0.48432799299999996</v>
      </c>
      <c r="DS31" s="444">
        <f>'TOFE détaillé 2021'!DS168</f>
        <v>0</v>
      </c>
      <c r="DT31" s="444">
        <f>'TOFE détaillé 2021'!DT168</f>
        <v>0.48432799299999996</v>
      </c>
      <c r="DU31" s="444" t="e">
        <f>'TOFE détaillé 2021'!DU168</f>
        <v>#DIV/0!</v>
      </c>
      <c r="DV31" s="444">
        <f>'TOFE détaillé 2021'!DV168</f>
        <v>0</v>
      </c>
      <c r="DW31" s="444">
        <f>'TOFE détaillé 2021'!DW168</f>
        <v>0</v>
      </c>
    </row>
    <row r="32" spans="1:127" ht="16.5" x14ac:dyDescent="0.3">
      <c r="A32" s="450" t="s">
        <v>359</v>
      </c>
      <c r="B32" s="444">
        <f>'TOFE détaillé 2021'!B164</f>
        <v>0</v>
      </c>
      <c r="C32" s="444">
        <f>'TOFE détaillé 2021'!C164</f>
        <v>0</v>
      </c>
      <c r="D32" s="444">
        <f>'TOFE détaillé 2021'!D164</f>
        <v>0</v>
      </c>
      <c r="E32" s="444">
        <f>'TOFE détaillé 2021'!E164</f>
        <v>0</v>
      </c>
      <c r="F32" s="444">
        <f>'TOFE détaillé 2021'!F164</f>
        <v>0</v>
      </c>
      <c r="G32" s="444">
        <f>'TOFE détaillé 2021'!G164</f>
        <v>0</v>
      </c>
      <c r="H32" s="444">
        <f>'TOFE détaillé 2021'!H164</f>
        <v>0</v>
      </c>
      <c r="I32" s="444">
        <f>'TOFE détaillé 2021'!I164</f>
        <v>0</v>
      </c>
      <c r="J32" s="444">
        <f>'TOFE détaillé 2021'!J164</f>
        <v>-6.3099000000000002E-3</v>
      </c>
      <c r="K32" s="444">
        <f>'TOFE détaillé 2021'!K164</f>
        <v>0</v>
      </c>
      <c r="L32" s="444">
        <f>'TOFE détaillé 2021'!L164</f>
        <v>-6.3099000000000002E-3</v>
      </c>
      <c r="M32" s="444">
        <f>'TOFE détaillé 2021'!M164</f>
        <v>0</v>
      </c>
      <c r="N32" s="444">
        <f>'TOFE détaillé 2021'!N164</f>
        <v>-1.26E-2</v>
      </c>
      <c r="O32" s="444">
        <f>'TOFE détaillé 2021'!O164</f>
        <v>0</v>
      </c>
      <c r="P32" s="444">
        <f>'TOFE détaillé 2021'!P164</f>
        <v>-1.26E-2</v>
      </c>
      <c r="Q32" s="444">
        <f>'TOFE détaillé 2021'!Q164</f>
        <v>-1.89099E-2</v>
      </c>
      <c r="R32" s="444">
        <f>'TOFE détaillé 2021'!R164</f>
        <v>0</v>
      </c>
      <c r="S32" s="444">
        <f>'TOFE détaillé 2021'!S164</f>
        <v>-1.89099E-2</v>
      </c>
      <c r="T32" s="444">
        <f>'TOFE détaillé 2021'!T164</f>
        <v>0</v>
      </c>
      <c r="U32" s="444">
        <f>'TOFE détaillé 2021'!U164</f>
        <v>0</v>
      </c>
      <c r="V32" s="444">
        <f>'TOFE détaillé 2021'!V164</f>
        <v>0</v>
      </c>
      <c r="W32" s="444">
        <f>'TOFE détaillé 2021'!W164</f>
        <v>0</v>
      </c>
      <c r="X32" s="444">
        <f>'TOFE détaillé 2021'!X164</f>
        <v>0</v>
      </c>
      <c r="Y32" s="444">
        <f>'TOFE détaillé 2021'!Y164</f>
        <v>0</v>
      </c>
      <c r="Z32" s="444">
        <f>'TOFE détaillé 2021'!Z164</f>
        <v>-1.89099E-2</v>
      </c>
      <c r="AA32" s="444">
        <f>'TOFE détaillé 2021'!AA164</f>
        <v>0</v>
      </c>
      <c r="AB32" s="444">
        <f>'TOFE détaillé 2021'!AB164</f>
        <v>-1.89099E-2</v>
      </c>
      <c r="AC32" s="438"/>
      <c r="AD32" s="438" t="e">
        <f t="shared" si="15"/>
        <v>#DIV/0!</v>
      </c>
      <c r="AE32" s="438" t="e">
        <f t="shared" si="19"/>
        <v>#DIV/0!</v>
      </c>
      <c r="AF32" s="444">
        <f>'TOFE détaillé 2021'!AF164</f>
        <v>0</v>
      </c>
      <c r="AG32" s="444">
        <f>'TOFE détaillé 2021'!AG164</f>
        <v>3.0329659999999998E-3</v>
      </c>
      <c r="AH32" s="444">
        <f>'TOFE détaillé 2021'!AH164</f>
        <v>0</v>
      </c>
      <c r="AI32" s="444">
        <f>'TOFE détaillé 2021'!AI164</f>
        <v>3.0329659999999998E-3</v>
      </c>
      <c r="AJ32" s="444">
        <f>'TOFE détaillé 2021'!AJ164</f>
        <v>-1.5876933999999999E-2</v>
      </c>
      <c r="AK32" s="444">
        <f>'TOFE détaillé 2021'!AK164</f>
        <v>0</v>
      </c>
      <c r="AL32" s="444">
        <f>'TOFE détaillé 2021'!AL164</f>
        <v>-1.5876933999999999E-2</v>
      </c>
      <c r="AM32" s="444" t="e">
        <f>'TOFE détaillé 2021'!AM164</f>
        <v>#DIV/0!</v>
      </c>
      <c r="AN32" s="444">
        <f>'TOFE détaillé 2021'!AN164</f>
        <v>0</v>
      </c>
      <c r="AO32" s="444">
        <f>'TOFE détaillé 2021'!AO164</f>
        <v>-6.3E-3</v>
      </c>
      <c r="AP32" s="444">
        <f>'TOFE détaillé 2021'!AP164</f>
        <v>0</v>
      </c>
      <c r="AQ32" s="444">
        <f>'TOFE détaillé 2021'!AQ164</f>
        <v>-6.3E-3</v>
      </c>
      <c r="AR32" s="444">
        <f>'TOFE détaillé 2021'!AR164</f>
        <v>-2.2176933999999999E-2</v>
      </c>
      <c r="AS32" s="444">
        <f>'TOFE détaillé 2021'!AS164</f>
        <v>0</v>
      </c>
      <c r="AT32" s="444">
        <f>'TOFE détaillé 2021'!AT164</f>
        <v>-2.2176933999999999E-2</v>
      </c>
      <c r="AU32" s="444">
        <f>'TOFE détaillé 2021'!AU164</f>
        <v>0</v>
      </c>
      <c r="AV32" s="444">
        <f>'TOFE détaillé 2021'!AV164</f>
        <v>-6.1999999999999998E-3</v>
      </c>
      <c r="AW32" s="444">
        <f>'TOFE détaillé 2021'!AW164</f>
        <v>0</v>
      </c>
      <c r="AX32" s="444">
        <f>'TOFE détaillé 2021'!AX164</f>
        <v>-6.1999999999999998E-3</v>
      </c>
      <c r="AY32" s="444">
        <f>'TOFE détaillé 2021'!AY164</f>
        <v>0</v>
      </c>
      <c r="AZ32" s="444">
        <f>'TOFE détaillé 2021'!AZ164</f>
        <v>0</v>
      </c>
      <c r="BA32" s="444">
        <f>'TOFE détaillé 2021'!BA164</f>
        <v>-9.4670340000000026E-3</v>
      </c>
      <c r="BB32" s="444">
        <f>'TOFE détaillé 2021'!BB164</f>
        <v>0</v>
      </c>
      <c r="BC32" s="444">
        <f>'TOFE détaillé 2021'!BC164</f>
        <v>-9.4670340000000026E-3</v>
      </c>
      <c r="BD32" s="444">
        <f>'TOFE détaillé 2021'!BD164</f>
        <v>0</v>
      </c>
      <c r="BE32" s="444">
        <f>'TOFE détaillé 2021'!BE164</f>
        <v>0</v>
      </c>
      <c r="BF32" s="445">
        <f>'TOFE détaillé 2021'!BF164</f>
        <v>-2.8376934000000003E-2</v>
      </c>
      <c r="BG32" s="445">
        <f>'TOFE détaillé 2021'!BG164</f>
        <v>0</v>
      </c>
      <c r="BH32" s="445">
        <f>'TOFE détaillé 2021'!BH164</f>
        <v>-2.8376934000000003E-2</v>
      </c>
      <c r="BI32" s="440"/>
      <c r="BJ32" s="444">
        <f>'TOFE détaillé 2021'!BJ164</f>
        <v>0</v>
      </c>
      <c r="BK32" s="444" t="e">
        <f>'TOFE détaillé 2021'!BK164</f>
        <v>#DIV/0!</v>
      </c>
      <c r="BL32" s="444">
        <f>'TOFE détaillé 2021'!BL164</f>
        <v>0</v>
      </c>
      <c r="BM32" s="444">
        <f>'TOFE détaillé 2021'!BM164</f>
        <v>0</v>
      </c>
      <c r="BN32" s="444">
        <f>'TOFE détaillé 2021'!BN164</f>
        <v>0</v>
      </c>
      <c r="BO32" s="444">
        <f>'TOFE détaillé 2021'!BO164</f>
        <v>0</v>
      </c>
      <c r="BP32" s="444">
        <f>'TOFE détaillé 2021'!BP164</f>
        <v>-2.8376934000000003E-2</v>
      </c>
      <c r="BQ32" s="444">
        <f>'TOFE détaillé 2021'!BQ164</f>
        <v>0</v>
      </c>
      <c r="BR32" s="444">
        <f>'TOFE détaillé 2021'!BR164</f>
        <v>-2.8376934000000003E-2</v>
      </c>
      <c r="BS32" s="444" t="e">
        <f>'TOFE détaillé 2021'!BS164</f>
        <v>#DIV/0!</v>
      </c>
      <c r="BT32" s="444">
        <f>'TOFE détaillé 2021'!BT164</f>
        <v>0</v>
      </c>
      <c r="BU32" s="444">
        <f>'TOFE détaillé 2021'!BU164</f>
        <v>0</v>
      </c>
      <c r="BV32" s="444">
        <f>'TOFE détaillé 2021'!BV164</f>
        <v>0</v>
      </c>
      <c r="BW32" s="444">
        <f>'TOFE détaillé 2021'!BW164</f>
        <v>0</v>
      </c>
      <c r="BX32" s="444">
        <f>'TOFE détaillé 2021'!BX164</f>
        <v>-2.8376934000000003E-2</v>
      </c>
      <c r="BY32" s="444">
        <f>'TOFE détaillé 2021'!BY164</f>
        <v>0</v>
      </c>
      <c r="BZ32" s="444">
        <f>'TOFE détaillé 2021'!BZ164</f>
        <v>-2.8376934000000003E-2</v>
      </c>
      <c r="CA32" s="444" t="e">
        <f>'TOFE détaillé 2021'!CA164</f>
        <v>#DIV/0!</v>
      </c>
      <c r="CB32" s="444">
        <f>'TOFE détaillé 2021'!CB164</f>
        <v>0</v>
      </c>
      <c r="CC32" s="444">
        <f>'TOFE détaillé 2021'!CC164</f>
        <v>0</v>
      </c>
      <c r="CD32" s="444">
        <f>'TOFE détaillé 2021'!CD164</f>
        <v>0</v>
      </c>
      <c r="CE32" s="444">
        <f>'TOFE détaillé 2021'!CE164</f>
        <v>0</v>
      </c>
      <c r="CF32" s="444">
        <f>'TOFE détaillé 2021'!CF164</f>
        <v>0</v>
      </c>
      <c r="CG32" s="444">
        <f>'TOFE détaillé 2021'!CG164</f>
        <v>0</v>
      </c>
      <c r="CH32" s="444">
        <f>'TOFE détaillé 2021'!CH164</f>
        <v>0</v>
      </c>
      <c r="CI32" s="444">
        <f>'TOFE détaillé 2021'!CI164</f>
        <v>0</v>
      </c>
      <c r="CJ32" s="444">
        <f>'TOFE détaillé 2021'!CJ164</f>
        <v>0</v>
      </c>
      <c r="CK32" s="444">
        <f>'TOFE détaillé 2021'!CK164</f>
        <v>0</v>
      </c>
      <c r="CL32" s="444">
        <f>'TOFE détaillé 2021'!CL164</f>
        <v>0</v>
      </c>
      <c r="CM32" s="444">
        <f>'TOFE détaillé 2021'!CM164</f>
        <v>-2.8376934000000003E-2</v>
      </c>
      <c r="CN32" s="444">
        <f>'TOFE détaillé 2021'!CN164</f>
        <v>0</v>
      </c>
      <c r="CO32" s="444">
        <f>'TOFE détaillé 2021'!CO164</f>
        <v>-2.8376934000000003E-2</v>
      </c>
      <c r="CP32" s="444" t="e">
        <f>'TOFE détaillé 2021'!CP164</f>
        <v>#DIV/0!</v>
      </c>
      <c r="CQ32" s="444" t="e">
        <f>'TOFE détaillé 2021'!CQ164</f>
        <v>#DIV/0!</v>
      </c>
      <c r="CR32" s="444" t="e">
        <f>'TOFE détaillé 2021'!CR164</f>
        <v>#DIV/0!</v>
      </c>
      <c r="CS32" s="444">
        <f>'TOFE détaillé 2021'!CS164</f>
        <v>0</v>
      </c>
      <c r="CT32" s="444">
        <f>'TOFE détaillé 2021'!CT164</f>
        <v>0</v>
      </c>
      <c r="CU32" s="444">
        <f>'TOFE détaillé 2021'!CU164</f>
        <v>0</v>
      </c>
      <c r="CV32" s="444">
        <f>'TOFE détaillé 2021'!CV164</f>
        <v>0</v>
      </c>
      <c r="CW32" s="444">
        <f>'TOFE détaillé 2021'!CW164</f>
        <v>-2.8376934000000003E-2</v>
      </c>
      <c r="CX32" s="444">
        <f>'TOFE détaillé 2021'!CX164</f>
        <v>0</v>
      </c>
      <c r="CY32" s="444">
        <f>'TOFE détaillé 2021'!CY164</f>
        <v>-2.8376934000000003E-2</v>
      </c>
      <c r="CZ32" s="444">
        <f>'TOFE détaillé 2021'!CZ164</f>
        <v>0</v>
      </c>
      <c r="DA32" s="444">
        <f>'TOFE détaillé 2021'!DA164</f>
        <v>0</v>
      </c>
      <c r="DB32" s="444">
        <f>'TOFE détaillé 2021'!DB164</f>
        <v>0</v>
      </c>
      <c r="DC32" s="444">
        <f>'TOFE détaillé 2021'!DC164</f>
        <v>0</v>
      </c>
      <c r="DD32" s="444">
        <f>'TOFE détaillé 2021'!DD164</f>
        <v>-2.8376934000000003E-2</v>
      </c>
      <c r="DE32" s="444">
        <f>'TOFE détaillé 2021'!DE164</f>
        <v>0</v>
      </c>
      <c r="DF32" s="444">
        <f>'TOFE détaillé 2021'!DF164</f>
        <v>-2.8376934000000003E-2</v>
      </c>
      <c r="DG32" s="444">
        <f>'TOFE détaillé 2021'!DG164</f>
        <v>0</v>
      </c>
      <c r="DH32" s="444">
        <f>'TOFE détaillé 2021'!DH164</f>
        <v>0</v>
      </c>
      <c r="DI32" s="444">
        <f>'TOFE détaillé 2021'!DI164</f>
        <v>0</v>
      </c>
      <c r="DJ32" s="444">
        <f>'TOFE détaillé 2021'!DJ164</f>
        <v>0</v>
      </c>
      <c r="DK32" s="444">
        <f>'TOFE détaillé 2021'!DK164</f>
        <v>0</v>
      </c>
      <c r="DL32" s="444">
        <f>'TOFE détaillé 2021'!DL164</f>
        <v>0</v>
      </c>
      <c r="DM32" s="444">
        <f>'TOFE détaillé 2021'!DM164</f>
        <v>0</v>
      </c>
      <c r="DN32" s="444">
        <f>'TOFE détaillé 2021'!DN164</f>
        <v>0</v>
      </c>
      <c r="DO32" s="444">
        <f>'TOFE détaillé 2021'!DO164</f>
        <v>0</v>
      </c>
      <c r="DP32" s="444">
        <f>'TOFE détaillé 2021'!DP164</f>
        <v>0</v>
      </c>
      <c r="DQ32" s="444">
        <f>'TOFE détaillé 2021'!DQ164</f>
        <v>0</v>
      </c>
      <c r="DR32" s="444">
        <f>'TOFE détaillé 2021'!DR164</f>
        <v>-2.8376934000000003E-2</v>
      </c>
      <c r="DS32" s="444">
        <f>'TOFE détaillé 2021'!DS164</f>
        <v>0</v>
      </c>
      <c r="DT32" s="444">
        <f>'TOFE détaillé 2021'!DT164</f>
        <v>-2.8376934000000003E-2</v>
      </c>
      <c r="DU32" s="444" t="e">
        <f>'TOFE détaillé 2021'!DU164</f>
        <v>#DIV/0!</v>
      </c>
      <c r="DV32" s="444">
        <f>'TOFE détaillé 2021'!DV164</f>
        <v>0</v>
      </c>
      <c r="DW32" s="444">
        <f>'TOFE détaillé 2021'!DW164</f>
        <v>0</v>
      </c>
    </row>
    <row r="33" spans="1:127" ht="16.5" x14ac:dyDescent="0.3">
      <c r="A33" s="436" t="s">
        <v>360</v>
      </c>
      <c r="B33" s="437">
        <f>B34+B38</f>
        <v>431.50650999999993</v>
      </c>
      <c r="C33" s="437">
        <f t="shared" ref="C33:BN33" si="25">C34+C38</f>
        <v>0</v>
      </c>
      <c r="D33" s="437">
        <f t="shared" si="25"/>
        <v>431.50650999999993</v>
      </c>
      <c r="E33" s="437">
        <f t="shared" si="25"/>
        <v>431.50650999999993</v>
      </c>
      <c r="F33" s="437">
        <f t="shared" si="25"/>
        <v>0</v>
      </c>
      <c r="G33" s="437">
        <f t="shared" si="25"/>
        <v>431.50650999999993</v>
      </c>
      <c r="H33" s="437">
        <f t="shared" si="25"/>
        <v>286.06013369032098</v>
      </c>
      <c r="I33" s="437">
        <f t="shared" si="25"/>
        <v>0</v>
      </c>
      <c r="J33" s="437">
        <f t="shared" si="25"/>
        <v>2.1718269769999998</v>
      </c>
      <c r="K33" s="437">
        <f t="shared" si="25"/>
        <v>0</v>
      </c>
      <c r="L33" s="437">
        <f t="shared" si="25"/>
        <v>2.1718269769999998</v>
      </c>
      <c r="M33" s="437" t="e">
        <f t="shared" si="25"/>
        <v>#REF!</v>
      </c>
      <c r="N33" s="437">
        <f t="shared" si="25"/>
        <v>3.8019565539999998</v>
      </c>
      <c r="O33" s="437">
        <f t="shared" si="25"/>
        <v>0</v>
      </c>
      <c r="P33" s="437">
        <f t="shared" si="25"/>
        <v>3.8019565539999998</v>
      </c>
      <c r="Q33" s="437" t="e">
        <f t="shared" si="25"/>
        <v>#REF!</v>
      </c>
      <c r="R33" s="437" t="e">
        <f t="shared" si="25"/>
        <v>#REF!</v>
      </c>
      <c r="S33" s="437" t="e">
        <f t="shared" si="25"/>
        <v>#REF!</v>
      </c>
      <c r="T33" s="437" t="e">
        <f t="shared" si="25"/>
        <v>#REF!</v>
      </c>
      <c r="U33" s="437">
        <f t="shared" si="25"/>
        <v>6.0687082100000005</v>
      </c>
      <c r="V33" s="437">
        <f t="shared" si="25"/>
        <v>0</v>
      </c>
      <c r="W33" s="437">
        <f t="shared" si="25"/>
        <v>6.0687082100000005</v>
      </c>
      <c r="X33" s="437" t="e">
        <f t="shared" si="25"/>
        <v>#REF!</v>
      </c>
      <c r="Y33" s="437" t="e">
        <f t="shared" si="25"/>
        <v>#REF!</v>
      </c>
      <c r="Z33" s="437">
        <f t="shared" si="25"/>
        <v>12.042491740999999</v>
      </c>
      <c r="AA33" s="437">
        <f t="shared" si="25"/>
        <v>0</v>
      </c>
      <c r="AB33" s="437">
        <f t="shared" si="25"/>
        <v>12.042491740999999</v>
      </c>
      <c r="AC33" s="438">
        <f t="shared" si="14"/>
        <v>2.7908018678559451E-2</v>
      </c>
      <c r="AD33" s="438">
        <f t="shared" si="15"/>
        <v>2.7908018678559451E-2</v>
      </c>
      <c r="AE33" s="438" t="e">
        <f t="shared" si="19"/>
        <v>#REF!</v>
      </c>
      <c r="AF33" s="437">
        <f t="shared" si="25"/>
        <v>0</v>
      </c>
      <c r="AG33" s="437">
        <f t="shared" si="25"/>
        <v>17.162597136000002</v>
      </c>
      <c r="AH33" s="437">
        <f t="shared" si="25"/>
        <v>0</v>
      </c>
      <c r="AI33" s="437">
        <f t="shared" si="25"/>
        <v>17.162597136000002</v>
      </c>
      <c r="AJ33" s="437">
        <f t="shared" si="25"/>
        <v>29.205088877000001</v>
      </c>
      <c r="AK33" s="437">
        <f t="shared" si="25"/>
        <v>0</v>
      </c>
      <c r="AL33" s="437">
        <f t="shared" si="25"/>
        <v>29.205088877000001</v>
      </c>
      <c r="AM33" s="437">
        <f t="shared" si="25"/>
        <v>0.24148493240700644</v>
      </c>
      <c r="AN33" s="437">
        <f t="shared" si="25"/>
        <v>0</v>
      </c>
      <c r="AO33" s="437">
        <f t="shared" si="25"/>
        <v>10.3292080648</v>
      </c>
      <c r="AP33" s="437">
        <f t="shared" si="25"/>
        <v>0</v>
      </c>
      <c r="AQ33" s="437">
        <f t="shared" si="25"/>
        <v>10.3292080648</v>
      </c>
      <c r="AR33" s="437">
        <f t="shared" si="25"/>
        <v>39.534296941800001</v>
      </c>
      <c r="AS33" s="437">
        <f t="shared" si="25"/>
        <v>0</v>
      </c>
      <c r="AT33" s="437">
        <f t="shared" si="25"/>
        <v>39.534296941800001</v>
      </c>
      <c r="AU33" s="437">
        <f t="shared" si="25"/>
        <v>0</v>
      </c>
      <c r="AV33" s="437">
        <f t="shared" si="25"/>
        <v>19.729780815200002</v>
      </c>
      <c r="AW33" s="437">
        <f t="shared" si="25"/>
        <v>0</v>
      </c>
      <c r="AX33" s="437">
        <f t="shared" si="25"/>
        <v>19.729780815200002</v>
      </c>
      <c r="AY33" s="437">
        <f t="shared" si="25"/>
        <v>0</v>
      </c>
      <c r="AZ33" s="437">
        <f t="shared" si="25"/>
        <v>0</v>
      </c>
      <c r="BA33" s="437">
        <f t="shared" si="25"/>
        <v>47.221586016000003</v>
      </c>
      <c r="BB33" s="437">
        <f t="shared" si="25"/>
        <v>0</v>
      </c>
      <c r="BC33" s="437">
        <f t="shared" si="25"/>
        <v>47.221586016000003</v>
      </c>
      <c r="BD33" s="437">
        <f t="shared" si="25"/>
        <v>0</v>
      </c>
      <c r="BE33" s="437">
        <f t="shared" si="25"/>
        <v>0</v>
      </c>
      <c r="BF33" s="439">
        <f t="shared" si="25"/>
        <v>59.264077756999995</v>
      </c>
      <c r="BG33" s="439">
        <f t="shared" si="25"/>
        <v>0</v>
      </c>
      <c r="BH33" s="439">
        <f t="shared" si="25"/>
        <v>59.264077756999995</v>
      </c>
      <c r="BI33" s="440">
        <f t="shared" si="16"/>
        <v>0.13734225645170453</v>
      </c>
      <c r="BJ33" s="437">
        <f t="shared" si="25"/>
        <v>0.68967183870115556</v>
      </c>
      <c r="BK33" s="437" t="e">
        <f t="shared" si="25"/>
        <v>#DIV/0!</v>
      </c>
      <c r="BL33" s="437">
        <f t="shared" si="25"/>
        <v>0</v>
      </c>
      <c r="BM33" s="437">
        <f t="shared" si="25"/>
        <v>9.1831727740000026</v>
      </c>
      <c r="BN33" s="437">
        <f t="shared" si="25"/>
        <v>0</v>
      </c>
      <c r="BO33" s="437">
        <f t="shared" ref="BO33:DW33" si="26">BO34+BO38</f>
        <v>9.1831727740000026</v>
      </c>
      <c r="BP33" s="437">
        <f t="shared" si="26"/>
        <v>68.447250531000009</v>
      </c>
      <c r="BQ33" s="437">
        <f t="shared" si="26"/>
        <v>0</v>
      </c>
      <c r="BR33" s="437">
        <f t="shared" si="26"/>
        <v>68.447250531000009</v>
      </c>
      <c r="BS33" s="437">
        <f t="shared" si="26"/>
        <v>0.75726800103425307</v>
      </c>
      <c r="BT33" s="437">
        <f t="shared" si="26"/>
        <v>0</v>
      </c>
      <c r="BU33" s="437">
        <f t="shared" si="26"/>
        <v>0</v>
      </c>
      <c r="BV33" s="437">
        <f t="shared" si="26"/>
        <v>0</v>
      </c>
      <c r="BW33" s="437">
        <f t="shared" si="26"/>
        <v>0</v>
      </c>
      <c r="BX33" s="437">
        <f t="shared" si="26"/>
        <v>68.447250531000009</v>
      </c>
      <c r="BY33" s="437">
        <f t="shared" si="26"/>
        <v>0</v>
      </c>
      <c r="BZ33" s="437">
        <f t="shared" si="26"/>
        <v>68.447250531000009</v>
      </c>
      <c r="CA33" s="437">
        <f t="shared" si="26"/>
        <v>0.75726800103425307</v>
      </c>
      <c r="CB33" s="437">
        <f t="shared" si="26"/>
        <v>0</v>
      </c>
      <c r="CC33" s="437">
        <f t="shared" si="26"/>
        <v>0</v>
      </c>
      <c r="CD33" s="437">
        <f t="shared" si="26"/>
        <v>0</v>
      </c>
      <c r="CE33" s="437">
        <f t="shared" si="26"/>
        <v>0</v>
      </c>
      <c r="CF33" s="437">
        <f t="shared" si="26"/>
        <v>0</v>
      </c>
      <c r="CG33" s="437">
        <f t="shared" si="26"/>
        <v>0</v>
      </c>
      <c r="CH33" s="437">
        <f t="shared" si="26"/>
        <v>9.1831727740000026</v>
      </c>
      <c r="CI33" s="437">
        <f t="shared" si="26"/>
        <v>0</v>
      </c>
      <c r="CJ33" s="437">
        <f t="shared" si="26"/>
        <v>9.1831727740000026</v>
      </c>
      <c r="CK33" s="437">
        <f t="shared" si="26"/>
        <v>0</v>
      </c>
      <c r="CL33" s="437">
        <f t="shared" si="26"/>
        <v>0</v>
      </c>
      <c r="CM33" s="437">
        <f t="shared" si="26"/>
        <v>68.447250531000009</v>
      </c>
      <c r="CN33" s="437">
        <f t="shared" si="26"/>
        <v>0</v>
      </c>
      <c r="CO33" s="437">
        <f t="shared" si="26"/>
        <v>68.447250531000009</v>
      </c>
      <c r="CP33" s="437">
        <f t="shared" si="26"/>
        <v>0.75726800103425307</v>
      </c>
      <c r="CQ33" s="437">
        <f t="shared" si="26"/>
        <v>0.75726800103425307</v>
      </c>
      <c r="CR33" s="437" t="e">
        <f t="shared" si="26"/>
        <v>#DIV/0!</v>
      </c>
      <c r="CS33" s="437">
        <f t="shared" si="26"/>
        <v>0</v>
      </c>
      <c r="CT33" s="437">
        <f t="shared" si="26"/>
        <v>0</v>
      </c>
      <c r="CU33" s="437">
        <f t="shared" si="26"/>
        <v>0</v>
      </c>
      <c r="CV33" s="437">
        <f t="shared" si="26"/>
        <v>0</v>
      </c>
      <c r="CW33" s="437">
        <f t="shared" si="26"/>
        <v>68.447250531000009</v>
      </c>
      <c r="CX33" s="437">
        <f t="shared" si="26"/>
        <v>0</v>
      </c>
      <c r="CY33" s="437">
        <f t="shared" si="26"/>
        <v>68.447250531000009</v>
      </c>
      <c r="CZ33" s="437">
        <f t="shared" si="26"/>
        <v>0</v>
      </c>
      <c r="DA33" s="437">
        <f t="shared" si="26"/>
        <v>0</v>
      </c>
      <c r="DB33" s="437">
        <f t="shared" si="26"/>
        <v>0</v>
      </c>
      <c r="DC33" s="437">
        <f t="shared" si="26"/>
        <v>0</v>
      </c>
      <c r="DD33" s="437">
        <f t="shared" si="26"/>
        <v>68.447250531000009</v>
      </c>
      <c r="DE33" s="437">
        <f t="shared" si="26"/>
        <v>0</v>
      </c>
      <c r="DF33" s="437">
        <f t="shared" si="26"/>
        <v>68.447250531000009</v>
      </c>
      <c r="DG33" s="437">
        <f t="shared" si="26"/>
        <v>0</v>
      </c>
      <c r="DH33" s="437">
        <f t="shared" si="26"/>
        <v>0</v>
      </c>
      <c r="DI33" s="437">
        <f t="shared" si="26"/>
        <v>0</v>
      </c>
      <c r="DJ33" s="437">
        <f t="shared" si="26"/>
        <v>0</v>
      </c>
      <c r="DK33" s="437">
        <f t="shared" si="26"/>
        <v>0</v>
      </c>
      <c r="DL33" s="437">
        <f t="shared" si="26"/>
        <v>0</v>
      </c>
      <c r="DM33" s="437">
        <f t="shared" si="26"/>
        <v>0</v>
      </c>
      <c r="DN33" s="437">
        <f t="shared" si="26"/>
        <v>0</v>
      </c>
      <c r="DO33" s="437">
        <f t="shared" si="26"/>
        <v>0</v>
      </c>
      <c r="DP33" s="437">
        <f t="shared" si="26"/>
        <v>0</v>
      </c>
      <c r="DQ33" s="437">
        <f t="shared" si="26"/>
        <v>0</v>
      </c>
      <c r="DR33" s="437">
        <f t="shared" si="26"/>
        <v>68.447250531000009</v>
      </c>
      <c r="DS33" s="437">
        <f t="shared" si="26"/>
        <v>0</v>
      </c>
      <c r="DT33" s="437">
        <f t="shared" si="26"/>
        <v>68.447250531000009</v>
      </c>
      <c r="DU33" s="437">
        <f t="shared" si="26"/>
        <v>0.75726800103425307</v>
      </c>
      <c r="DV33" s="437">
        <f t="shared" si="26"/>
        <v>0.75726800103425307</v>
      </c>
      <c r="DW33" s="437" t="e">
        <f t="shared" si="26"/>
        <v>#DIV/0!</v>
      </c>
    </row>
    <row r="34" spans="1:127" s="435" customFormat="1" ht="16.5" x14ac:dyDescent="0.3">
      <c r="A34" s="446" t="s">
        <v>361</v>
      </c>
      <c r="B34" s="437">
        <f>SUM(B35:B37)</f>
        <v>194.16671299999999</v>
      </c>
      <c r="C34" s="437">
        <f t="shared" ref="C34:BN34" si="27">SUM(C35:C37)</f>
        <v>0</v>
      </c>
      <c r="D34" s="437">
        <f t="shared" si="27"/>
        <v>194.16671299999999</v>
      </c>
      <c r="E34" s="437">
        <f t="shared" si="27"/>
        <v>194.16671299999999</v>
      </c>
      <c r="F34" s="437">
        <f t="shared" si="27"/>
        <v>0</v>
      </c>
      <c r="G34" s="437">
        <f t="shared" si="27"/>
        <v>194.16671299999999</v>
      </c>
      <c r="H34" s="437">
        <f t="shared" si="27"/>
        <v>165.17326669032101</v>
      </c>
      <c r="I34" s="437">
        <f t="shared" si="27"/>
        <v>0</v>
      </c>
      <c r="J34" s="437">
        <f t="shared" si="27"/>
        <v>0.85866936000000005</v>
      </c>
      <c r="K34" s="437">
        <f t="shared" si="27"/>
        <v>0</v>
      </c>
      <c r="L34" s="437">
        <f t="shared" si="27"/>
        <v>0.85866936000000005</v>
      </c>
      <c r="M34" s="437" t="e">
        <f t="shared" si="27"/>
        <v>#REF!</v>
      </c>
      <c r="N34" s="437">
        <f t="shared" si="27"/>
        <v>0.02</v>
      </c>
      <c r="O34" s="437">
        <f t="shared" si="27"/>
        <v>0</v>
      </c>
      <c r="P34" s="437">
        <f t="shared" si="27"/>
        <v>0.02</v>
      </c>
      <c r="Q34" s="437" t="e">
        <f t="shared" si="27"/>
        <v>#REF!</v>
      </c>
      <c r="R34" s="437" t="e">
        <f t="shared" si="27"/>
        <v>#REF!</v>
      </c>
      <c r="S34" s="437" t="e">
        <f t="shared" si="27"/>
        <v>#REF!</v>
      </c>
      <c r="T34" s="437" t="e">
        <f t="shared" si="27"/>
        <v>#REF!</v>
      </c>
      <c r="U34" s="437">
        <f t="shared" si="27"/>
        <v>0.43587182699999999</v>
      </c>
      <c r="V34" s="437">
        <f t="shared" si="27"/>
        <v>0</v>
      </c>
      <c r="W34" s="437">
        <f t="shared" si="27"/>
        <v>0.43587182699999999</v>
      </c>
      <c r="X34" s="437" t="e">
        <f t="shared" si="27"/>
        <v>#REF!</v>
      </c>
      <c r="Y34" s="437" t="e">
        <f t="shared" si="27"/>
        <v>#REF!</v>
      </c>
      <c r="Z34" s="437">
        <f t="shared" si="27"/>
        <v>1.3145411870000001</v>
      </c>
      <c r="AA34" s="437">
        <f t="shared" si="27"/>
        <v>0</v>
      </c>
      <c r="AB34" s="437">
        <f t="shared" si="27"/>
        <v>1.3145411870000001</v>
      </c>
      <c r="AC34" s="438">
        <f t="shared" si="14"/>
        <v>6.7701675878913403E-3</v>
      </c>
      <c r="AD34" s="438">
        <f t="shared" si="15"/>
        <v>6.7701675878913403E-3</v>
      </c>
      <c r="AE34" s="438" t="e">
        <f t="shared" si="19"/>
        <v>#REF!</v>
      </c>
      <c r="AF34" s="437">
        <f t="shared" si="27"/>
        <v>0</v>
      </c>
      <c r="AG34" s="437">
        <f t="shared" si="27"/>
        <v>3.5200427580000007</v>
      </c>
      <c r="AH34" s="437">
        <f t="shared" si="27"/>
        <v>0</v>
      </c>
      <c r="AI34" s="437">
        <f t="shared" si="27"/>
        <v>3.5200427580000007</v>
      </c>
      <c r="AJ34" s="437">
        <f t="shared" si="27"/>
        <v>4.8345839450000012</v>
      </c>
      <c r="AK34" s="437">
        <f t="shared" si="27"/>
        <v>0</v>
      </c>
      <c r="AL34" s="437">
        <f t="shared" si="27"/>
        <v>4.8345839450000012</v>
      </c>
      <c r="AM34" s="437">
        <f t="shared" si="27"/>
        <v>3.618982125148653E-2</v>
      </c>
      <c r="AN34" s="437">
        <f t="shared" si="27"/>
        <v>0</v>
      </c>
      <c r="AO34" s="437">
        <f t="shared" si="27"/>
        <v>5.0202272867999991</v>
      </c>
      <c r="AP34" s="437">
        <f t="shared" si="27"/>
        <v>0</v>
      </c>
      <c r="AQ34" s="437">
        <f t="shared" si="27"/>
        <v>5.0202272867999991</v>
      </c>
      <c r="AR34" s="437">
        <f t="shared" si="27"/>
        <v>9.8548112317999994</v>
      </c>
      <c r="AS34" s="437">
        <f t="shared" si="27"/>
        <v>0</v>
      </c>
      <c r="AT34" s="437">
        <f t="shared" si="27"/>
        <v>9.8548112317999994</v>
      </c>
      <c r="AU34" s="437">
        <f t="shared" si="27"/>
        <v>0</v>
      </c>
      <c r="AV34" s="437">
        <f t="shared" si="27"/>
        <v>5.4048897712000006</v>
      </c>
      <c r="AW34" s="437">
        <f t="shared" si="27"/>
        <v>0</v>
      </c>
      <c r="AX34" s="437">
        <f t="shared" si="27"/>
        <v>5.4048897712000006</v>
      </c>
      <c r="AY34" s="437">
        <f t="shared" si="27"/>
        <v>0</v>
      </c>
      <c r="AZ34" s="437">
        <f t="shared" si="27"/>
        <v>0</v>
      </c>
      <c r="BA34" s="437">
        <f t="shared" si="27"/>
        <v>13.945159816</v>
      </c>
      <c r="BB34" s="437">
        <f t="shared" si="27"/>
        <v>0</v>
      </c>
      <c r="BC34" s="437">
        <f t="shared" si="27"/>
        <v>13.945159816</v>
      </c>
      <c r="BD34" s="437">
        <f t="shared" si="27"/>
        <v>0</v>
      </c>
      <c r="BE34" s="437">
        <f t="shared" si="27"/>
        <v>0</v>
      </c>
      <c r="BF34" s="439">
        <f t="shared" si="27"/>
        <v>15.259701003</v>
      </c>
      <c r="BG34" s="439">
        <f t="shared" si="27"/>
        <v>0</v>
      </c>
      <c r="BH34" s="439">
        <f t="shared" si="27"/>
        <v>15.259701003</v>
      </c>
      <c r="BI34" s="440">
        <f t="shared" si="16"/>
        <v>7.8590716025563043E-2</v>
      </c>
      <c r="BJ34" s="437">
        <f t="shared" si="27"/>
        <v>0.31845509125237514</v>
      </c>
      <c r="BK34" s="437" t="e">
        <f t="shared" si="27"/>
        <v>#DIV/0!</v>
      </c>
      <c r="BL34" s="437">
        <f t="shared" si="27"/>
        <v>0</v>
      </c>
      <c r="BM34" s="437">
        <f t="shared" si="27"/>
        <v>9.1831727740000026</v>
      </c>
      <c r="BN34" s="437">
        <f t="shared" si="27"/>
        <v>0</v>
      </c>
      <c r="BO34" s="437">
        <f t="shared" ref="BO34:DW34" si="28">SUM(BO35:BO37)</f>
        <v>9.1831727740000026</v>
      </c>
      <c r="BP34" s="437">
        <f t="shared" si="28"/>
        <v>24.442873777000003</v>
      </c>
      <c r="BQ34" s="437">
        <f t="shared" si="28"/>
        <v>0</v>
      </c>
      <c r="BR34" s="437">
        <f t="shared" si="28"/>
        <v>24.442873777000003</v>
      </c>
      <c r="BS34" s="437">
        <f t="shared" si="28"/>
        <v>0.38605125358547265</v>
      </c>
      <c r="BT34" s="437">
        <f t="shared" si="28"/>
        <v>0</v>
      </c>
      <c r="BU34" s="437">
        <f t="shared" si="28"/>
        <v>0</v>
      </c>
      <c r="BV34" s="437">
        <f t="shared" si="28"/>
        <v>0</v>
      </c>
      <c r="BW34" s="437">
        <f t="shared" si="28"/>
        <v>0</v>
      </c>
      <c r="BX34" s="437">
        <f t="shared" si="28"/>
        <v>24.442873777000003</v>
      </c>
      <c r="BY34" s="437">
        <f t="shared" si="28"/>
        <v>0</v>
      </c>
      <c r="BZ34" s="437">
        <f t="shared" si="28"/>
        <v>24.442873777000003</v>
      </c>
      <c r="CA34" s="437">
        <f t="shared" si="28"/>
        <v>0.38605125358547265</v>
      </c>
      <c r="CB34" s="437">
        <f t="shared" si="28"/>
        <v>0</v>
      </c>
      <c r="CC34" s="437">
        <f t="shared" si="28"/>
        <v>0</v>
      </c>
      <c r="CD34" s="437">
        <f t="shared" si="28"/>
        <v>0</v>
      </c>
      <c r="CE34" s="437">
        <f t="shared" si="28"/>
        <v>0</v>
      </c>
      <c r="CF34" s="437">
        <f t="shared" si="28"/>
        <v>0</v>
      </c>
      <c r="CG34" s="437">
        <f t="shared" si="28"/>
        <v>0</v>
      </c>
      <c r="CH34" s="437">
        <f t="shared" si="28"/>
        <v>9.1831727740000026</v>
      </c>
      <c r="CI34" s="437">
        <f t="shared" si="28"/>
        <v>0</v>
      </c>
      <c r="CJ34" s="437">
        <f t="shared" si="28"/>
        <v>9.1831727740000026</v>
      </c>
      <c r="CK34" s="437">
        <f t="shared" si="28"/>
        <v>0</v>
      </c>
      <c r="CL34" s="437">
        <f t="shared" si="28"/>
        <v>0</v>
      </c>
      <c r="CM34" s="437">
        <f t="shared" si="28"/>
        <v>24.442873777000003</v>
      </c>
      <c r="CN34" s="437">
        <f t="shared" si="28"/>
        <v>0</v>
      </c>
      <c r="CO34" s="437">
        <f t="shared" si="28"/>
        <v>24.442873777000003</v>
      </c>
      <c r="CP34" s="437">
        <f t="shared" si="28"/>
        <v>0.38605125358547265</v>
      </c>
      <c r="CQ34" s="437">
        <f t="shared" si="28"/>
        <v>0.38605125358547265</v>
      </c>
      <c r="CR34" s="437" t="e">
        <f t="shared" si="28"/>
        <v>#DIV/0!</v>
      </c>
      <c r="CS34" s="437">
        <f t="shared" si="28"/>
        <v>0</v>
      </c>
      <c r="CT34" s="437">
        <f t="shared" si="28"/>
        <v>0</v>
      </c>
      <c r="CU34" s="437">
        <f t="shared" si="28"/>
        <v>0</v>
      </c>
      <c r="CV34" s="437">
        <f t="shared" si="28"/>
        <v>0</v>
      </c>
      <c r="CW34" s="437">
        <f t="shared" si="28"/>
        <v>24.442873777000003</v>
      </c>
      <c r="CX34" s="437">
        <f t="shared" si="28"/>
        <v>0</v>
      </c>
      <c r="CY34" s="437">
        <f t="shared" si="28"/>
        <v>24.442873777000003</v>
      </c>
      <c r="CZ34" s="437">
        <f t="shared" si="28"/>
        <v>0</v>
      </c>
      <c r="DA34" s="437">
        <f t="shared" si="28"/>
        <v>0</v>
      </c>
      <c r="DB34" s="437">
        <f t="shared" si="28"/>
        <v>0</v>
      </c>
      <c r="DC34" s="437">
        <f t="shared" si="28"/>
        <v>0</v>
      </c>
      <c r="DD34" s="437">
        <f t="shared" si="28"/>
        <v>24.442873777000003</v>
      </c>
      <c r="DE34" s="437">
        <f t="shared" si="28"/>
        <v>0</v>
      </c>
      <c r="DF34" s="437">
        <f t="shared" si="28"/>
        <v>24.442873777000003</v>
      </c>
      <c r="DG34" s="437">
        <f t="shared" si="28"/>
        <v>0</v>
      </c>
      <c r="DH34" s="437">
        <f t="shared" si="28"/>
        <v>0</v>
      </c>
      <c r="DI34" s="437">
        <f t="shared" si="28"/>
        <v>0</v>
      </c>
      <c r="DJ34" s="437">
        <f t="shared" si="28"/>
        <v>0</v>
      </c>
      <c r="DK34" s="437">
        <f t="shared" si="28"/>
        <v>0</v>
      </c>
      <c r="DL34" s="437">
        <f t="shared" si="28"/>
        <v>0</v>
      </c>
      <c r="DM34" s="437">
        <f t="shared" si="28"/>
        <v>0</v>
      </c>
      <c r="DN34" s="437">
        <f t="shared" si="28"/>
        <v>0</v>
      </c>
      <c r="DO34" s="437">
        <f t="shared" si="28"/>
        <v>0</v>
      </c>
      <c r="DP34" s="437">
        <f t="shared" si="28"/>
        <v>0</v>
      </c>
      <c r="DQ34" s="437">
        <f t="shared" si="28"/>
        <v>0</v>
      </c>
      <c r="DR34" s="437">
        <f t="shared" si="28"/>
        <v>24.442873777000003</v>
      </c>
      <c r="DS34" s="437">
        <f t="shared" si="28"/>
        <v>0</v>
      </c>
      <c r="DT34" s="437">
        <f t="shared" si="28"/>
        <v>24.442873777000003</v>
      </c>
      <c r="DU34" s="437">
        <f t="shared" si="28"/>
        <v>0.38605125358547265</v>
      </c>
      <c r="DV34" s="437">
        <f t="shared" si="28"/>
        <v>0.38605125358547265</v>
      </c>
      <c r="DW34" s="437">
        <f t="shared" si="28"/>
        <v>-0.42049370490521948</v>
      </c>
    </row>
    <row r="35" spans="1:127" ht="16.5" x14ac:dyDescent="0.3">
      <c r="A35" s="80" t="s">
        <v>215</v>
      </c>
      <c r="B35" s="444">
        <f>'TOFE détaillé 2021'!B204</f>
        <v>175.11488499999999</v>
      </c>
      <c r="C35" s="444">
        <f>'TOFE détaillé 2021'!C204</f>
        <v>0</v>
      </c>
      <c r="D35" s="444">
        <f>'TOFE détaillé 2021'!D204</f>
        <v>175.11488499999999</v>
      </c>
      <c r="E35" s="444">
        <f>'TOFE détaillé 2021'!E204</f>
        <v>175.11488499999999</v>
      </c>
      <c r="F35" s="444">
        <f>'TOFE détaillé 2021'!F204</f>
        <v>0</v>
      </c>
      <c r="G35" s="444">
        <f>'TOFE détaillé 2021'!G204</f>
        <v>175.11488499999999</v>
      </c>
      <c r="H35" s="444">
        <f>'TOFE détaillé 2021'!H204</f>
        <v>175.11488499999999</v>
      </c>
      <c r="I35" s="444">
        <f>'TOFE détaillé 2021'!I204</f>
        <v>0</v>
      </c>
      <c r="J35" s="444">
        <f>'TOFE détaillé 2021'!J204</f>
        <v>0.85866936000000005</v>
      </c>
      <c r="K35" s="444">
        <f>'TOFE détaillé 2021'!K204</f>
        <v>0</v>
      </c>
      <c r="L35" s="444">
        <f>'TOFE détaillé 2021'!L204</f>
        <v>0.85866936000000005</v>
      </c>
      <c r="M35" s="444">
        <f>'TOFE détaillé 2021'!M204</f>
        <v>0</v>
      </c>
      <c r="N35" s="444">
        <f>'TOFE détaillé 2021'!N204</f>
        <v>0.02</v>
      </c>
      <c r="O35" s="444">
        <f>'TOFE détaillé 2021'!O204</f>
        <v>0</v>
      </c>
      <c r="P35" s="444">
        <f>'TOFE détaillé 2021'!P204</f>
        <v>0.02</v>
      </c>
      <c r="Q35" s="444">
        <f>'TOFE détaillé 2021'!Q204</f>
        <v>0.87866936000000007</v>
      </c>
      <c r="R35" s="444">
        <f>'TOFE détaillé 2021'!R204</f>
        <v>0</v>
      </c>
      <c r="S35" s="444">
        <f>'TOFE détaillé 2021'!S204</f>
        <v>0.87866936000000007</v>
      </c>
      <c r="T35" s="444">
        <f>'TOFE détaillé 2021'!T204</f>
        <v>0</v>
      </c>
      <c r="U35" s="444">
        <f>'TOFE détaillé 2021'!U204</f>
        <v>0.32</v>
      </c>
      <c r="V35" s="444">
        <f>'TOFE détaillé 2021'!V204</f>
        <v>0</v>
      </c>
      <c r="W35" s="444">
        <f>'TOFE détaillé 2021'!W204</f>
        <v>0.32</v>
      </c>
      <c r="X35" s="444">
        <f>'TOFE détaillé 2021'!X204</f>
        <v>0</v>
      </c>
      <c r="Y35" s="444">
        <f>'TOFE détaillé 2021'!Y204</f>
        <v>0</v>
      </c>
      <c r="Z35" s="444">
        <f>'TOFE détaillé 2021'!Z204</f>
        <v>1.19866936</v>
      </c>
      <c r="AA35" s="444">
        <f>'TOFE détaillé 2021'!AA204</f>
        <v>0</v>
      </c>
      <c r="AB35" s="444">
        <f>'TOFE détaillé 2021'!AB204</f>
        <v>1.19866936</v>
      </c>
      <c r="AC35" s="438">
        <f t="shared" si="14"/>
        <v>6.8450455253989406E-3</v>
      </c>
      <c r="AD35" s="438">
        <f t="shared" si="15"/>
        <v>6.8450455253989406E-3</v>
      </c>
      <c r="AE35" s="438" t="e">
        <f t="shared" si="19"/>
        <v>#DIV/0!</v>
      </c>
      <c r="AF35" s="444">
        <f>'TOFE détaillé 2021'!AF204</f>
        <v>0</v>
      </c>
      <c r="AG35" s="444">
        <f>'TOFE détaillé 2021'!AG204</f>
        <v>3.4524570540000008</v>
      </c>
      <c r="AH35" s="444">
        <f>'TOFE détaillé 2021'!AH204</f>
        <v>0</v>
      </c>
      <c r="AI35" s="444">
        <f>'TOFE détaillé 2021'!AI204</f>
        <v>3.4524570540000008</v>
      </c>
      <c r="AJ35" s="444">
        <f>'TOFE détaillé 2021'!AJ204</f>
        <v>4.651126414000001</v>
      </c>
      <c r="AK35" s="444">
        <f>'TOFE détaillé 2021'!AK204</f>
        <v>0</v>
      </c>
      <c r="AL35" s="444">
        <f>'TOFE détaillé 2021'!AL204</f>
        <v>4.651126414000001</v>
      </c>
      <c r="AM35" s="444">
        <f>'TOFE détaillé 2021'!AM204</f>
        <v>2.656042868086286E-2</v>
      </c>
      <c r="AN35" s="444">
        <f>'TOFE détaillé 2021'!AN204</f>
        <v>0</v>
      </c>
      <c r="AO35" s="444">
        <f>'TOFE détaillé 2021'!AO204</f>
        <v>3.125104252399999</v>
      </c>
      <c r="AP35" s="444">
        <f>'TOFE détaillé 2021'!AP204</f>
        <v>0</v>
      </c>
      <c r="AQ35" s="444">
        <f>'TOFE détaillé 2021'!AQ204</f>
        <v>3.125104252399999</v>
      </c>
      <c r="AR35" s="444">
        <f>'TOFE détaillé 2021'!AR204</f>
        <v>7.7762306664</v>
      </c>
      <c r="AS35" s="444">
        <f>'TOFE détaillé 2021'!AS204</f>
        <v>0</v>
      </c>
      <c r="AT35" s="444">
        <f>'TOFE détaillé 2021'!AT204</f>
        <v>7.7762306664</v>
      </c>
      <c r="AU35" s="444">
        <f>'TOFE détaillé 2021'!AU204</f>
        <v>0</v>
      </c>
      <c r="AV35" s="444">
        <f>'TOFE détaillé 2021'!AV204</f>
        <v>2.5385245246000006</v>
      </c>
      <c r="AW35" s="444">
        <f>'TOFE détaillé 2021'!AW204</f>
        <v>0</v>
      </c>
      <c r="AX35" s="444">
        <f>'TOFE détaillé 2021'!AX204</f>
        <v>2.5385245246000006</v>
      </c>
      <c r="AY35" s="444">
        <f>'TOFE détaillé 2021'!AY204</f>
        <v>0</v>
      </c>
      <c r="AZ35" s="444">
        <f>'TOFE détaillé 2021'!AZ204</f>
        <v>0</v>
      </c>
      <c r="BA35" s="444">
        <f>'TOFE détaillé 2021'!BA204</f>
        <v>9.1160858309999995</v>
      </c>
      <c r="BB35" s="444">
        <f>'TOFE détaillé 2021'!BB204</f>
        <v>0</v>
      </c>
      <c r="BC35" s="444">
        <f>'TOFE détaillé 2021'!BC204</f>
        <v>9.1160858309999995</v>
      </c>
      <c r="BD35" s="444">
        <f>'TOFE détaillé 2021'!BD204</f>
        <v>0</v>
      </c>
      <c r="BE35" s="444">
        <f>'TOFE détaillé 2021'!BE204</f>
        <v>0</v>
      </c>
      <c r="BF35" s="445">
        <f>'TOFE détaillé 2021'!BF204</f>
        <v>10.314755191</v>
      </c>
      <c r="BG35" s="445">
        <f>'TOFE détaillé 2021'!BG204</f>
        <v>0</v>
      </c>
      <c r="BH35" s="445">
        <f>'TOFE détaillé 2021'!BH204</f>
        <v>10.314755191</v>
      </c>
      <c r="BI35" s="440">
        <f t="shared" si="16"/>
        <v>5.8902789394516639E-2</v>
      </c>
      <c r="BJ35" s="444">
        <f>'TOFE détaillé 2021'!BJ204</f>
        <v>5.8902789394516639E-2</v>
      </c>
      <c r="BK35" s="444" t="e">
        <f>'TOFE détaillé 2021'!BK204</f>
        <v>#DIV/0!</v>
      </c>
      <c r="BL35" s="444">
        <f>'TOFE détaillé 2021'!BL204</f>
        <v>0</v>
      </c>
      <c r="BM35" s="444">
        <f>'TOFE détaillé 2021'!BM204</f>
        <v>8.8591879990000031</v>
      </c>
      <c r="BN35" s="444">
        <f>'TOFE détaillé 2021'!BN204</f>
        <v>0</v>
      </c>
      <c r="BO35" s="444">
        <f>'TOFE détaillé 2021'!BO204</f>
        <v>8.8591879990000031</v>
      </c>
      <c r="BP35" s="444">
        <f>'TOFE détaillé 2021'!BP204</f>
        <v>19.173943190000003</v>
      </c>
      <c r="BQ35" s="444">
        <f>'TOFE détaillé 2021'!BQ204</f>
        <v>0</v>
      </c>
      <c r="BR35" s="444">
        <f>'TOFE détaillé 2021'!BR204</f>
        <v>19.173943190000003</v>
      </c>
      <c r="BS35" s="444">
        <f>'TOFE détaillé 2021'!BS204</f>
        <v>0.10949350873285274</v>
      </c>
      <c r="BT35" s="444">
        <f>'TOFE détaillé 2021'!BT204</f>
        <v>0</v>
      </c>
      <c r="BU35" s="444">
        <f>'TOFE détaillé 2021'!BU204</f>
        <v>0</v>
      </c>
      <c r="BV35" s="444">
        <f>'TOFE détaillé 2021'!BV204</f>
        <v>0</v>
      </c>
      <c r="BW35" s="444">
        <f>'TOFE détaillé 2021'!BW204</f>
        <v>0</v>
      </c>
      <c r="BX35" s="444">
        <f>'TOFE détaillé 2021'!BX204</f>
        <v>19.173943190000003</v>
      </c>
      <c r="BY35" s="444">
        <f>'TOFE détaillé 2021'!BY204</f>
        <v>0</v>
      </c>
      <c r="BZ35" s="444">
        <f>'TOFE détaillé 2021'!BZ204</f>
        <v>19.173943190000003</v>
      </c>
      <c r="CA35" s="444">
        <f>'TOFE détaillé 2021'!CA204</f>
        <v>0.10949350873285274</v>
      </c>
      <c r="CB35" s="444">
        <f>'TOFE détaillé 2021'!CB204</f>
        <v>0</v>
      </c>
      <c r="CC35" s="444">
        <f>'TOFE détaillé 2021'!CC204</f>
        <v>0</v>
      </c>
      <c r="CD35" s="444">
        <f>'TOFE détaillé 2021'!CD204</f>
        <v>0</v>
      </c>
      <c r="CE35" s="444">
        <f>'TOFE détaillé 2021'!CE204</f>
        <v>0</v>
      </c>
      <c r="CF35" s="444">
        <f>'TOFE détaillé 2021'!CF204</f>
        <v>0</v>
      </c>
      <c r="CG35" s="444">
        <f>'TOFE détaillé 2021'!CG204</f>
        <v>0</v>
      </c>
      <c r="CH35" s="444">
        <f>'TOFE détaillé 2021'!CH204</f>
        <v>8.8591879990000031</v>
      </c>
      <c r="CI35" s="444">
        <f>'TOFE détaillé 2021'!CI204</f>
        <v>0</v>
      </c>
      <c r="CJ35" s="444">
        <f>'TOFE détaillé 2021'!CJ204</f>
        <v>8.8591879990000031</v>
      </c>
      <c r="CK35" s="444">
        <f>'TOFE détaillé 2021'!CK204</f>
        <v>0</v>
      </c>
      <c r="CL35" s="444">
        <f>'TOFE détaillé 2021'!CL204</f>
        <v>0</v>
      </c>
      <c r="CM35" s="444">
        <f>'TOFE détaillé 2021'!CM204</f>
        <v>19.173943190000003</v>
      </c>
      <c r="CN35" s="444">
        <f>'TOFE détaillé 2021'!CN204</f>
        <v>0</v>
      </c>
      <c r="CO35" s="444">
        <f>'TOFE détaillé 2021'!CO204</f>
        <v>19.173943190000003</v>
      </c>
      <c r="CP35" s="444">
        <f>'TOFE détaillé 2021'!CP204</f>
        <v>0.10949350873285274</v>
      </c>
      <c r="CQ35" s="444">
        <f>'TOFE détaillé 2021'!CQ204</f>
        <v>0.10949350873285274</v>
      </c>
      <c r="CR35" s="444" t="e">
        <f>'TOFE détaillé 2021'!CR204</f>
        <v>#DIV/0!</v>
      </c>
      <c r="CS35" s="444">
        <f>'TOFE détaillé 2021'!CS204</f>
        <v>0</v>
      </c>
      <c r="CT35" s="444">
        <f>'TOFE détaillé 2021'!CT204</f>
        <v>0</v>
      </c>
      <c r="CU35" s="444">
        <f>'TOFE détaillé 2021'!CU204</f>
        <v>0</v>
      </c>
      <c r="CV35" s="444">
        <f>'TOFE détaillé 2021'!CV204</f>
        <v>0</v>
      </c>
      <c r="CW35" s="444">
        <f>'TOFE détaillé 2021'!CW204</f>
        <v>19.173943190000003</v>
      </c>
      <c r="CX35" s="444">
        <f>'TOFE détaillé 2021'!CX204</f>
        <v>0</v>
      </c>
      <c r="CY35" s="444">
        <f>'TOFE détaillé 2021'!CY204</f>
        <v>19.173943190000003</v>
      </c>
      <c r="CZ35" s="444">
        <f>'TOFE détaillé 2021'!CZ204</f>
        <v>0</v>
      </c>
      <c r="DA35" s="444">
        <f>'TOFE détaillé 2021'!DA204</f>
        <v>0</v>
      </c>
      <c r="DB35" s="444">
        <f>'TOFE détaillé 2021'!DB204</f>
        <v>0</v>
      </c>
      <c r="DC35" s="444">
        <f>'TOFE détaillé 2021'!DC204</f>
        <v>0</v>
      </c>
      <c r="DD35" s="444">
        <f>'TOFE détaillé 2021'!DD204</f>
        <v>19.173943190000003</v>
      </c>
      <c r="DE35" s="444">
        <f>'TOFE détaillé 2021'!DE204</f>
        <v>0</v>
      </c>
      <c r="DF35" s="444">
        <f>'TOFE détaillé 2021'!DF204</f>
        <v>19.173943190000003</v>
      </c>
      <c r="DG35" s="444">
        <f>'TOFE détaillé 2021'!DG204</f>
        <v>0</v>
      </c>
      <c r="DH35" s="444">
        <f>'TOFE détaillé 2021'!DH204</f>
        <v>0</v>
      </c>
      <c r="DI35" s="444">
        <f>'TOFE détaillé 2021'!DI204</f>
        <v>0</v>
      </c>
      <c r="DJ35" s="444">
        <f>'TOFE détaillé 2021'!DJ204</f>
        <v>0</v>
      </c>
      <c r="DK35" s="444">
        <f>'TOFE détaillé 2021'!DK204</f>
        <v>0</v>
      </c>
      <c r="DL35" s="444">
        <f>'TOFE détaillé 2021'!DL204</f>
        <v>0</v>
      </c>
      <c r="DM35" s="444">
        <f>'TOFE détaillé 2021'!DM204</f>
        <v>0</v>
      </c>
      <c r="DN35" s="444">
        <f>'TOFE détaillé 2021'!DN204</f>
        <v>0</v>
      </c>
      <c r="DO35" s="444">
        <f>'TOFE détaillé 2021'!DO204</f>
        <v>0</v>
      </c>
      <c r="DP35" s="444">
        <f>'TOFE détaillé 2021'!DP204</f>
        <v>0</v>
      </c>
      <c r="DQ35" s="444">
        <f>'TOFE détaillé 2021'!DQ204</f>
        <v>0</v>
      </c>
      <c r="DR35" s="444">
        <f>'TOFE détaillé 2021'!DR204</f>
        <v>19.173943190000003</v>
      </c>
      <c r="DS35" s="444">
        <f>'TOFE détaillé 2021'!DS204</f>
        <v>0</v>
      </c>
      <c r="DT35" s="444">
        <f>'TOFE détaillé 2021'!DT204</f>
        <v>19.173943190000003</v>
      </c>
      <c r="DU35" s="444">
        <f>'TOFE détaillé 2021'!DU204</f>
        <v>0.10949350873285274</v>
      </c>
      <c r="DV35" s="444">
        <f>'TOFE détaillé 2021'!DV204</f>
        <v>0.10949350873285274</v>
      </c>
      <c r="DW35" s="444">
        <f>'TOFE détaillé 2021'!DW204</f>
        <v>0.10949350873285274</v>
      </c>
    </row>
    <row r="36" spans="1:127" ht="16.5" hidden="1" x14ac:dyDescent="0.3">
      <c r="A36" s="449" t="s">
        <v>362</v>
      </c>
      <c r="B36" s="444"/>
      <c r="C36" s="444"/>
      <c r="D36" s="444"/>
      <c r="E36" s="444"/>
      <c r="F36" s="444"/>
      <c r="G36" s="444"/>
      <c r="H36" s="444"/>
      <c r="I36" s="444"/>
      <c r="J36" s="444"/>
      <c r="K36" s="444"/>
      <c r="L36" s="444"/>
      <c r="M36" s="444" t="e">
        <f>'TOFE détaillé 2021'!#REF!</f>
        <v>#REF!</v>
      </c>
      <c r="N36" s="444"/>
      <c r="O36" s="444"/>
      <c r="P36" s="444"/>
      <c r="Q36" s="444" t="e">
        <f>'TOFE détaillé 2021'!#REF!</f>
        <v>#REF!</v>
      </c>
      <c r="R36" s="444" t="e">
        <f>'TOFE détaillé 2021'!#REF!</f>
        <v>#REF!</v>
      </c>
      <c r="S36" s="444" t="e">
        <f>'TOFE détaillé 2021'!#REF!</f>
        <v>#REF!</v>
      </c>
      <c r="T36" s="444" t="e">
        <f>'TOFE détaillé 2021'!#REF!</f>
        <v>#REF!</v>
      </c>
      <c r="U36" s="444"/>
      <c r="V36" s="444"/>
      <c r="W36" s="444"/>
      <c r="X36" s="444" t="e">
        <f>'TOFE détaillé 2021'!#REF!</f>
        <v>#REF!</v>
      </c>
      <c r="Y36" s="444" t="e">
        <f>'TOFE détaillé 2021'!#REF!</f>
        <v>#REF!</v>
      </c>
      <c r="Z36" s="444"/>
      <c r="AA36" s="444"/>
      <c r="AB36" s="444"/>
      <c r="AC36" s="438" t="e">
        <f t="shared" si="14"/>
        <v>#DIV/0!</v>
      </c>
      <c r="AD36" s="438" t="e">
        <f t="shared" si="15"/>
        <v>#DIV/0!</v>
      </c>
      <c r="AE36" s="438" t="e">
        <f t="shared" si="19"/>
        <v>#REF!</v>
      </c>
      <c r="AF36" s="444"/>
      <c r="AG36" s="444"/>
      <c r="AH36" s="444"/>
      <c r="AI36" s="444"/>
      <c r="AJ36" s="444"/>
      <c r="AK36" s="444"/>
      <c r="AL36" s="444"/>
      <c r="AM36" s="444"/>
      <c r="AN36" s="444"/>
      <c r="AO36" s="444"/>
      <c r="AP36" s="444"/>
      <c r="AQ36" s="444"/>
      <c r="AR36" s="444"/>
      <c r="AS36" s="444"/>
      <c r="AT36" s="444"/>
      <c r="AU36" s="444"/>
      <c r="AV36" s="444"/>
      <c r="AW36" s="444"/>
      <c r="AX36" s="444"/>
      <c r="AY36" s="444"/>
      <c r="AZ36" s="444"/>
      <c r="BA36" s="444"/>
      <c r="BB36" s="444"/>
      <c r="BC36" s="444"/>
      <c r="BD36" s="444"/>
      <c r="BE36" s="444"/>
      <c r="BF36" s="445"/>
      <c r="BG36" s="445"/>
      <c r="BH36" s="445"/>
      <c r="BI36" s="440" t="e">
        <f t="shared" si="16"/>
        <v>#DIV/0!</v>
      </c>
      <c r="BJ36" s="444"/>
      <c r="BK36" s="444"/>
      <c r="BL36" s="444"/>
      <c r="BM36" s="444"/>
      <c r="BN36" s="444"/>
      <c r="BO36" s="444"/>
      <c r="BP36" s="444"/>
      <c r="BQ36" s="444"/>
      <c r="BR36" s="444"/>
      <c r="BS36" s="444"/>
      <c r="BT36" s="444"/>
      <c r="BU36" s="444"/>
      <c r="BV36" s="444"/>
      <c r="BW36" s="444"/>
      <c r="BX36" s="444"/>
      <c r="BY36" s="444"/>
      <c r="BZ36" s="444"/>
      <c r="CA36" s="444"/>
      <c r="CB36" s="444"/>
      <c r="CC36" s="444"/>
      <c r="CD36" s="444"/>
      <c r="CE36" s="444"/>
      <c r="CF36" s="444"/>
      <c r="CG36" s="444"/>
      <c r="CH36" s="444"/>
      <c r="CI36" s="444"/>
      <c r="CJ36" s="444"/>
      <c r="CK36" s="444"/>
      <c r="CL36" s="444"/>
      <c r="CM36" s="444"/>
      <c r="CN36" s="444"/>
      <c r="CO36" s="444"/>
      <c r="CP36" s="444"/>
      <c r="CQ36" s="444"/>
      <c r="CR36" s="444"/>
      <c r="CS36" s="444"/>
      <c r="CT36" s="444"/>
      <c r="CU36" s="444"/>
      <c r="CV36" s="444"/>
      <c r="CW36" s="444"/>
      <c r="CX36" s="444"/>
      <c r="CY36" s="444"/>
      <c r="CZ36" s="444"/>
      <c r="DA36" s="444"/>
      <c r="DB36" s="444"/>
      <c r="DC36" s="444"/>
      <c r="DD36" s="444"/>
      <c r="DE36" s="444"/>
      <c r="DF36" s="444"/>
      <c r="DG36" s="444"/>
      <c r="DH36" s="444"/>
      <c r="DI36" s="444"/>
      <c r="DJ36" s="444"/>
      <c r="DK36" s="444"/>
      <c r="DL36" s="444"/>
      <c r="DM36" s="444"/>
      <c r="DN36" s="444"/>
      <c r="DO36" s="444"/>
      <c r="DP36" s="444"/>
      <c r="DQ36" s="444"/>
      <c r="DR36" s="444"/>
      <c r="DS36" s="444"/>
      <c r="DT36" s="444"/>
      <c r="DU36" s="444"/>
      <c r="DV36" s="444"/>
      <c r="DW36" s="444"/>
    </row>
    <row r="37" spans="1:127" ht="16.5" x14ac:dyDescent="0.3">
      <c r="A37" s="80" t="s">
        <v>214</v>
      </c>
      <c r="B37" s="444">
        <f>'TOFE détaillé 2021'!B203</f>
        <v>19.051828</v>
      </c>
      <c r="C37" s="444">
        <f>'TOFE détaillé 2021'!C203</f>
        <v>0</v>
      </c>
      <c r="D37" s="444">
        <f>'TOFE détaillé 2021'!D203</f>
        <v>19.051828</v>
      </c>
      <c r="E37" s="444">
        <f>'TOFE détaillé 2021'!E203</f>
        <v>19.051828</v>
      </c>
      <c r="F37" s="444">
        <f>'TOFE détaillé 2021'!F203</f>
        <v>0</v>
      </c>
      <c r="G37" s="444">
        <f>'TOFE détaillé 2021'!G203</f>
        <v>19.051828</v>
      </c>
      <c r="H37" s="444">
        <f>'TOFE détaillé 2021'!H203</f>
        <v>-9.9416183096789723</v>
      </c>
      <c r="I37" s="444">
        <f>'TOFE détaillé 2021'!I203</f>
        <v>0</v>
      </c>
      <c r="J37" s="444">
        <f>'TOFE détaillé 2021'!J203</f>
        <v>0</v>
      </c>
      <c r="K37" s="444">
        <f>'TOFE détaillé 2021'!K203</f>
        <v>0</v>
      </c>
      <c r="L37" s="444">
        <f>'TOFE détaillé 2021'!L203</f>
        <v>0</v>
      </c>
      <c r="M37" s="444">
        <f>'TOFE détaillé 2021'!M203</f>
        <v>0</v>
      </c>
      <c r="N37" s="444">
        <f>'TOFE détaillé 2021'!N203</f>
        <v>0</v>
      </c>
      <c r="O37" s="444">
        <f>'TOFE détaillé 2021'!O203</f>
        <v>0</v>
      </c>
      <c r="P37" s="444">
        <f>'TOFE détaillé 2021'!P203</f>
        <v>0</v>
      </c>
      <c r="Q37" s="444">
        <f>'TOFE détaillé 2021'!Q203</f>
        <v>0</v>
      </c>
      <c r="R37" s="444">
        <f>'TOFE détaillé 2021'!R203</f>
        <v>0</v>
      </c>
      <c r="S37" s="444">
        <f>'TOFE détaillé 2021'!S203</f>
        <v>0</v>
      </c>
      <c r="T37" s="444">
        <f>'TOFE détaillé 2021'!T203</f>
        <v>0</v>
      </c>
      <c r="U37" s="444">
        <f>'TOFE détaillé 2021'!U203</f>
        <v>0.115871827</v>
      </c>
      <c r="V37" s="444">
        <f>'TOFE détaillé 2021'!V203</f>
        <v>0</v>
      </c>
      <c r="W37" s="444">
        <f>'TOFE détaillé 2021'!W203</f>
        <v>0.115871827</v>
      </c>
      <c r="X37" s="444">
        <f>'TOFE détaillé 2021'!X203</f>
        <v>0</v>
      </c>
      <c r="Y37" s="444">
        <f>'TOFE détaillé 2021'!Y203</f>
        <v>0</v>
      </c>
      <c r="Z37" s="444">
        <f>'TOFE détaillé 2021'!Z203</f>
        <v>0.115871827</v>
      </c>
      <c r="AA37" s="444">
        <f>'TOFE détaillé 2021'!AA203</f>
        <v>0</v>
      </c>
      <c r="AB37" s="444">
        <f>'TOFE détaillé 2021'!AB203</f>
        <v>0.115871827</v>
      </c>
      <c r="AC37" s="438">
        <f t="shared" si="14"/>
        <v>6.0819269940921156E-3</v>
      </c>
      <c r="AD37" s="438">
        <f t="shared" si="15"/>
        <v>6.0819269940921156E-3</v>
      </c>
      <c r="AE37" s="438" t="e">
        <f>AB37/X37</f>
        <v>#DIV/0!</v>
      </c>
      <c r="AF37" s="444">
        <f>'TOFE détaillé 2021'!AF203</f>
        <v>0</v>
      </c>
      <c r="AG37" s="444">
        <f>'TOFE détaillé 2021'!AG203</f>
        <v>6.758570400000001E-2</v>
      </c>
      <c r="AH37" s="444">
        <f>'TOFE détaillé 2021'!AH203</f>
        <v>0</v>
      </c>
      <c r="AI37" s="444">
        <f>'TOFE détaillé 2021'!AI203</f>
        <v>6.758570400000001E-2</v>
      </c>
      <c r="AJ37" s="444">
        <f>'TOFE détaillé 2021'!AJ203</f>
        <v>0.18345753100000001</v>
      </c>
      <c r="AK37" s="444">
        <f>'TOFE détaillé 2021'!AK203</f>
        <v>0</v>
      </c>
      <c r="AL37" s="444">
        <f>'TOFE détaillé 2021'!AL203</f>
        <v>0.18345753100000001</v>
      </c>
      <c r="AM37" s="444">
        <f>'TOFE détaillé 2021'!AM203</f>
        <v>9.6293925706236686E-3</v>
      </c>
      <c r="AN37" s="444">
        <f>'TOFE détaillé 2021'!AN203</f>
        <v>0</v>
      </c>
      <c r="AO37" s="444">
        <f>'TOFE détaillé 2021'!AO203</f>
        <v>1.8951230343999999</v>
      </c>
      <c r="AP37" s="444">
        <f>'TOFE détaillé 2021'!AP203</f>
        <v>0</v>
      </c>
      <c r="AQ37" s="444">
        <f>'TOFE détaillé 2021'!AQ203</f>
        <v>1.8951230343999999</v>
      </c>
      <c r="AR37" s="444">
        <f>'TOFE détaillé 2021'!AR203</f>
        <v>2.0785805653999998</v>
      </c>
      <c r="AS37" s="444">
        <f>'TOFE détaillé 2021'!AS203</f>
        <v>0</v>
      </c>
      <c r="AT37" s="444">
        <f>'TOFE détaillé 2021'!AT203</f>
        <v>2.0785805653999998</v>
      </c>
      <c r="AU37" s="444">
        <f>'TOFE détaillé 2021'!AU203</f>
        <v>0</v>
      </c>
      <c r="AV37" s="444">
        <f>'TOFE détaillé 2021'!AV203</f>
        <v>2.8663652466000005</v>
      </c>
      <c r="AW37" s="444">
        <f>'TOFE détaillé 2021'!AW203</f>
        <v>0</v>
      </c>
      <c r="AX37" s="444">
        <f>'TOFE détaillé 2021'!AX203</f>
        <v>2.8663652466000005</v>
      </c>
      <c r="AY37" s="444">
        <f>'TOFE détaillé 2021'!AY203</f>
        <v>0</v>
      </c>
      <c r="AZ37" s="444">
        <f>'TOFE détaillé 2021'!AZ203</f>
        <v>0</v>
      </c>
      <c r="BA37" s="444">
        <f>'TOFE détaillé 2021'!BA203</f>
        <v>4.829073985</v>
      </c>
      <c r="BB37" s="444">
        <f>'TOFE détaillé 2021'!BB203</f>
        <v>0</v>
      </c>
      <c r="BC37" s="444">
        <f>'TOFE détaillé 2021'!BC203</f>
        <v>4.829073985</v>
      </c>
      <c r="BD37" s="444">
        <f>'TOFE détaillé 2021'!BD203</f>
        <v>0</v>
      </c>
      <c r="BE37" s="444">
        <f>'TOFE détaillé 2021'!BE203</f>
        <v>0</v>
      </c>
      <c r="BF37" s="445">
        <f>'TOFE détaillé 2021'!BF203</f>
        <v>4.9449458120000003</v>
      </c>
      <c r="BG37" s="445">
        <f>'TOFE détaillé 2021'!BG203</f>
        <v>0</v>
      </c>
      <c r="BH37" s="445">
        <f>'TOFE détaillé 2021'!BH203</f>
        <v>4.9449458120000003</v>
      </c>
      <c r="BI37" s="440">
        <f t="shared" si="16"/>
        <v>0.25955230185785849</v>
      </c>
      <c r="BJ37" s="444">
        <f>'TOFE détaillé 2021'!BJ203</f>
        <v>0.25955230185785849</v>
      </c>
      <c r="BK37" s="444" t="e">
        <f>'TOFE détaillé 2021'!BK203</f>
        <v>#DIV/0!</v>
      </c>
      <c r="BL37" s="444">
        <f>'TOFE détaillé 2021'!BL203</f>
        <v>0</v>
      </c>
      <c r="BM37" s="444">
        <f>'TOFE détaillé 2021'!BM203</f>
        <v>0.32398477499999956</v>
      </c>
      <c r="BN37" s="444">
        <f>'TOFE détaillé 2021'!BN203</f>
        <v>0</v>
      </c>
      <c r="BO37" s="444">
        <f>'TOFE détaillé 2021'!BO203</f>
        <v>0.32398477499999956</v>
      </c>
      <c r="BP37" s="444">
        <f>'TOFE détaillé 2021'!BP203</f>
        <v>5.2689305869999998</v>
      </c>
      <c r="BQ37" s="444">
        <f>'TOFE détaillé 2021'!BQ203</f>
        <v>0</v>
      </c>
      <c r="BR37" s="444">
        <f>'TOFE détaillé 2021'!BR203</f>
        <v>5.2689305869999998</v>
      </c>
      <c r="BS37" s="444">
        <f>'TOFE détaillé 2021'!BS203</f>
        <v>0.27655774485261991</v>
      </c>
      <c r="BT37" s="444">
        <f>'TOFE détaillé 2021'!BT203</f>
        <v>0</v>
      </c>
      <c r="BU37" s="444">
        <f>'TOFE détaillé 2021'!BU203</f>
        <v>0</v>
      </c>
      <c r="BV37" s="444">
        <f>'TOFE détaillé 2021'!BV203</f>
        <v>0</v>
      </c>
      <c r="BW37" s="444">
        <f>'TOFE détaillé 2021'!BW203</f>
        <v>0</v>
      </c>
      <c r="BX37" s="444">
        <f>'TOFE détaillé 2021'!BX203</f>
        <v>5.2689305869999998</v>
      </c>
      <c r="BY37" s="444">
        <f>'TOFE détaillé 2021'!BY203</f>
        <v>0</v>
      </c>
      <c r="BZ37" s="444">
        <f>'TOFE détaillé 2021'!BZ203</f>
        <v>5.2689305869999998</v>
      </c>
      <c r="CA37" s="444">
        <f>'TOFE détaillé 2021'!CA203</f>
        <v>0.27655774485261991</v>
      </c>
      <c r="CB37" s="444">
        <f>'TOFE détaillé 2021'!CB203</f>
        <v>0</v>
      </c>
      <c r="CC37" s="444">
        <f>'TOFE détaillé 2021'!CC203</f>
        <v>0</v>
      </c>
      <c r="CD37" s="444">
        <f>'TOFE détaillé 2021'!CD203</f>
        <v>0</v>
      </c>
      <c r="CE37" s="444">
        <f>'TOFE détaillé 2021'!CE203</f>
        <v>0</v>
      </c>
      <c r="CF37" s="444">
        <f>'TOFE détaillé 2021'!CF203</f>
        <v>0</v>
      </c>
      <c r="CG37" s="444">
        <f>'TOFE détaillé 2021'!CG203</f>
        <v>0</v>
      </c>
      <c r="CH37" s="444">
        <f>'TOFE détaillé 2021'!CH203</f>
        <v>0.32398477499999956</v>
      </c>
      <c r="CI37" s="444">
        <f>'TOFE détaillé 2021'!CI203</f>
        <v>0</v>
      </c>
      <c r="CJ37" s="444">
        <f>'TOFE détaillé 2021'!CJ203</f>
        <v>0.32398477499999956</v>
      </c>
      <c r="CK37" s="444">
        <f>'TOFE détaillé 2021'!CK203</f>
        <v>0</v>
      </c>
      <c r="CL37" s="444">
        <f>'TOFE détaillé 2021'!CL203</f>
        <v>0</v>
      </c>
      <c r="CM37" s="444">
        <f>'TOFE détaillé 2021'!CM203</f>
        <v>5.2689305869999998</v>
      </c>
      <c r="CN37" s="444">
        <f>'TOFE détaillé 2021'!CN203</f>
        <v>0</v>
      </c>
      <c r="CO37" s="444">
        <f>'TOFE détaillé 2021'!CO203</f>
        <v>5.2689305869999998</v>
      </c>
      <c r="CP37" s="444">
        <f>'TOFE détaillé 2021'!CP203</f>
        <v>0.27655774485261991</v>
      </c>
      <c r="CQ37" s="444">
        <f>'TOFE détaillé 2021'!CQ203</f>
        <v>0.27655774485261991</v>
      </c>
      <c r="CR37" s="444" t="e">
        <f>'TOFE détaillé 2021'!CR203</f>
        <v>#DIV/0!</v>
      </c>
      <c r="CS37" s="444">
        <f>'TOFE détaillé 2021'!CS203</f>
        <v>0</v>
      </c>
      <c r="CT37" s="444">
        <f>'TOFE détaillé 2021'!CT203</f>
        <v>0</v>
      </c>
      <c r="CU37" s="444">
        <f>'TOFE détaillé 2021'!CU203</f>
        <v>0</v>
      </c>
      <c r="CV37" s="444">
        <f>'TOFE détaillé 2021'!CV203</f>
        <v>0</v>
      </c>
      <c r="CW37" s="444">
        <f>'TOFE détaillé 2021'!CW203</f>
        <v>5.2689305869999998</v>
      </c>
      <c r="CX37" s="444">
        <f>'TOFE détaillé 2021'!CX203</f>
        <v>0</v>
      </c>
      <c r="CY37" s="444">
        <f>'TOFE détaillé 2021'!CY203</f>
        <v>5.2689305869999998</v>
      </c>
      <c r="CZ37" s="444">
        <f>'TOFE détaillé 2021'!CZ203</f>
        <v>0</v>
      </c>
      <c r="DA37" s="444">
        <f>'TOFE détaillé 2021'!DA203</f>
        <v>0</v>
      </c>
      <c r="DB37" s="444">
        <f>'TOFE détaillé 2021'!DB203</f>
        <v>0</v>
      </c>
      <c r="DC37" s="444">
        <f>'TOFE détaillé 2021'!DC203</f>
        <v>0</v>
      </c>
      <c r="DD37" s="444">
        <f>'TOFE détaillé 2021'!DD203</f>
        <v>5.2689305869999998</v>
      </c>
      <c r="DE37" s="444">
        <f>'TOFE détaillé 2021'!DE203</f>
        <v>0</v>
      </c>
      <c r="DF37" s="444">
        <f>'TOFE détaillé 2021'!DF203</f>
        <v>5.2689305869999998</v>
      </c>
      <c r="DG37" s="444">
        <f>'TOFE détaillé 2021'!DG203</f>
        <v>0</v>
      </c>
      <c r="DH37" s="444">
        <f>'TOFE détaillé 2021'!DH203</f>
        <v>0</v>
      </c>
      <c r="DI37" s="444">
        <f>'TOFE détaillé 2021'!DI203</f>
        <v>0</v>
      </c>
      <c r="DJ37" s="444">
        <f>'TOFE détaillé 2021'!DJ203</f>
        <v>0</v>
      </c>
      <c r="DK37" s="444">
        <f>'TOFE détaillé 2021'!DK203</f>
        <v>0</v>
      </c>
      <c r="DL37" s="444">
        <f>'TOFE détaillé 2021'!DL203</f>
        <v>0</v>
      </c>
      <c r="DM37" s="444">
        <f>'TOFE détaillé 2021'!DM203</f>
        <v>0</v>
      </c>
      <c r="DN37" s="444">
        <f>'TOFE détaillé 2021'!DN203</f>
        <v>0</v>
      </c>
      <c r="DO37" s="444">
        <f>'TOFE détaillé 2021'!DO203</f>
        <v>0</v>
      </c>
      <c r="DP37" s="444">
        <f>'TOFE détaillé 2021'!DP203</f>
        <v>0</v>
      </c>
      <c r="DQ37" s="444">
        <f>'TOFE détaillé 2021'!DQ203</f>
        <v>0</v>
      </c>
      <c r="DR37" s="444">
        <f>'TOFE détaillé 2021'!DR203</f>
        <v>5.2689305869999998</v>
      </c>
      <c r="DS37" s="444">
        <f>'TOFE détaillé 2021'!DS203</f>
        <v>0</v>
      </c>
      <c r="DT37" s="444">
        <f>'TOFE détaillé 2021'!DT203</f>
        <v>5.2689305869999998</v>
      </c>
      <c r="DU37" s="444">
        <f>'TOFE détaillé 2021'!DU203</f>
        <v>0.27655774485261991</v>
      </c>
      <c r="DV37" s="444">
        <f>'TOFE détaillé 2021'!DV203</f>
        <v>0.27655774485261991</v>
      </c>
      <c r="DW37" s="444">
        <f>'TOFE détaillé 2021'!DW203</f>
        <v>-0.52998721363807222</v>
      </c>
    </row>
    <row r="38" spans="1:127" s="435" customFormat="1" ht="16.5" x14ac:dyDescent="0.3">
      <c r="A38" s="446" t="s">
        <v>363</v>
      </c>
      <c r="B38" s="437">
        <f>SUM(B39:B40)</f>
        <v>237.33979699999998</v>
      </c>
      <c r="C38" s="437">
        <f t="shared" ref="C38:BN38" si="29">SUM(C39:C40)</f>
        <v>0</v>
      </c>
      <c r="D38" s="437">
        <f t="shared" si="29"/>
        <v>237.33979699999998</v>
      </c>
      <c r="E38" s="437">
        <f t="shared" si="29"/>
        <v>237.33979699999998</v>
      </c>
      <c r="F38" s="437">
        <f t="shared" si="29"/>
        <v>0</v>
      </c>
      <c r="G38" s="437">
        <f t="shared" si="29"/>
        <v>237.33979699999998</v>
      </c>
      <c r="H38" s="437">
        <f t="shared" si="29"/>
        <v>120.886867</v>
      </c>
      <c r="I38" s="437">
        <f t="shared" si="29"/>
        <v>0</v>
      </c>
      <c r="J38" s="437">
        <f t="shared" si="29"/>
        <v>1.3131576169999999</v>
      </c>
      <c r="K38" s="437">
        <f t="shared" si="29"/>
        <v>0</v>
      </c>
      <c r="L38" s="437">
        <f t="shared" si="29"/>
        <v>1.3131576169999999</v>
      </c>
      <c r="M38" s="437">
        <f t="shared" si="29"/>
        <v>0</v>
      </c>
      <c r="N38" s="437">
        <f t="shared" si="29"/>
        <v>3.7819565539999997</v>
      </c>
      <c r="O38" s="437">
        <f t="shared" si="29"/>
        <v>0</v>
      </c>
      <c r="P38" s="437">
        <f t="shared" si="29"/>
        <v>3.7819565539999997</v>
      </c>
      <c r="Q38" s="437">
        <f t="shared" si="29"/>
        <v>5.0951141709999996</v>
      </c>
      <c r="R38" s="437">
        <f t="shared" si="29"/>
        <v>0</v>
      </c>
      <c r="S38" s="437">
        <f t="shared" si="29"/>
        <v>5.0951141709999996</v>
      </c>
      <c r="T38" s="437">
        <f t="shared" si="29"/>
        <v>0</v>
      </c>
      <c r="U38" s="437">
        <f t="shared" si="29"/>
        <v>5.6328363830000008</v>
      </c>
      <c r="V38" s="437">
        <f t="shared" si="29"/>
        <v>0</v>
      </c>
      <c r="W38" s="437">
        <f t="shared" si="29"/>
        <v>5.6328363830000008</v>
      </c>
      <c r="X38" s="437">
        <f t="shared" si="29"/>
        <v>0</v>
      </c>
      <c r="Y38" s="437">
        <f t="shared" si="29"/>
        <v>0</v>
      </c>
      <c r="Z38" s="437">
        <f t="shared" si="29"/>
        <v>10.727950554</v>
      </c>
      <c r="AA38" s="437">
        <f t="shared" si="29"/>
        <v>0</v>
      </c>
      <c r="AB38" s="437">
        <f t="shared" si="29"/>
        <v>10.727950554</v>
      </c>
      <c r="AC38" s="438">
        <f t="shared" si="14"/>
        <v>4.5200807827437385E-2</v>
      </c>
      <c r="AD38" s="438">
        <f t="shared" si="15"/>
        <v>4.5200807827437385E-2</v>
      </c>
      <c r="AE38" s="438" t="e">
        <f t="shared" si="19"/>
        <v>#DIV/0!</v>
      </c>
      <c r="AF38" s="437">
        <f t="shared" si="29"/>
        <v>0</v>
      </c>
      <c r="AG38" s="437">
        <f t="shared" si="29"/>
        <v>13.642554378</v>
      </c>
      <c r="AH38" s="437">
        <f t="shared" si="29"/>
        <v>0</v>
      </c>
      <c r="AI38" s="437">
        <f t="shared" si="29"/>
        <v>13.642554378</v>
      </c>
      <c r="AJ38" s="437">
        <f t="shared" si="29"/>
        <v>24.370504931999999</v>
      </c>
      <c r="AK38" s="437">
        <f t="shared" si="29"/>
        <v>0</v>
      </c>
      <c r="AL38" s="437">
        <f t="shared" si="29"/>
        <v>24.370504931999999</v>
      </c>
      <c r="AM38" s="437">
        <f t="shared" si="29"/>
        <v>0.2052951111555199</v>
      </c>
      <c r="AN38" s="437">
        <f t="shared" si="29"/>
        <v>0</v>
      </c>
      <c r="AO38" s="437">
        <f t="shared" si="29"/>
        <v>5.3089807780000005</v>
      </c>
      <c r="AP38" s="437">
        <f t="shared" si="29"/>
        <v>0</v>
      </c>
      <c r="AQ38" s="437">
        <f t="shared" si="29"/>
        <v>5.3089807780000005</v>
      </c>
      <c r="AR38" s="437">
        <f t="shared" si="29"/>
        <v>29.679485710000002</v>
      </c>
      <c r="AS38" s="437">
        <f t="shared" si="29"/>
        <v>0</v>
      </c>
      <c r="AT38" s="437">
        <f t="shared" si="29"/>
        <v>29.679485710000002</v>
      </c>
      <c r="AU38" s="437">
        <f t="shared" si="29"/>
        <v>0</v>
      </c>
      <c r="AV38" s="437">
        <f t="shared" si="29"/>
        <v>14.324891043999999</v>
      </c>
      <c r="AW38" s="437">
        <f t="shared" si="29"/>
        <v>0</v>
      </c>
      <c r="AX38" s="437">
        <f t="shared" si="29"/>
        <v>14.324891043999999</v>
      </c>
      <c r="AY38" s="437">
        <f t="shared" si="29"/>
        <v>0</v>
      </c>
      <c r="AZ38" s="437">
        <f t="shared" si="29"/>
        <v>0</v>
      </c>
      <c r="BA38" s="437">
        <f t="shared" si="29"/>
        <v>33.276426200000003</v>
      </c>
      <c r="BB38" s="437">
        <f t="shared" si="29"/>
        <v>0</v>
      </c>
      <c r="BC38" s="437">
        <f t="shared" si="29"/>
        <v>33.276426200000003</v>
      </c>
      <c r="BD38" s="437">
        <f t="shared" si="29"/>
        <v>0</v>
      </c>
      <c r="BE38" s="437">
        <f t="shared" si="29"/>
        <v>0</v>
      </c>
      <c r="BF38" s="439">
        <f t="shared" si="29"/>
        <v>44.004376753999999</v>
      </c>
      <c r="BG38" s="439">
        <f t="shared" si="29"/>
        <v>0</v>
      </c>
      <c r="BH38" s="439">
        <f t="shared" si="29"/>
        <v>44.004376753999999</v>
      </c>
      <c r="BI38" s="440">
        <f t="shared" si="16"/>
        <v>0.18540665033938664</v>
      </c>
      <c r="BJ38" s="437">
        <f t="shared" si="29"/>
        <v>0.37121674744878042</v>
      </c>
      <c r="BK38" s="437" t="e">
        <f t="shared" si="29"/>
        <v>#DIV/0!</v>
      </c>
      <c r="BL38" s="437">
        <f t="shared" si="29"/>
        <v>0</v>
      </c>
      <c r="BM38" s="437">
        <f t="shared" si="29"/>
        <v>0</v>
      </c>
      <c r="BN38" s="437">
        <f t="shared" si="29"/>
        <v>0</v>
      </c>
      <c r="BO38" s="437">
        <f t="shared" ref="BO38:DW38" si="30">SUM(BO39:BO40)</f>
        <v>0</v>
      </c>
      <c r="BP38" s="437">
        <f t="shared" si="30"/>
        <v>44.004376753999999</v>
      </c>
      <c r="BQ38" s="437">
        <f t="shared" si="30"/>
        <v>0</v>
      </c>
      <c r="BR38" s="437">
        <f t="shared" si="30"/>
        <v>44.004376753999999</v>
      </c>
      <c r="BS38" s="437">
        <f t="shared" si="30"/>
        <v>0.37121674744878042</v>
      </c>
      <c r="BT38" s="437">
        <f t="shared" si="30"/>
        <v>0</v>
      </c>
      <c r="BU38" s="437">
        <f t="shared" si="30"/>
        <v>0</v>
      </c>
      <c r="BV38" s="437">
        <f t="shared" si="30"/>
        <v>0</v>
      </c>
      <c r="BW38" s="437">
        <f t="shared" si="30"/>
        <v>0</v>
      </c>
      <c r="BX38" s="437">
        <f t="shared" si="30"/>
        <v>44.004376753999999</v>
      </c>
      <c r="BY38" s="437">
        <f t="shared" si="30"/>
        <v>0</v>
      </c>
      <c r="BZ38" s="437">
        <f t="shared" si="30"/>
        <v>44.004376753999999</v>
      </c>
      <c r="CA38" s="437">
        <f t="shared" si="30"/>
        <v>0.37121674744878042</v>
      </c>
      <c r="CB38" s="437">
        <f t="shared" si="30"/>
        <v>0</v>
      </c>
      <c r="CC38" s="437">
        <f t="shared" si="30"/>
        <v>0</v>
      </c>
      <c r="CD38" s="437">
        <f t="shared" si="30"/>
        <v>0</v>
      </c>
      <c r="CE38" s="437">
        <f t="shared" si="30"/>
        <v>0</v>
      </c>
      <c r="CF38" s="437">
        <f t="shared" si="30"/>
        <v>0</v>
      </c>
      <c r="CG38" s="437">
        <f t="shared" si="30"/>
        <v>0</v>
      </c>
      <c r="CH38" s="437">
        <f t="shared" si="30"/>
        <v>0</v>
      </c>
      <c r="CI38" s="437">
        <f t="shared" si="30"/>
        <v>0</v>
      </c>
      <c r="CJ38" s="437">
        <f t="shared" si="30"/>
        <v>0</v>
      </c>
      <c r="CK38" s="437">
        <f t="shared" si="30"/>
        <v>0</v>
      </c>
      <c r="CL38" s="437">
        <f t="shared" si="30"/>
        <v>0</v>
      </c>
      <c r="CM38" s="437">
        <f t="shared" si="30"/>
        <v>44.004376753999999</v>
      </c>
      <c r="CN38" s="437">
        <f t="shared" si="30"/>
        <v>0</v>
      </c>
      <c r="CO38" s="437">
        <f t="shared" si="30"/>
        <v>44.004376753999999</v>
      </c>
      <c r="CP38" s="437">
        <f t="shared" si="30"/>
        <v>0.37121674744878042</v>
      </c>
      <c r="CQ38" s="437">
        <f t="shared" si="30"/>
        <v>0.37121674744878042</v>
      </c>
      <c r="CR38" s="437" t="e">
        <f t="shared" si="30"/>
        <v>#DIV/0!</v>
      </c>
      <c r="CS38" s="437">
        <f t="shared" si="30"/>
        <v>0</v>
      </c>
      <c r="CT38" s="437">
        <f t="shared" si="30"/>
        <v>0</v>
      </c>
      <c r="CU38" s="437">
        <f t="shared" si="30"/>
        <v>0</v>
      </c>
      <c r="CV38" s="437">
        <f t="shared" si="30"/>
        <v>0</v>
      </c>
      <c r="CW38" s="437">
        <f t="shared" si="30"/>
        <v>44.004376753999999</v>
      </c>
      <c r="CX38" s="437">
        <f t="shared" si="30"/>
        <v>0</v>
      </c>
      <c r="CY38" s="437">
        <f t="shared" si="30"/>
        <v>44.004376753999999</v>
      </c>
      <c r="CZ38" s="437">
        <f t="shared" si="30"/>
        <v>0</v>
      </c>
      <c r="DA38" s="437">
        <f t="shared" si="30"/>
        <v>0</v>
      </c>
      <c r="DB38" s="437">
        <f t="shared" si="30"/>
        <v>0</v>
      </c>
      <c r="DC38" s="437">
        <f t="shared" si="30"/>
        <v>0</v>
      </c>
      <c r="DD38" s="437">
        <f t="shared" si="30"/>
        <v>44.004376753999999</v>
      </c>
      <c r="DE38" s="437">
        <f t="shared" si="30"/>
        <v>0</v>
      </c>
      <c r="DF38" s="437">
        <f t="shared" si="30"/>
        <v>44.004376753999999</v>
      </c>
      <c r="DG38" s="437">
        <f t="shared" si="30"/>
        <v>0</v>
      </c>
      <c r="DH38" s="437">
        <f t="shared" si="30"/>
        <v>0</v>
      </c>
      <c r="DI38" s="437">
        <f t="shared" si="30"/>
        <v>0</v>
      </c>
      <c r="DJ38" s="437">
        <f t="shared" si="30"/>
        <v>0</v>
      </c>
      <c r="DK38" s="437">
        <f t="shared" si="30"/>
        <v>0</v>
      </c>
      <c r="DL38" s="437">
        <f t="shared" si="30"/>
        <v>0</v>
      </c>
      <c r="DM38" s="437">
        <f t="shared" si="30"/>
        <v>0</v>
      </c>
      <c r="DN38" s="437">
        <f t="shared" si="30"/>
        <v>0</v>
      </c>
      <c r="DO38" s="437">
        <f t="shared" si="30"/>
        <v>0</v>
      </c>
      <c r="DP38" s="437">
        <f t="shared" si="30"/>
        <v>0</v>
      </c>
      <c r="DQ38" s="437">
        <f t="shared" si="30"/>
        <v>0</v>
      </c>
      <c r="DR38" s="437">
        <f t="shared" si="30"/>
        <v>44.004376753999999</v>
      </c>
      <c r="DS38" s="437">
        <f t="shared" si="30"/>
        <v>0</v>
      </c>
      <c r="DT38" s="437">
        <f t="shared" si="30"/>
        <v>44.004376753999999</v>
      </c>
      <c r="DU38" s="437">
        <f t="shared" si="30"/>
        <v>0.37121674744878042</v>
      </c>
      <c r="DV38" s="437">
        <f t="shared" si="30"/>
        <v>0.37121674744878042</v>
      </c>
      <c r="DW38" s="437" t="e">
        <f t="shared" si="30"/>
        <v>#DIV/0!</v>
      </c>
    </row>
    <row r="39" spans="1:127" ht="16.5" x14ac:dyDescent="0.3">
      <c r="A39" s="443" t="s">
        <v>100</v>
      </c>
      <c r="B39" s="444">
        <f>'TOFE détaillé 2021'!B206</f>
        <v>116.45292999999999</v>
      </c>
      <c r="C39" s="444">
        <f>'TOFE détaillé 2021'!C206</f>
        <v>0</v>
      </c>
      <c r="D39" s="444">
        <f>'TOFE détaillé 2021'!D206</f>
        <v>116.45292999999999</v>
      </c>
      <c r="E39" s="444">
        <f>'TOFE détaillé 2021'!E206</f>
        <v>116.45292999999999</v>
      </c>
      <c r="F39" s="444">
        <f>'TOFE détaillé 2021'!F206</f>
        <v>0</v>
      </c>
      <c r="G39" s="444">
        <f>'TOFE détaillé 2021'!G206</f>
        <v>116.45292999999999</v>
      </c>
      <c r="H39" s="444">
        <f>'TOFE détaillé 2021'!H206</f>
        <v>0</v>
      </c>
      <c r="I39" s="444">
        <f>'TOFE détaillé 2021'!I206</f>
        <v>0</v>
      </c>
      <c r="J39" s="444">
        <f>'TOFE détaillé 2021'!J206</f>
        <v>0.46753474900000003</v>
      </c>
      <c r="K39" s="444">
        <f>'TOFE détaillé 2021'!K206</f>
        <v>0</v>
      </c>
      <c r="L39" s="444">
        <f>'TOFE détaillé 2021'!L206</f>
        <v>0.46753474900000003</v>
      </c>
      <c r="M39" s="444">
        <f>'TOFE détaillé 2021'!M206</f>
        <v>0</v>
      </c>
      <c r="N39" s="444">
        <f>'TOFE détaillé 2021'!N206</f>
        <v>1.8977065259999999</v>
      </c>
      <c r="O39" s="444">
        <f>'TOFE détaillé 2021'!O206</f>
        <v>0</v>
      </c>
      <c r="P39" s="444">
        <f>'TOFE détaillé 2021'!P206</f>
        <v>1.8977065259999999</v>
      </c>
      <c r="Q39" s="444">
        <f>'TOFE détaillé 2021'!Q206</f>
        <v>2.3652412749999998</v>
      </c>
      <c r="R39" s="444">
        <f>'TOFE détaillé 2021'!R206</f>
        <v>0</v>
      </c>
      <c r="S39" s="444">
        <f>'TOFE détaillé 2021'!S206</f>
        <v>2.3652412749999998</v>
      </c>
      <c r="T39" s="444">
        <f>'TOFE détaillé 2021'!T206</f>
        <v>0</v>
      </c>
      <c r="U39" s="444">
        <f>'TOFE détaillé 2021'!U206</f>
        <v>3.2356940230000002</v>
      </c>
      <c r="V39" s="444">
        <f>'TOFE détaillé 2021'!V206</f>
        <v>0</v>
      </c>
      <c r="W39" s="444">
        <f>'TOFE détaillé 2021'!W206</f>
        <v>3.2356940230000002</v>
      </c>
      <c r="X39" s="444">
        <f>'TOFE détaillé 2021'!X206</f>
        <v>0</v>
      </c>
      <c r="Y39" s="444">
        <f>'TOFE détaillé 2021'!Y206</f>
        <v>0</v>
      </c>
      <c r="Z39" s="444">
        <f>'TOFE détaillé 2021'!Z206</f>
        <v>5.6009352979999996</v>
      </c>
      <c r="AA39" s="444">
        <f>'TOFE détaillé 2021'!AA206</f>
        <v>0</v>
      </c>
      <c r="AB39" s="444">
        <f>'TOFE détaillé 2021'!AB206</f>
        <v>5.6009352979999996</v>
      </c>
      <c r="AC39" s="438">
        <f t="shared" si="14"/>
        <v>4.8096130324930424E-2</v>
      </c>
      <c r="AD39" s="438">
        <f t="shared" si="15"/>
        <v>4.8096130324930424E-2</v>
      </c>
      <c r="AE39" s="438" t="e">
        <f t="shared" si="19"/>
        <v>#DIV/0!</v>
      </c>
      <c r="AF39" s="444">
        <f>'TOFE détaillé 2021'!AF206</f>
        <v>0</v>
      </c>
      <c r="AG39" s="444">
        <f>'TOFE détaillé 2021'!AG206</f>
        <v>6.1384922450000001</v>
      </c>
      <c r="AH39" s="444">
        <f>'TOFE détaillé 2021'!AH206</f>
        <v>0</v>
      </c>
      <c r="AI39" s="444">
        <f>'TOFE détaillé 2021'!AI206</f>
        <v>6.1384922450000001</v>
      </c>
      <c r="AJ39" s="444">
        <f>'TOFE détaillé 2021'!AJ206</f>
        <v>11.739427543</v>
      </c>
      <c r="AK39" s="444">
        <f>'TOFE détaillé 2021'!AK206</f>
        <v>0</v>
      </c>
      <c r="AL39" s="444">
        <f>'TOFE détaillé 2021'!AL206</f>
        <v>11.739427543</v>
      </c>
      <c r="AM39" s="444">
        <f>'TOFE détaillé 2021'!AM206</f>
        <v>0.10080834842884588</v>
      </c>
      <c r="AN39" s="444">
        <f>'TOFE détaillé 2021'!AN206</f>
        <v>0</v>
      </c>
      <c r="AO39" s="444">
        <f>'TOFE détaillé 2021'!AO206</f>
        <v>1.818216176</v>
      </c>
      <c r="AP39" s="444">
        <f>'TOFE détaillé 2021'!AP206</f>
        <v>0</v>
      </c>
      <c r="AQ39" s="444">
        <f>'TOFE détaillé 2021'!AQ206</f>
        <v>1.818216176</v>
      </c>
      <c r="AR39" s="444">
        <f>'TOFE détaillé 2021'!AR206</f>
        <v>13.557643719</v>
      </c>
      <c r="AS39" s="444">
        <f>'TOFE détaillé 2021'!AS206</f>
        <v>0</v>
      </c>
      <c r="AT39" s="444">
        <f>'TOFE détaillé 2021'!AT206</f>
        <v>13.557643719</v>
      </c>
      <c r="AU39" s="444">
        <f>'TOFE détaillé 2021'!AU206</f>
        <v>0</v>
      </c>
      <c r="AV39" s="444">
        <f>'TOFE détaillé 2021'!AV206</f>
        <v>9.3144365199999992</v>
      </c>
      <c r="AW39" s="444">
        <f>'TOFE détaillé 2021'!AW206</f>
        <v>0</v>
      </c>
      <c r="AX39" s="444">
        <f>'TOFE détaillé 2021'!AX206</f>
        <v>9.3144365199999992</v>
      </c>
      <c r="AY39" s="444">
        <f>'TOFE détaillé 2021'!AY206</f>
        <v>0</v>
      </c>
      <c r="AZ39" s="444">
        <f>'TOFE détaillé 2021'!AZ206</f>
        <v>0</v>
      </c>
      <c r="BA39" s="444">
        <f>'TOFE détaillé 2021'!BA206</f>
        <v>17.271144940999999</v>
      </c>
      <c r="BB39" s="444">
        <f>'TOFE détaillé 2021'!BB206</f>
        <v>0</v>
      </c>
      <c r="BC39" s="444">
        <f>'TOFE détaillé 2021'!BC206</f>
        <v>17.271144940999999</v>
      </c>
      <c r="BD39" s="444">
        <f>'TOFE détaillé 2021'!BD206</f>
        <v>0</v>
      </c>
      <c r="BE39" s="444">
        <f>'TOFE détaillé 2021'!BE206</f>
        <v>0</v>
      </c>
      <c r="BF39" s="445">
        <f>'TOFE détaillé 2021'!BF206</f>
        <v>22.872080238999999</v>
      </c>
      <c r="BG39" s="445">
        <f>'TOFE détaillé 2021'!BG206</f>
        <v>0</v>
      </c>
      <c r="BH39" s="445">
        <f>'TOFE détaillé 2021'!BH206</f>
        <v>22.872080238999999</v>
      </c>
      <c r="BI39" s="440">
        <f t="shared" si="16"/>
        <v>0.19640622386229353</v>
      </c>
      <c r="BJ39" s="444">
        <f>'TOFE détaillé 2021'!BJ206</f>
        <v>0.19640622386229353</v>
      </c>
      <c r="BK39" s="444" t="e">
        <f>'TOFE détaillé 2021'!BK206</f>
        <v>#DIV/0!</v>
      </c>
      <c r="BL39" s="444">
        <f>'TOFE détaillé 2021'!BL206</f>
        <v>0</v>
      </c>
      <c r="BM39" s="444">
        <f>'TOFE détaillé 2021'!BM206</f>
        <v>0</v>
      </c>
      <c r="BN39" s="444">
        <f>'TOFE détaillé 2021'!BN206</f>
        <v>0</v>
      </c>
      <c r="BO39" s="444">
        <f>'TOFE détaillé 2021'!BO206</f>
        <v>0</v>
      </c>
      <c r="BP39" s="444">
        <f>'TOFE détaillé 2021'!BP206</f>
        <v>22.872080238999999</v>
      </c>
      <c r="BQ39" s="444">
        <f>'TOFE détaillé 2021'!BQ206</f>
        <v>0</v>
      </c>
      <c r="BR39" s="444">
        <f>'TOFE détaillé 2021'!BR206</f>
        <v>22.872080238999999</v>
      </c>
      <c r="BS39" s="444">
        <f>'TOFE détaillé 2021'!BS206</f>
        <v>0.19640622386229353</v>
      </c>
      <c r="BT39" s="444">
        <f>'TOFE détaillé 2021'!BT206</f>
        <v>0</v>
      </c>
      <c r="BU39" s="444">
        <f>'TOFE détaillé 2021'!BU206</f>
        <v>0</v>
      </c>
      <c r="BV39" s="444">
        <f>'TOFE détaillé 2021'!BV206</f>
        <v>0</v>
      </c>
      <c r="BW39" s="444">
        <f>'TOFE détaillé 2021'!BW206</f>
        <v>0</v>
      </c>
      <c r="BX39" s="444">
        <f>'TOFE détaillé 2021'!BX206</f>
        <v>22.872080238999999</v>
      </c>
      <c r="BY39" s="444">
        <f>'TOFE détaillé 2021'!BY206</f>
        <v>0</v>
      </c>
      <c r="BZ39" s="444">
        <f>'TOFE détaillé 2021'!BZ206</f>
        <v>22.872080238999999</v>
      </c>
      <c r="CA39" s="444">
        <f>'TOFE détaillé 2021'!CA206</f>
        <v>0.19640622386229353</v>
      </c>
      <c r="CB39" s="444">
        <f>'TOFE détaillé 2021'!CB206</f>
        <v>0</v>
      </c>
      <c r="CC39" s="444">
        <f>'TOFE détaillé 2021'!CC206</f>
        <v>0</v>
      </c>
      <c r="CD39" s="444">
        <f>'TOFE détaillé 2021'!CD206</f>
        <v>0</v>
      </c>
      <c r="CE39" s="444">
        <f>'TOFE détaillé 2021'!CE206</f>
        <v>0</v>
      </c>
      <c r="CF39" s="444">
        <f>'TOFE détaillé 2021'!CF206</f>
        <v>0</v>
      </c>
      <c r="CG39" s="444">
        <f>'TOFE détaillé 2021'!CG206</f>
        <v>0</v>
      </c>
      <c r="CH39" s="444">
        <f>'TOFE détaillé 2021'!CH206</f>
        <v>0</v>
      </c>
      <c r="CI39" s="444">
        <f>'TOFE détaillé 2021'!CI206</f>
        <v>0</v>
      </c>
      <c r="CJ39" s="444">
        <f>'TOFE détaillé 2021'!CJ206</f>
        <v>0</v>
      </c>
      <c r="CK39" s="444">
        <f>'TOFE détaillé 2021'!CK206</f>
        <v>0</v>
      </c>
      <c r="CL39" s="444">
        <f>'TOFE détaillé 2021'!CL206</f>
        <v>0</v>
      </c>
      <c r="CM39" s="444">
        <f>'TOFE détaillé 2021'!CM206</f>
        <v>22.872080238999999</v>
      </c>
      <c r="CN39" s="444">
        <f>'TOFE détaillé 2021'!CN206</f>
        <v>0</v>
      </c>
      <c r="CO39" s="444">
        <f>'TOFE détaillé 2021'!CO206</f>
        <v>22.872080238999999</v>
      </c>
      <c r="CP39" s="444">
        <f>'TOFE détaillé 2021'!CP206</f>
        <v>0.19640622386229353</v>
      </c>
      <c r="CQ39" s="444">
        <f>'TOFE détaillé 2021'!CQ206</f>
        <v>0.19640622386229353</v>
      </c>
      <c r="CR39" s="444" t="e">
        <f>'TOFE détaillé 2021'!CR206</f>
        <v>#DIV/0!</v>
      </c>
      <c r="CS39" s="444">
        <f>'TOFE détaillé 2021'!CS206</f>
        <v>0</v>
      </c>
      <c r="CT39" s="444">
        <f>'TOFE détaillé 2021'!CT206</f>
        <v>0</v>
      </c>
      <c r="CU39" s="444">
        <f>'TOFE détaillé 2021'!CU206</f>
        <v>0</v>
      </c>
      <c r="CV39" s="444">
        <f>'TOFE détaillé 2021'!CV206</f>
        <v>0</v>
      </c>
      <c r="CW39" s="444">
        <f>'TOFE détaillé 2021'!CW206</f>
        <v>22.872080238999999</v>
      </c>
      <c r="CX39" s="444">
        <f>'TOFE détaillé 2021'!CX206</f>
        <v>0</v>
      </c>
      <c r="CY39" s="444">
        <f>'TOFE détaillé 2021'!CY206</f>
        <v>22.872080238999999</v>
      </c>
      <c r="CZ39" s="444">
        <f>'TOFE détaillé 2021'!CZ206</f>
        <v>0</v>
      </c>
      <c r="DA39" s="444">
        <f>'TOFE détaillé 2021'!DA206</f>
        <v>0</v>
      </c>
      <c r="DB39" s="444">
        <f>'TOFE détaillé 2021'!DB206</f>
        <v>0</v>
      </c>
      <c r="DC39" s="444">
        <f>'TOFE détaillé 2021'!DC206</f>
        <v>0</v>
      </c>
      <c r="DD39" s="444">
        <f>'TOFE détaillé 2021'!DD206</f>
        <v>22.872080238999999</v>
      </c>
      <c r="DE39" s="444">
        <f>'TOFE détaillé 2021'!DE206</f>
        <v>0</v>
      </c>
      <c r="DF39" s="444">
        <f>'TOFE détaillé 2021'!DF206</f>
        <v>22.872080238999999</v>
      </c>
      <c r="DG39" s="444">
        <f>'TOFE détaillé 2021'!DG206</f>
        <v>0</v>
      </c>
      <c r="DH39" s="444">
        <f>'TOFE détaillé 2021'!DH206</f>
        <v>0</v>
      </c>
      <c r="DI39" s="444">
        <f>'TOFE détaillé 2021'!DI206</f>
        <v>0</v>
      </c>
      <c r="DJ39" s="444">
        <f>'TOFE détaillé 2021'!DJ206</f>
        <v>0</v>
      </c>
      <c r="DK39" s="444">
        <f>'TOFE détaillé 2021'!DK206</f>
        <v>0</v>
      </c>
      <c r="DL39" s="444">
        <f>'TOFE détaillé 2021'!DL206</f>
        <v>0</v>
      </c>
      <c r="DM39" s="444">
        <f>'TOFE détaillé 2021'!DM206</f>
        <v>0</v>
      </c>
      <c r="DN39" s="444">
        <f>'TOFE détaillé 2021'!DN206</f>
        <v>0</v>
      </c>
      <c r="DO39" s="444">
        <f>'TOFE détaillé 2021'!DO206</f>
        <v>0</v>
      </c>
      <c r="DP39" s="444">
        <f>'TOFE détaillé 2021'!DP206</f>
        <v>0</v>
      </c>
      <c r="DQ39" s="444">
        <f>'TOFE détaillé 2021'!DQ206</f>
        <v>0</v>
      </c>
      <c r="DR39" s="444">
        <f>'TOFE détaillé 2021'!DR206</f>
        <v>22.872080238999999</v>
      </c>
      <c r="DS39" s="444">
        <f>'TOFE détaillé 2021'!DS206</f>
        <v>0</v>
      </c>
      <c r="DT39" s="444">
        <f>'TOFE détaillé 2021'!DT206</f>
        <v>22.872080238999999</v>
      </c>
      <c r="DU39" s="444">
        <f>'TOFE détaillé 2021'!DU206</f>
        <v>0.19640622386229353</v>
      </c>
      <c r="DV39" s="444">
        <f>'TOFE détaillé 2021'!DV206</f>
        <v>0.19640622386229353</v>
      </c>
      <c r="DW39" s="444" t="e">
        <f>'TOFE détaillé 2021'!DW206</f>
        <v>#DIV/0!</v>
      </c>
    </row>
    <row r="40" spans="1:127" ht="16.5" x14ac:dyDescent="0.3">
      <c r="A40" s="429" t="s">
        <v>364</v>
      </c>
      <c r="B40" s="444">
        <f>'TOFE détaillé 2021'!B207</f>
        <v>120.886867</v>
      </c>
      <c r="C40" s="444">
        <f>'TOFE détaillé 2021'!C207</f>
        <v>0</v>
      </c>
      <c r="D40" s="444">
        <f>'TOFE détaillé 2021'!D207</f>
        <v>120.886867</v>
      </c>
      <c r="E40" s="444">
        <f>'TOFE détaillé 2021'!E207</f>
        <v>120.886867</v>
      </c>
      <c r="F40" s="444">
        <f>'TOFE détaillé 2021'!F207</f>
        <v>0</v>
      </c>
      <c r="G40" s="444">
        <f>'TOFE détaillé 2021'!G207</f>
        <v>120.886867</v>
      </c>
      <c r="H40" s="444">
        <f>'TOFE détaillé 2021'!H207</f>
        <v>120.886867</v>
      </c>
      <c r="I40" s="444">
        <f>'TOFE détaillé 2021'!I207</f>
        <v>0</v>
      </c>
      <c r="J40" s="444">
        <f>'TOFE détaillé 2021'!J207</f>
        <v>0.84562286799999997</v>
      </c>
      <c r="K40" s="444">
        <f>'TOFE détaillé 2021'!K207</f>
        <v>0</v>
      </c>
      <c r="L40" s="444">
        <f>'TOFE détaillé 2021'!L207</f>
        <v>0.84562286799999997</v>
      </c>
      <c r="M40" s="444">
        <f>'TOFE détaillé 2021'!M207</f>
        <v>0</v>
      </c>
      <c r="N40" s="444">
        <f>'TOFE détaillé 2021'!N207</f>
        <v>1.8842500280000001</v>
      </c>
      <c r="O40" s="444">
        <f>'TOFE détaillé 2021'!O207</f>
        <v>0</v>
      </c>
      <c r="P40" s="444">
        <f>'TOFE détaillé 2021'!P207</f>
        <v>1.8842500280000001</v>
      </c>
      <c r="Q40" s="444">
        <f>'TOFE détaillé 2021'!Q207</f>
        <v>2.7298728959999998</v>
      </c>
      <c r="R40" s="444">
        <f>'TOFE détaillé 2021'!R207</f>
        <v>0</v>
      </c>
      <c r="S40" s="444">
        <f>'TOFE détaillé 2021'!S207</f>
        <v>2.7298728959999998</v>
      </c>
      <c r="T40" s="444">
        <f>'TOFE détaillé 2021'!T207</f>
        <v>0</v>
      </c>
      <c r="U40" s="444">
        <f>'TOFE détaillé 2021'!U207</f>
        <v>2.3971423600000001</v>
      </c>
      <c r="V40" s="444">
        <f>'TOFE détaillé 2021'!V207</f>
        <v>0</v>
      </c>
      <c r="W40" s="444">
        <f>'TOFE détaillé 2021'!W207</f>
        <v>2.3971423600000001</v>
      </c>
      <c r="X40" s="444">
        <f>'TOFE détaillé 2021'!X207</f>
        <v>0</v>
      </c>
      <c r="Y40" s="444">
        <f>'TOFE détaillé 2021'!Y207</f>
        <v>0</v>
      </c>
      <c r="Z40" s="444">
        <f>'TOFE détaillé 2021'!Z207</f>
        <v>5.127015256</v>
      </c>
      <c r="AA40" s="444">
        <f>'TOFE détaillé 2021'!AA207</f>
        <v>0</v>
      </c>
      <c r="AB40" s="444">
        <f>'TOFE détaillé 2021'!AB207</f>
        <v>5.127015256</v>
      </c>
      <c r="AC40" s="438">
        <f t="shared" si="14"/>
        <v>4.2411681129927874E-2</v>
      </c>
      <c r="AD40" s="438">
        <f t="shared" si="15"/>
        <v>4.2411681129927874E-2</v>
      </c>
      <c r="AE40" s="438" t="e">
        <f t="shared" si="19"/>
        <v>#DIV/0!</v>
      </c>
      <c r="AF40" s="444">
        <f>'TOFE détaillé 2021'!AF207</f>
        <v>0</v>
      </c>
      <c r="AG40" s="444">
        <f>'TOFE détaillé 2021'!AG207</f>
        <v>7.5040621329999997</v>
      </c>
      <c r="AH40" s="444">
        <f>'TOFE détaillé 2021'!AH207</f>
        <v>0</v>
      </c>
      <c r="AI40" s="444">
        <f>'TOFE détaillé 2021'!AI207</f>
        <v>7.5040621329999997</v>
      </c>
      <c r="AJ40" s="444">
        <f>'TOFE détaillé 2021'!AJ207</f>
        <v>12.631077389</v>
      </c>
      <c r="AK40" s="444">
        <f>'TOFE détaillé 2021'!AK207</f>
        <v>0</v>
      </c>
      <c r="AL40" s="444">
        <f>'TOFE détaillé 2021'!AL207</f>
        <v>12.631077389</v>
      </c>
      <c r="AM40" s="444">
        <f>'TOFE détaillé 2021'!AM207</f>
        <v>0.10448676272667402</v>
      </c>
      <c r="AN40" s="444">
        <f>'TOFE détaillé 2021'!AN207</f>
        <v>0</v>
      </c>
      <c r="AO40" s="444">
        <f>'TOFE détaillé 2021'!AO207</f>
        <v>3.490764602</v>
      </c>
      <c r="AP40" s="444">
        <f>'TOFE détaillé 2021'!AP207</f>
        <v>0</v>
      </c>
      <c r="AQ40" s="444">
        <f>'TOFE détaillé 2021'!AQ207</f>
        <v>3.490764602</v>
      </c>
      <c r="AR40" s="444">
        <f>'TOFE détaillé 2021'!AR207</f>
        <v>16.121841991</v>
      </c>
      <c r="AS40" s="444">
        <f>'TOFE détaillé 2021'!AS207</f>
        <v>0</v>
      </c>
      <c r="AT40" s="444">
        <f>'TOFE détaillé 2021'!AT207</f>
        <v>16.121841991</v>
      </c>
      <c r="AU40" s="444">
        <f>'TOFE détaillé 2021'!AU207</f>
        <v>0</v>
      </c>
      <c r="AV40" s="444">
        <f>'TOFE détaillé 2021'!AV207</f>
        <v>5.010454524</v>
      </c>
      <c r="AW40" s="444">
        <f>'TOFE détaillé 2021'!AW207</f>
        <v>0</v>
      </c>
      <c r="AX40" s="444">
        <f>'TOFE détaillé 2021'!AX207</f>
        <v>5.010454524</v>
      </c>
      <c r="AY40" s="444">
        <f>'TOFE détaillé 2021'!AY207</f>
        <v>0</v>
      </c>
      <c r="AZ40" s="444">
        <f>'TOFE détaillé 2021'!AZ207</f>
        <v>0</v>
      </c>
      <c r="BA40" s="444">
        <f>'TOFE détaillé 2021'!BA207</f>
        <v>16.005281259</v>
      </c>
      <c r="BB40" s="444">
        <f>'TOFE détaillé 2021'!BB207</f>
        <v>0</v>
      </c>
      <c r="BC40" s="444">
        <f>'TOFE détaillé 2021'!BC207</f>
        <v>16.005281259</v>
      </c>
      <c r="BD40" s="444">
        <f>'TOFE détaillé 2021'!BD207</f>
        <v>0</v>
      </c>
      <c r="BE40" s="444">
        <f>'TOFE détaillé 2021'!BE207</f>
        <v>0</v>
      </c>
      <c r="BF40" s="445">
        <f>'TOFE détaillé 2021'!BF207</f>
        <v>21.132296515</v>
      </c>
      <c r="BG40" s="445">
        <f>'TOFE détaillé 2021'!BG207</f>
        <v>0</v>
      </c>
      <c r="BH40" s="445">
        <f>'TOFE détaillé 2021'!BH207</f>
        <v>21.132296515</v>
      </c>
      <c r="BI40" s="440">
        <f t="shared" si="16"/>
        <v>0.17481052358648685</v>
      </c>
      <c r="BJ40" s="444">
        <f>'TOFE détaillé 2021'!BJ207</f>
        <v>0.17481052358648685</v>
      </c>
      <c r="BK40" s="444" t="e">
        <f>'TOFE détaillé 2021'!BK207</f>
        <v>#DIV/0!</v>
      </c>
      <c r="BL40" s="444">
        <f>'TOFE détaillé 2021'!BL207</f>
        <v>0</v>
      </c>
      <c r="BM40" s="444">
        <f>'TOFE détaillé 2021'!BM207</f>
        <v>0</v>
      </c>
      <c r="BN40" s="444">
        <f>'TOFE détaillé 2021'!BN207</f>
        <v>0</v>
      </c>
      <c r="BO40" s="444">
        <f>'TOFE détaillé 2021'!BO207</f>
        <v>0</v>
      </c>
      <c r="BP40" s="444">
        <f>'TOFE détaillé 2021'!BP207</f>
        <v>21.132296515</v>
      </c>
      <c r="BQ40" s="444">
        <f>'TOFE détaillé 2021'!BQ207</f>
        <v>0</v>
      </c>
      <c r="BR40" s="444">
        <f>'TOFE détaillé 2021'!BR207</f>
        <v>21.132296515</v>
      </c>
      <c r="BS40" s="444">
        <f>'TOFE détaillé 2021'!BS207</f>
        <v>0.17481052358648685</v>
      </c>
      <c r="BT40" s="444">
        <f>'TOFE détaillé 2021'!BT207</f>
        <v>0</v>
      </c>
      <c r="BU40" s="444">
        <f>'TOFE détaillé 2021'!BU207</f>
        <v>0</v>
      </c>
      <c r="BV40" s="444">
        <f>'TOFE détaillé 2021'!BV207</f>
        <v>0</v>
      </c>
      <c r="BW40" s="444">
        <f>'TOFE détaillé 2021'!BW207</f>
        <v>0</v>
      </c>
      <c r="BX40" s="444">
        <f>'TOFE détaillé 2021'!BX207</f>
        <v>21.132296515</v>
      </c>
      <c r="BY40" s="444">
        <f>'TOFE détaillé 2021'!BY207</f>
        <v>0</v>
      </c>
      <c r="BZ40" s="444">
        <f>'TOFE détaillé 2021'!BZ207</f>
        <v>21.132296515</v>
      </c>
      <c r="CA40" s="444">
        <f>'TOFE détaillé 2021'!CA207</f>
        <v>0.17481052358648685</v>
      </c>
      <c r="CB40" s="444">
        <f>'TOFE détaillé 2021'!CB207</f>
        <v>0</v>
      </c>
      <c r="CC40" s="444">
        <f>'TOFE détaillé 2021'!CC207</f>
        <v>0</v>
      </c>
      <c r="CD40" s="444">
        <f>'TOFE détaillé 2021'!CD207</f>
        <v>0</v>
      </c>
      <c r="CE40" s="444">
        <f>'TOFE détaillé 2021'!CE207</f>
        <v>0</v>
      </c>
      <c r="CF40" s="444">
        <f>'TOFE détaillé 2021'!CF207</f>
        <v>0</v>
      </c>
      <c r="CG40" s="444">
        <f>'TOFE détaillé 2021'!CG207</f>
        <v>0</v>
      </c>
      <c r="CH40" s="444">
        <f>'TOFE détaillé 2021'!CH207</f>
        <v>0</v>
      </c>
      <c r="CI40" s="444">
        <f>'TOFE détaillé 2021'!CI207</f>
        <v>0</v>
      </c>
      <c r="CJ40" s="444">
        <f>'TOFE détaillé 2021'!CJ207</f>
        <v>0</v>
      </c>
      <c r="CK40" s="444">
        <f>'TOFE détaillé 2021'!CK207</f>
        <v>0</v>
      </c>
      <c r="CL40" s="444">
        <f>'TOFE détaillé 2021'!CL207</f>
        <v>0</v>
      </c>
      <c r="CM40" s="444">
        <f>'TOFE détaillé 2021'!CM207</f>
        <v>21.132296515</v>
      </c>
      <c r="CN40" s="444">
        <f>'TOFE détaillé 2021'!CN207</f>
        <v>0</v>
      </c>
      <c r="CO40" s="444">
        <f>'TOFE détaillé 2021'!CO207</f>
        <v>21.132296515</v>
      </c>
      <c r="CP40" s="444">
        <f>'TOFE détaillé 2021'!CP207</f>
        <v>0.17481052358648685</v>
      </c>
      <c r="CQ40" s="444">
        <f>'TOFE détaillé 2021'!CQ207</f>
        <v>0.17481052358648685</v>
      </c>
      <c r="CR40" s="444" t="e">
        <f>'TOFE détaillé 2021'!CR207</f>
        <v>#DIV/0!</v>
      </c>
      <c r="CS40" s="444">
        <f>'TOFE détaillé 2021'!CS207</f>
        <v>0</v>
      </c>
      <c r="CT40" s="444">
        <f>'TOFE détaillé 2021'!CT207</f>
        <v>0</v>
      </c>
      <c r="CU40" s="444">
        <f>'TOFE détaillé 2021'!CU207</f>
        <v>0</v>
      </c>
      <c r="CV40" s="444">
        <f>'TOFE détaillé 2021'!CV207</f>
        <v>0</v>
      </c>
      <c r="CW40" s="444">
        <f>'TOFE détaillé 2021'!CW207</f>
        <v>21.132296515</v>
      </c>
      <c r="CX40" s="444">
        <f>'TOFE détaillé 2021'!CX207</f>
        <v>0</v>
      </c>
      <c r="CY40" s="444">
        <f>'TOFE détaillé 2021'!CY207</f>
        <v>21.132296515</v>
      </c>
      <c r="CZ40" s="444">
        <f>'TOFE détaillé 2021'!CZ207</f>
        <v>0</v>
      </c>
      <c r="DA40" s="444">
        <f>'TOFE détaillé 2021'!DA207</f>
        <v>0</v>
      </c>
      <c r="DB40" s="444">
        <f>'TOFE détaillé 2021'!DB207</f>
        <v>0</v>
      </c>
      <c r="DC40" s="444">
        <f>'TOFE détaillé 2021'!DC207</f>
        <v>0</v>
      </c>
      <c r="DD40" s="444">
        <f>'TOFE détaillé 2021'!DD207</f>
        <v>21.132296515</v>
      </c>
      <c r="DE40" s="444">
        <f>'TOFE détaillé 2021'!DE207</f>
        <v>0</v>
      </c>
      <c r="DF40" s="444">
        <f>'TOFE détaillé 2021'!DF207</f>
        <v>21.132296515</v>
      </c>
      <c r="DG40" s="444">
        <f>'TOFE détaillé 2021'!DG207</f>
        <v>0</v>
      </c>
      <c r="DH40" s="444">
        <f>'TOFE détaillé 2021'!DH207</f>
        <v>0</v>
      </c>
      <c r="DI40" s="444">
        <f>'TOFE détaillé 2021'!DI207</f>
        <v>0</v>
      </c>
      <c r="DJ40" s="444">
        <f>'TOFE détaillé 2021'!DJ207</f>
        <v>0</v>
      </c>
      <c r="DK40" s="444">
        <f>'TOFE détaillé 2021'!DK207</f>
        <v>0</v>
      </c>
      <c r="DL40" s="444">
        <f>'TOFE détaillé 2021'!DL207</f>
        <v>0</v>
      </c>
      <c r="DM40" s="444">
        <f>'TOFE détaillé 2021'!DM207</f>
        <v>0</v>
      </c>
      <c r="DN40" s="444">
        <f>'TOFE détaillé 2021'!DN207</f>
        <v>0</v>
      </c>
      <c r="DO40" s="444">
        <f>'TOFE détaillé 2021'!DO207</f>
        <v>0</v>
      </c>
      <c r="DP40" s="444">
        <f>'TOFE détaillé 2021'!DP207</f>
        <v>0</v>
      </c>
      <c r="DQ40" s="444">
        <f>'TOFE détaillé 2021'!DQ207</f>
        <v>0</v>
      </c>
      <c r="DR40" s="444">
        <f>'TOFE détaillé 2021'!DR207</f>
        <v>21.132296515</v>
      </c>
      <c r="DS40" s="444">
        <f>'TOFE détaillé 2021'!DS207</f>
        <v>0</v>
      </c>
      <c r="DT40" s="444">
        <f>'TOFE détaillé 2021'!DT207</f>
        <v>21.132296515</v>
      </c>
      <c r="DU40" s="444">
        <f>'TOFE détaillé 2021'!DU207</f>
        <v>0.17481052358648685</v>
      </c>
      <c r="DV40" s="444">
        <f>'TOFE détaillé 2021'!DV207</f>
        <v>0.17481052358648685</v>
      </c>
      <c r="DW40" s="444">
        <f>'TOFE détaillé 2021'!DW207</f>
        <v>0.17481052358648685</v>
      </c>
    </row>
    <row r="41" spans="1:127" ht="16.5" hidden="1" x14ac:dyDescent="0.3">
      <c r="A41" s="451" t="s">
        <v>365</v>
      </c>
      <c r="B41" s="452">
        <f>'TOFE détaillé 2021'!B207+'TOFE détaillé 2021'!B146+'TOFE détaillé 2021'!B125+'TOFE détaillé 2021'!B91</f>
        <v>304.45010000000002</v>
      </c>
      <c r="C41" s="452">
        <f>'TOFE détaillé 2021'!C207+'TOFE détaillé 2021'!C146+'TOFE détaillé 2021'!C125+'TOFE détaillé 2021'!C91</f>
        <v>0</v>
      </c>
      <c r="D41" s="452">
        <f>'TOFE détaillé 2021'!D207+'TOFE détaillé 2021'!D146+'TOFE détaillé 2021'!D125+'TOFE détaillé 2021'!D91</f>
        <v>304.45010000000002</v>
      </c>
      <c r="E41" s="452">
        <f>'TOFE détaillé 2021'!E207+'TOFE détaillé 2021'!E146+'TOFE détaillé 2021'!E125+'TOFE détaillé 2021'!E91</f>
        <v>304.45010000000002</v>
      </c>
      <c r="F41" s="452">
        <f>'TOFE détaillé 2021'!F207+'TOFE détaillé 2021'!F146+'TOFE détaillé 2021'!F125+'TOFE détaillé 2021'!F91</f>
        <v>0</v>
      </c>
      <c r="G41" s="452">
        <f>'TOFE détaillé 2021'!G207+'TOFE détaillé 2021'!G146+'TOFE détaillé 2021'!G125+'TOFE détaillé 2021'!G91</f>
        <v>304.45010000000002</v>
      </c>
      <c r="H41" s="452">
        <f>'TOFE détaillé 2021'!H207+'TOFE détaillé 2021'!H146+'TOFE détaillé 2021'!H125+'TOFE détaillé 2021'!H91</f>
        <v>304.45010000000002</v>
      </c>
      <c r="I41" s="452">
        <f>'TOFE détaillé 2021'!I207+'TOFE détaillé 2021'!I146+'TOFE détaillé 2021'!I125+'TOFE détaillé 2021'!I91</f>
        <v>0</v>
      </c>
      <c r="J41" s="452">
        <f>'TOFE détaillé 2021'!J207+'TOFE détaillé 2021'!J146+'TOFE détaillé 2021'!J125+'TOFE détaillé 2021'!J91</f>
        <v>0.84562286799999997</v>
      </c>
      <c r="K41" s="452">
        <f>'TOFE détaillé 2021'!K207+'TOFE détaillé 2021'!K146+'TOFE détaillé 2021'!K125+'TOFE détaillé 2021'!K91</f>
        <v>0</v>
      </c>
      <c r="L41" s="452">
        <f>'TOFE détaillé 2021'!L207+'TOFE détaillé 2021'!L146+'TOFE détaillé 2021'!L125+'TOFE détaillé 2021'!L91</f>
        <v>0.84562286799999997</v>
      </c>
      <c r="M41" s="452">
        <f>'TOFE détaillé 2021'!M207+'TOFE détaillé 2021'!M146+'TOFE détaillé 2021'!M125+'TOFE détaillé 2021'!M91</f>
        <v>0</v>
      </c>
      <c r="N41" s="452">
        <f>'TOFE détaillé 2021'!N207+'TOFE détaillé 2021'!N146+'TOFE détaillé 2021'!N125+'TOFE détaillé 2021'!N91</f>
        <v>1.8842500280000001</v>
      </c>
      <c r="O41" s="452">
        <f>'TOFE détaillé 2021'!O207+'TOFE détaillé 2021'!O146+'TOFE détaillé 2021'!O125+'TOFE détaillé 2021'!O91</f>
        <v>0</v>
      </c>
      <c r="P41" s="452">
        <f>'TOFE détaillé 2021'!P207+'TOFE détaillé 2021'!P146+'TOFE détaillé 2021'!P125+'TOFE détaillé 2021'!P91</f>
        <v>1.8842500280000001</v>
      </c>
      <c r="Q41" s="452">
        <f>'TOFE détaillé 2021'!Q207+'TOFE détaillé 2021'!Q146+'TOFE détaillé 2021'!Q125+'TOFE détaillé 2021'!Q91</f>
        <v>2.7298728959999998</v>
      </c>
      <c r="R41" s="452">
        <f>'TOFE détaillé 2021'!R207+'TOFE détaillé 2021'!R146+'TOFE détaillé 2021'!R125+'TOFE détaillé 2021'!R91</f>
        <v>0</v>
      </c>
      <c r="S41" s="452">
        <f>'TOFE détaillé 2021'!S207+'TOFE détaillé 2021'!S146+'TOFE détaillé 2021'!S125+'TOFE détaillé 2021'!S91</f>
        <v>2.7298728959999998</v>
      </c>
      <c r="T41" s="452">
        <f>'TOFE détaillé 2021'!T207+'TOFE détaillé 2021'!T146+'TOFE détaillé 2021'!T125+'TOFE détaillé 2021'!T91</f>
        <v>0</v>
      </c>
      <c r="U41" s="452">
        <f>'TOFE détaillé 2021'!U207+'TOFE détaillé 2021'!U146+'TOFE détaillé 2021'!U125+'TOFE détaillé 2021'!U91</f>
        <v>2.3971423600000001</v>
      </c>
      <c r="V41" s="452">
        <f>'TOFE détaillé 2021'!V207+'TOFE détaillé 2021'!V146+'TOFE détaillé 2021'!V125+'TOFE détaillé 2021'!V91</f>
        <v>0</v>
      </c>
      <c r="W41" s="452">
        <f>'TOFE détaillé 2021'!W207+'TOFE détaillé 2021'!W146+'TOFE détaillé 2021'!W125+'TOFE détaillé 2021'!W91</f>
        <v>2.3971423600000001</v>
      </c>
      <c r="X41" s="452">
        <f>'TOFE détaillé 2021'!X207+'TOFE détaillé 2021'!X146+'TOFE détaillé 2021'!X125+'TOFE détaillé 2021'!X91</f>
        <v>0</v>
      </c>
      <c r="Y41" s="452">
        <f>'TOFE détaillé 2021'!Y207+'TOFE détaillé 2021'!Y146+'TOFE détaillé 2021'!Y125+'TOFE détaillé 2021'!Y91</f>
        <v>0</v>
      </c>
      <c r="Z41" s="452">
        <f>'TOFE détaillé 2021'!Z207+'TOFE détaillé 2021'!Z146+'TOFE détaillé 2021'!Z125+'TOFE détaillé 2021'!Z91</f>
        <v>5.127015256</v>
      </c>
      <c r="AA41" s="452">
        <f>'TOFE détaillé 2021'!AA207+'TOFE détaillé 2021'!AA146+'TOFE détaillé 2021'!AA125+'TOFE détaillé 2021'!AA91</f>
        <v>0</v>
      </c>
      <c r="AB41" s="452">
        <f>'TOFE détaillé 2021'!AB207+'TOFE détaillé 2021'!AB146+'TOFE détaillé 2021'!AB125+'TOFE détaillé 2021'!AB91</f>
        <v>5.127015256</v>
      </c>
      <c r="AC41" s="438">
        <f>Z41/B41</f>
        <v>1.6840248224585901E-2</v>
      </c>
      <c r="AD41" s="438" t="e">
        <f>Z41/Y41</f>
        <v>#DIV/0!</v>
      </c>
      <c r="AE41" s="438" t="e">
        <f t="shared" si="19"/>
        <v>#DIV/0!</v>
      </c>
      <c r="AF41" s="452">
        <f>'TOFE détaillé 2021'!AF207+'TOFE détaillé 2021'!AF146+'TOFE détaillé 2021'!AF125+'TOFE détaillé 2021'!AF91</f>
        <v>0</v>
      </c>
      <c r="AG41" s="452">
        <f>'TOFE détaillé 2021'!AG207+'TOFE détaillé 2021'!AG146+'TOFE détaillé 2021'!AG125+'TOFE détaillé 2021'!AG91</f>
        <v>7.5040621329999997</v>
      </c>
      <c r="AH41" s="452">
        <f>'TOFE détaillé 2021'!AH207+'TOFE détaillé 2021'!AH146+'TOFE détaillé 2021'!AH125+'TOFE détaillé 2021'!AH91</f>
        <v>0</v>
      </c>
      <c r="AI41" s="452">
        <f>'TOFE détaillé 2021'!AI207+'TOFE détaillé 2021'!AI146+'TOFE détaillé 2021'!AI125+'TOFE détaillé 2021'!AI91</f>
        <v>7.5040621329999997</v>
      </c>
      <c r="AJ41" s="452">
        <f>'TOFE détaillé 2021'!AJ207+'TOFE détaillé 2021'!AJ146+'TOFE détaillé 2021'!AJ125+'TOFE détaillé 2021'!AJ91</f>
        <v>12.631077389</v>
      </c>
      <c r="AK41" s="452">
        <f>'TOFE détaillé 2021'!AK207+'TOFE détaillé 2021'!AK146+'TOFE détaillé 2021'!AK125+'TOFE détaillé 2021'!AK91</f>
        <v>0</v>
      </c>
      <c r="AL41" s="452">
        <f>'TOFE détaillé 2021'!AL207+'TOFE détaillé 2021'!AL146+'TOFE détaillé 2021'!AL125+'TOFE détaillé 2021'!AL91</f>
        <v>12.631077389</v>
      </c>
      <c r="AM41" s="452">
        <f>'TOFE détaillé 2021'!AM207+'TOFE détaillé 2021'!AM146+'TOFE détaillé 2021'!AM125+'TOFE détaillé 2021'!AM91</f>
        <v>0.10448676272667402</v>
      </c>
      <c r="AN41" s="452">
        <f>'TOFE détaillé 2021'!AN207+'TOFE détaillé 2021'!AN146+'TOFE détaillé 2021'!AN125+'TOFE détaillé 2021'!AN91</f>
        <v>0</v>
      </c>
      <c r="AO41" s="452">
        <f>'TOFE détaillé 2021'!AO207+'TOFE détaillé 2021'!AO146+'TOFE détaillé 2021'!AO125+'TOFE détaillé 2021'!AO91</f>
        <v>3.490764602</v>
      </c>
      <c r="AP41" s="452">
        <f>'TOFE détaillé 2021'!AP207+'TOFE détaillé 2021'!AP146+'TOFE détaillé 2021'!AP125+'TOFE détaillé 2021'!AP91</f>
        <v>0</v>
      </c>
      <c r="AQ41" s="452">
        <f>'TOFE détaillé 2021'!AQ207+'TOFE détaillé 2021'!AQ146+'TOFE détaillé 2021'!AQ125+'TOFE détaillé 2021'!AQ91</f>
        <v>3.490764602</v>
      </c>
      <c r="AR41" s="452">
        <f>'TOFE détaillé 2021'!AR207+'TOFE détaillé 2021'!AR146+'TOFE détaillé 2021'!AR125+'TOFE détaillé 2021'!AR91</f>
        <v>16.121841991</v>
      </c>
      <c r="AS41" s="452">
        <f>'TOFE détaillé 2021'!AS207+'TOFE détaillé 2021'!AS146+'TOFE détaillé 2021'!AS125+'TOFE détaillé 2021'!AS91</f>
        <v>0</v>
      </c>
      <c r="AT41" s="452">
        <f>'TOFE détaillé 2021'!AT207+'TOFE détaillé 2021'!AT146+'TOFE détaillé 2021'!AT125+'TOFE détaillé 2021'!AT91</f>
        <v>16.121841991</v>
      </c>
      <c r="AU41" s="452">
        <f>'TOFE détaillé 2021'!AU207+'TOFE détaillé 2021'!AU146+'TOFE détaillé 2021'!AU125+'TOFE détaillé 2021'!AU91</f>
        <v>0</v>
      </c>
      <c r="AV41" s="452">
        <f>'TOFE détaillé 2021'!AV207+'TOFE détaillé 2021'!AV146+'TOFE détaillé 2021'!AV125+'TOFE détaillé 2021'!AV91</f>
        <v>5.010454524</v>
      </c>
      <c r="AW41" s="452">
        <f>'TOFE détaillé 2021'!AW207+'TOFE détaillé 2021'!AW146+'TOFE détaillé 2021'!AW125+'TOFE détaillé 2021'!AW91</f>
        <v>0</v>
      </c>
      <c r="AX41" s="452">
        <f>'TOFE détaillé 2021'!AX207+'TOFE détaillé 2021'!AX146+'TOFE détaillé 2021'!AX125+'TOFE détaillé 2021'!AX91</f>
        <v>5.010454524</v>
      </c>
      <c r="AY41" s="452">
        <f>'TOFE détaillé 2021'!AY207+'TOFE détaillé 2021'!AY146+'TOFE détaillé 2021'!AY125+'TOFE détaillé 2021'!AY91</f>
        <v>0</v>
      </c>
      <c r="AZ41" s="452">
        <f>'TOFE détaillé 2021'!AZ207+'TOFE détaillé 2021'!AZ146+'TOFE détaillé 2021'!AZ125+'TOFE détaillé 2021'!AZ91</f>
        <v>0</v>
      </c>
      <c r="BA41" s="452">
        <f>'TOFE détaillé 2021'!BA207+'TOFE détaillé 2021'!BA146+'TOFE détaillé 2021'!BA125+'TOFE détaillé 2021'!BA91</f>
        <v>16.005281259</v>
      </c>
      <c r="BB41" s="452">
        <f>'TOFE détaillé 2021'!BB207+'TOFE détaillé 2021'!BB146+'TOFE détaillé 2021'!BB125+'TOFE détaillé 2021'!BB91</f>
        <v>0</v>
      </c>
      <c r="BC41" s="452">
        <f>'TOFE détaillé 2021'!BC207+'TOFE détaillé 2021'!BC146+'TOFE détaillé 2021'!BC125+'TOFE détaillé 2021'!BC91</f>
        <v>16.005281259</v>
      </c>
      <c r="BD41" s="452">
        <f>'TOFE détaillé 2021'!BD207+'TOFE détaillé 2021'!BD146+'TOFE détaillé 2021'!BD125+'TOFE détaillé 2021'!BD91</f>
        <v>0</v>
      </c>
      <c r="BE41" s="452">
        <f>'TOFE détaillé 2021'!BE207+'TOFE détaillé 2021'!BE146+'TOFE détaillé 2021'!BE125+'TOFE détaillé 2021'!BE91</f>
        <v>0</v>
      </c>
      <c r="BF41" s="453">
        <f>'TOFE détaillé 2021'!BF207+'TOFE détaillé 2021'!BF146+'TOFE détaillé 2021'!BF125+'TOFE détaillé 2021'!BF91</f>
        <v>21.132296515</v>
      </c>
      <c r="BG41" s="453">
        <f>'TOFE détaillé 2021'!BG207+'TOFE détaillé 2021'!BG146+'TOFE détaillé 2021'!BG125+'TOFE détaillé 2021'!BG91</f>
        <v>0</v>
      </c>
      <c r="BH41" s="453">
        <f>'TOFE détaillé 2021'!BH207+'TOFE détaillé 2021'!BH146+'TOFE détaillé 2021'!BH125+'TOFE détaillé 2021'!BH91</f>
        <v>21.132296515</v>
      </c>
      <c r="BI41" s="452">
        <f>'TOFE détaillé 2021'!BI207+'TOFE détaillé 2021'!BI146+'TOFE détaillé 2021'!BI125+'TOFE détaillé 2021'!BI91</f>
        <v>0.17481052358648685</v>
      </c>
      <c r="BJ41" s="452">
        <f>'TOFE détaillé 2021'!BJ207+'TOFE détaillé 2021'!BJ146+'TOFE détaillé 2021'!BJ125+'TOFE détaillé 2021'!BJ91</f>
        <v>0.17481052358648685</v>
      </c>
      <c r="BK41" s="452" t="e">
        <f>'TOFE détaillé 2021'!BK207+'TOFE détaillé 2021'!BK146+'TOFE détaillé 2021'!BK125+'TOFE détaillé 2021'!BK91</f>
        <v>#DIV/0!</v>
      </c>
      <c r="BL41" s="452">
        <f>'TOFE détaillé 2021'!BL207+'TOFE détaillé 2021'!BL146+'TOFE détaillé 2021'!BL125+'TOFE détaillé 2021'!BL91</f>
        <v>0</v>
      </c>
      <c r="BM41" s="452">
        <f>'TOFE détaillé 2021'!BM207+'TOFE détaillé 2021'!BM146+'TOFE détaillé 2021'!BM125+'TOFE détaillé 2021'!BM91</f>
        <v>0</v>
      </c>
      <c r="BN41" s="452">
        <f>'TOFE détaillé 2021'!BN207+'TOFE détaillé 2021'!BN146+'TOFE détaillé 2021'!BN125+'TOFE détaillé 2021'!BN91</f>
        <v>0</v>
      </c>
      <c r="BO41" s="452">
        <f>'TOFE détaillé 2021'!BO207+'TOFE détaillé 2021'!BO146+'TOFE détaillé 2021'!BO125+'TOFE détaillé 2021'!BO91</f>
        <v>0</v>
      </c>
      <c r="BP41" s="452">
        <f>'TOFE détaillé 2021'!BP207+'TOFE détaillé 2021'!BP146+'TOFE détaillé 2021'!BP125+'TOFE détaillé 2021'!BP91</f>
        <v>21.132296515</v>
      </c>
      <c r="BQ41" s="452">
        <f>'TOFE détaillé 2021'!BQ207+'TOFE détaillé 2021'!BQ146+'TOFE détaillé 2021'!BQ125+'TOFE détaillé 2021'!BQ91</f>
        <v>0</v>
      </c>
      <c r="BR41" s="452">
        <f>'TOFE détaillé 2021'!BR207+'TOFE détaillé 2021'!BR146+'TOFE détaillé 2021'!BR125+'TOFE détaillé 2021'!BR91</f>
        <v>21.132296515</v>
      </c>
      <c r="BS41" s="452">
        <f>'TOFE détaillé 2021'!BS207+'TOFE détaillé 2021'!BS146+'TOFE détaillé 2021'!BS125+'TOFE détaillé 2021'!BS91</f>
        <v>0.17481052358648685</v>
      </c>
      <c r="BT41" s="452">
        <f>'TOFE détaillé 2021'!BT207+'TOFE détaillé 2021'!BT146+'TOFE détaillé 2021'!BT125+'TOFE détaillé 2021'!BT91</f>
        <v>0</v>
      </c>
      <c r="BU41" s="452">
        <f>'TOFE détaillé 2021'!BU207+'TOFE détaillé 2021'!BU146+'TOFE détaillé 2021'!BU125+'TOFE détaillé 2021'!BU91</f>
        <v>0</v>
      </c>
      <c r="BV41" s="452">
        <f>'TOFE détaillé 2021'!BV207+'TOFE détaillé 2021'!BV146+'TOFE détaillé 2021'!BV125+'TOFE détaillé 2021'!BV91</f>
        <v>0</v>
      </c>
      <c r="BW41" s="452">
        <f>'TOFE détaillé 2021'!BW207+'TOFE détaillé 2021'!BW146+'TOFE détaillé 2021'!BW125+'TOFE détaillé 2021'!BW91</f>
        <v>0</v>
      </c>
      <c r="BX41" s="452">
        <f>'TOFE détaillé 2021'!BX207+'TOFE détaillé 2021'!BX146+'TOFE détaillé 2021'!BX125+'TOFE détaillé 2021'!BX91</f>
        <v>21.132296515</v>
      </c>
      <c r="BY41" s="452">
        <f>'TOFE détaillé 2021'!BY207+'TOFE détaillé 2021'!BY146+'TOFE détaillé 2021'!BY125+'TOFE détaillé 2021'!BY91</f>
        <v>0</v>
      </c>
      <c r="BZ41" s="452">
        <f>'TOFE détaillé 2021'!BZ207+'TOFE détaillé 2021'!BZ146+'TOFE détaillé 2021'!BZ125+'TOFE détaillé 2021'!BZ91</f>
        <v>21.132296515</v>
      </c>
      <c r="CA41" s="452">
        <f>'TOFE détaillé 2021'!CA207+'TOFE détaillé 2021'!CA146+'TOFE détaillé 2021'!CA125+'TOFE détaillé 2021'!CA91</f>
        <v>0.17481052358648685</v>
      </c>
      <c r="CB41" s="452">
        <f>'TOFE détaillé 2021'!CB207+'TOFE détaillé 2021'!CB146+'TOFE détaillé 2021'!CB125+'TOFE détaillé 2021'!CB91</f>
        <v>0</v>
      </c>
      <c r="CC41" s="452">
        <f>'TOFE détaillé 2021'!CC207+'TOFE détaillé 2021'!CC146+'TOFE détaillé 2021'!CC125+'TOFE détaillé 2021'!CC91</f>
        <v>0</v>
      </c>
      <c r="CD41" s="452">
        <f>'TOFE détaillé 2021'!CD207+'TOFE détaillé 2021'!CD146+'TOFE détaillé 2021'!CD125+'TOFE détaillé 2021'!CD91</f>
        <v>0</v>
      </c>
      <c r="CE41" s="452">
        <f>'TOFE détaillé 2021'!CE207+'TOFE détaillé 2021'!CE146+'TOFE détaillé 2021'!CE125+'TOFE détaillé 2021'!CE91</f>
        <v>0</v>
      </c>
      <c r="CF41" s="452">
        <f>'TOFE détaillé 2021'!CF207+'TOFE détaillé 2021'!CF146+'TOFE détaillé 2021'!CF125+'TOFE détaillé 2021'!CF91</f>
        <v>0</v>
      </c>
      <c r="CG41" s="452">
        <f>'TOFE détaillé 2021'!CG207+'TOFE détaillé 2021'!CG146+'TOFE détaillé 2021'!CG125+'TOFE détaillé 2021'!CG91</f>
        <v>0</v>
      </c>
      <c r="CH41" s="452">
        <f>'TOFE détaillé 2021'!CH207+'TOFE détaillé 2021'!CH146+'TOFE détaillé 2021'!CH125+'TOFE détaillé 2021'!CH91</f>
        <v>0</v>
      </c>
      <c r="CI41" s="452">
        <f>'TOFE détaillé 2021'!CI207+'TOFE détaillé 2021'!CI146+'TOFE détaillé 2021'!CI125+'TOFE détaillé 2021'!CI91</f>
        <v>0</v>
      </c>
      <c r="CJ41" s="452">
        <f>'TOFE détaillé 2021'!CJ207+'TOFE détaillé 2021'!CJ146+'TOFE détaillé 2021'!CJ125+'TOFE détaillé 2021'!CJ91</f>
        <v>0</v>
      </c>
      <c r="CK41" s="452">
        <f>'TOFE détaillé 2021'!CK207+'TOFE détaillé 2021'!CK146+'TOFE détaillé 2021'!CK125+'TOFE détaillé 2021'!CK91</f>
        <v>0</v>
      </c>
      <c r="CL41" s="452">
        <f>'TOFE détaillé 2021'!CL207+'TOFE détaillé 2021'!CL146+'TOFE détaillé 2021'!CL125+'TOFE détaillé 2021'!CL91</f>
        <v>0</v>
      </c>
      <c r="CM41" s="452">
        <f>'TOFE détaillé 2021'!CM207+'TOFE détaillé 2021'!CM146+'TOFE détaillé 2021'!CM125+'TOFE détaillé 2021'!CM91</f>
        <v>21.132296515</v>
      </c>
      <c r="CN41" s="452">
        <f>'TOFE détaillé 2021'!CN207+'TOFE détaillé 2021'!CN146+'TOFE détaillé 2021'!CN125+'TOFE détaillé 2021'!CN91</f>
        <v>0</v>
      </c>
      <c r="CO41" s="452">
        <f>'TOFE détaillé 2021'!CO207+'TOFE détaillé 2021'!CO146+'TOFE détaillé 2021'!CO125+'TOFE détaillé 2021'!CO91</f>
        <v>21.132296515</v>
      </c>
      <c r="CP41" s="452">
        <f>'TOFE détaillé 2021'!CP207+'TOFE détaillé 2021'!CP146+'TOFE détaillé 2021'!CP125+'TOFE détaillé 2021'!CP91</f>
        <v>0.17481052358648685</v>
      </c>
      <c r="CQ41" s="452">
        <f>'TOFE détaillé 2021'!CQ207+'TOFE détaillé 2021'!CQ146+'TOFE détaillé 2021'!CQ125+'TOFE détaillé 2021'!CQ91</f>
        <v>0.17481052358648685</v>
      </c>
      <c r="CR41" s="452" t="e">
        <f>'TOFE détaillé 2021'!CR207+'TOFE détaillé 2021'!CR146+'TOFE détaillé 2021'!CR125+'TOFE détaillé 2021'!CR91</f>
        <v>#DIV/0!</v>
      </c>
      <c r="CS41" s="452">
        <f>'TOFE détaillé 2021'!CS207+'TOFE détaillé 2021'!CS146+'TOFE détaillé 2021'!CS125+'TOFE détaillé 2021'!CS91</f>
        <v>0</v>
      </c>
      <c r="CT41" s="452">
        <f>'TOFE détaillé 2021'!CT207+'TOFE détaillé 2021'!CT146+'TOFE détaillé 2021'!CT125+'TOFE détaillé 2021'!CT91</f>
        <v>0</v>
      </c>
      <c r="CU41" s="452">
        <f>'TOFE détaillé 2021'!CU207+'TOFE détaillé 2021'!CU146+'TOFE détaillé 2021'!CU125+'TOFE détaillé 2021'!CU91</f>
        <v>0</v>
      </c>
      <c r="CV41" s="452">
        <f>'TOFE détaillé 2021'!CV207+'TOFE détaillé 2021'!CV146+'TOFE détaillé 2021'!CV125+'TOFE détaillé 2021'!CV91</f>
        <v>0</v>
      </c>
      <c r="CW41" s="452">
        <f>'TOFE détaillé 2021'!CW207+'TOFE détaillé 2021'!CW146+'TOFE détaillé 2021'!CW125+'TOFE détaillé 2021'!CW91</f>
        <v>21.132296515</v>
      </c>
      <c r="CX41" s="452">
        <f>'TOFE détaillé 2021'!CX207+'TOFE détaillé 2021'!CX146+'TOFE détaillé 2021'!CX125+'TOFE détaillé 2021'!CX91</f>
        <v>0</v>
      </c>
      <c r="CY41" s="452">
        <f>'TOFE détaillé 2021'!CY207+'TOFE détaillé 2021'!CY146+'TOFE détaillé 2021'!CY125+'TOFE détaillé 2021'!CY91</f>
        <v>21.132296515</v>
      </c>
      <c r="CZ41" s="452">
        <f>'TOFE détaillé 2021'!CZ207+'TOFE détaillé 2021'!CZ146+'TOFE détaillé 2021'!CZ125+'TOFE détaillé 2021'!CZ91</f>
        <v>0</v>
      </c>
      <c r="DA41" s="452">
        <f>'TOFE détaillé 2021'!DA207+'TOFE détaillé 2021'!DA146+'TOFE détaillé 2021'!DA125+'TOFE détaillé 2021'!DA91</f>
        <v>0</v>
      </c>
      <c r="DB41" s="452">
        <f>'TOFE détaillé 2021'!DB207+'TOFE détaillé 2021'!DB146+'TOFE détaillé 2021'!DB125+'TOFE détaillé 2021'!DB91</f>
        <v>0</v>
      </c>
      <c r="DC41" s="452">
        <f>'TOFE détaillé 2021'!DC207+'TOFE détaillé 2021'!DC146+'TOFE détaillé 2021'!DC125+'TOFE détaillé 2021'!DC91</f>
        <v>0</v>
      </c>
      <c r="DD41" s="452">
        <f>'TOFE détaillé 2021'!DD207+'TOFE détaillé 2021'!DD146+'TOFE détaillé 2021'!DD125+'TOFE détaillé 2021'!DD91</f>
        <v>21.132296515</v>
      </c>
      <c r="DE41" s="452">
        <f>'TOFE détaillé 2021'!DE207+'TOFE détaillé 2021'!DE146+'TOFE détaillé 2021'!DE125+'TOFE détaillé 2021'!DE91</f>
        <v>0</v>
      </c>
      <c r="DF41" s="452">
        <f>'TOFE détaillé 2021'!DF207+'TOFE détaillé 2021'!DF146+'TOFE détaillé 2021'!DF125+'TOFE détaillé 2021'!DF91</f>
        <v>21.132296515</v>
      </c>
      <c r="DG41" s="452">
        <f>'TOFE détaillé 2021'!DG207+'TOFE détaillé 2021'!DG146+'TOFE détaillé 2021'!DG125+'TOFE détaillé 2021'!DG91</f>
        <v>0</v>
      </c>
      <c r="DH41" s="452">
        <f>'TOFE détaillé 2021'!DH207+'TOFE détaillé 2021'!DH146+'TOFE détaillé 2021'!DH125+'TOFE détaillé 2021'!DH91</f>
        <v>0</v>
      </c>
      <c r="DI41" s="452">
        <f>'TOFE détaillé 2021'!DI207+'TOFE détaillé 2021'!DI146+'TOFE détaillé 2021'!DI125+'TOFE détaillé 2021'!DI91</f>
        <v>0</v>
      </c>
      <c r="DJ41" s="452">
        <f>'TOFE détaillé 2021'!DJ207+'TOFE détaillé 2021'!DJ146+'TOFE détaillé 2021'!DJ125+'TOFE détaillé 2021'!DJ91</f>
        <v>0</v>
      </c>
      <c r="DK41" s="452">
        <f>'TOFE détaillé 2021'!DK207+'TOFE détaillé 2021'!DK146+'TOFE détaillé 2021'!DK125+'TOFE détaillé 2021'!DK91</f>
        <v>0</v>
      </c>
      <c r="DL41" s="452">
        <f>'TOFE détaillé 2021'!DL207+'TOFE détaillé 2021'!DL146+'TOFE détaillé 2021'!DL125+'TOFE détaillé 2021'!DL91</f>
        <v>0</v>
      </c>
      <c r="DM41" s="452">
        <f>'TOFE détaillé 2021'!DM207+'TOFE détaillé 2021'!DM146+'TOFE détaillé 2021'!DM125+'TOFE détaillé 2021'!DM91</f>
        <v>0</v>
      </c>
      <c r="DN41" s="452">
        <f>'TOFE détaillé 2021'!DN207+'TOFE détaillé 2021'!DN146+'TOFE détaillé 2021'!DN125+'TOFE détaillé 2021'!DN91</f>
        <v>0</v>
      </c>
      <c r="DO41" s="452">
        <f>'TOFE détaillé 2021'!DO207+'TOFE détaillé 2021'!DO146+'TOFE détaillé 2021'!DO125+'TOFE détaillé 2021'!DO91</f>
        <v>0</v>
      </c>
      <c r="DP41" s="452">
        <f>'TOFE détaillé 2021'!DP207+'TOFE détaillé 2021'!DP146+'TOFE détaillé 2021'!DP125+'TOFE détaillé 2021'!DP91</f>
        <v>0</v>
      </c>
      <c r="DQ41" s="452">
        <f>'TOFE détaillé 2021'!DQ207+'TOFE détaillé 2021'!DQ146+'TOFE détaillé 2021'!DQ125+'TOFE détaillé 2021'!DQ91</f>
        <v>0</v>
      </c>
      <c r="DR41" s="452">
        <f>'TOFE détaillé 2021'!DR207+'TOFE détaillé 2021'!DR146+'TOFE détaillé 2021'!DR125+'TOFE détaillé 2021'!DR91</f>
        <v>21.132296515</v>
      </c>
      <c r="DS41" s="452">
        <f>'TOFE détaillé 2021'!DS207+'TOFE détaillé 2021'!DS146+'TOFE détaillé 2021'!DS125+'TOFE détaillé 2021'!DS91</f>
        <v>0</v>
      </c>
      <c r="DT41" s="452">
        <f>'TOFE détaillé 2021'!DT207+'TOFE détaillé 2021'!DT146+'TOFE détaillé 2021'!DT125+'TOFE détaillé 2021'!DT91</f>
        <v>21.132296515</v>
      </c>
      <c r="DU41" s="452">
        <f>'TOFE détaillé 2021'!DU207+'TOFE détaillé 2021'!DU146+'TOFE détaillé 2021'!DU125+'TOFE détaillé 2021'!DU91</f>
        <v>0.17481052358648685</v>
      </c>
      <c r="DV41" s="452">
        <f>'TOFE détaillé 2021'!DV207+'TOFE détaillé 2021'!DV146+'TOFE détaillé 2021'!DV125+'TOFE détaillé 2021'!DV91</f>
        <v>0.17481052358648685</v>
      </c>
      <c r="DW41" s="452">
        <f>'TOFE détaillé 2021'!DW207+'TOFE détaillé 2021'!DW146+'TOFE détaillé 2021'!DW125+'TOFE détaillé 2021'!DW91</f>
        <v>0.17481052358648685</v>
      </c>
    </row>
    <row r="42" spans="1:127" ht="16.5" x14ac:dyDescent="0.3">
      <c r="A42" s="451"/>
      <c r="C42" s="388"/>
      <c r="D42" s="388"/>
      <c r="E42" s="388"/>
      <c r="F42" s="388"/>
      <c r="G42" s="388"/>
      <c r="H42" s="388"/>
      <c r="I42" s="388"/>
      <c r="J42" s="388"/>
      <c r="K42" s="388"/>
      <c r="L42" s="388"/>
      <c r="M42" s="388"/>
      <c r="N42" s="388"/>
      <c r="O42" s="388"/>
      <c r="P42" s="388"/>
      <c r="Q42" s="388"/>
      <c r="R42" s="388"/>
      <c r="S42" s="388"/>
      <c r="T42" s="388"/>
      <c r="U42" s="388"/>
      <c r="V42" s="388"/>
      <c r="W42" s="388"/>
      <c r="X42" s="388"/>
      <c r="Y42" s="388"/>
      <c r="Z42" s="388"/>
      <c r="AA42" s="388"/>
      <c r="AB42" s="388"/>
      <c r="AC42" s="437"/>
      <c r="AD42" s="437"/>
      <c r="AE42" s="437"/>
      <c r="AF42" s="388"/>
      <c r="AG42" s="388"/>
      <c r="AH42" s="388"/>
      <c r="AI42" s="388"/>
      <c r="AJ42" s="388"/>
      <c r="AK42" s="388"/>
      <c r="AL42" s="388"/>
      <c r="AM42" s="388"/>
      <c r="AP42" s="388"/>
      <c r="AQ42" s="388"/>
      <c r="AR42" s="388"/>
      <c r="AS42" s="388"/>
      <c r="AT42" s="388"/>
      <c r="AU42" s="388"/>
      <c r="AV42" s="388"/>
      <c r="AW42" s="388"/>
      <c r="AX42" s="388"/>
      <c r="AY42" s="388"/>
      <c r="AZ42" s="388"/>
      <c r="BA42" s="388"/>
      <c r="BB42" s="388"/>
      <c r="BC42" s="388"/>
      <c r="BD42" s="388"/>
      <c r="BF42" s="447"/>
      <c r="BG42" s="447"/>
      <c r="BH42" s="447"/>
      <c r="BI42" s="388"/>
      <c r="BJ42" s="388"/>
      <c r="BK42" s="388"/>
      <c r="BL42" s="388"/>
      <c r="BM42" s="388"/>
      <c r="BN42" s="388"/>
      <c r="BO42" s="388"/>
      <c r="BP42" s="388"/>
      <c r="BQ42" s="388"/>
      <c r="BR42" s="388"/>
      <c r="BS42" s="388"/>
      <c r="BT42" s="388"/>
      <c r="BU42" s="388"/>
      <c r="BV42" s="388"/>
      <c r="BW42" s="388"/>
      <c r="BX42" s="388"/>
      <c r="BY42" s="388"/>
      <c r="BZ42" s="388"/>
      <c r="CA42" s="388"/>
      <c r="CB42" s="388"/>
      <c r="CC42" s="388"/>
      <c r="CD42" s="388"/>
      <c r="CE42" s="388"/>
      <c r="CF42" s="388"/>
      <c r="CG42" s="388"/>
      <c r="CH42" s="388"/>
      <c r="CI42" s="388"/>
      <c r="CJ42" s="388"/>
      <c r="CK42" s="388"/>
      <c r="CL42" s="388"/>
      <c r="CM42" s="388"/>
      <c r="CN42" s="388"/>
      <c r="CO42" s="388"/>
      <c r="CP42" s="388"/>
      <c r="CQ42" s="388"/>
      <c r="CR42" s="388"/>
      <c r="CS42" s="388"/>
      <c r="CT42" s="388"/>
      <c r="CU42" s="388"/>
      <c r="CV42" s="388"/>
      <c r="CW42" s="388"/>
      <c r="CX42" s="388"/>
      <c r="CY42" s="388"/>
      <c r="CZ42" s="388"/>
      <c r="DA42" s="388"/>
      <c r="DB42" s="388"/>
      <c r="DC42" s="388"/>
      <c r="DD42" s="388"/>
      <c r="DE42" s="388"/>
      <c r="DF42" s="388"/>
      <c r="DG42" s="388"/>
      <c r="DH42" s="388"/>
      <c r="DI42" s="388"/>
      <c r="DJ42" s="388"/>
      <c r="DK42" s="388"/>
      <c r="DL42" s="388"/>
      <c r="DM42" s="388"/>
      <c r="DN42" s="388"/>
      <c r="DO42" s="388"/>
      <c r="DP42" s="388"/>
      <c r="DQ42" s="388"/>
      <c r="DR42" s="388"/>
      <c r="DS42" s="388"/>
      <c r="DT42" s="388"/>
      <c r="DU42" s="388"/>
      <c r="DV42" s="388"/>
      <c r="DW42" s="388"/>
    </row>
    <row r="43" spans="1:127" s="435" customFormat="1" ht="15.75" x14ac:dyDescent="0.25">
      <c r="A43" s="432" t="s">
        <v>366</v>
      </c>
      <c r="B43" s="433"/>
      <c r="C43" s="433"/>
      <c r="D43" s="433"/>
      <c r="E43" s="433"/>
      <c r="F43" s="433"/>
      <c r="G43" s="433"/>
      <c r="H43" s="433"/>
      <c r="I43" s="433"/>
      <c r="J43" s="433"/>
      <c r="K43" s="433"/>
      <c r="L43" s="433"/>
      <c r="M43" s="433"/>
      <c r="N43" s="433"/>
      <c r="O43" s="433"/>
      <c r="P43" s="433"/>
      <c r="Q43" s="433"/>
      <c r="R43" s="433"/>
      <c r="S43" s="433"/>
      <c r="T43" s="433"/>
      <c r="U43" s="433"/>
      <c r="V43" s="433"/>
      <c r="W43" s="433"/>
      <c r="X43" s="433"/>
      <c r="Y43" s="433"/>
      <c r="Z43" s="433"/>
      <c r="AA43" s="433"/>
      <c r="AB43" s="433"/>
      <c r="AC43" s="433"/>
      <c r="AD43" s="433"/>
      <c r="AE43" s="433"/>
      <c r="AF43" s="433"/>
      <c r="AG43" s="433"/>
      <c r="AH43" s="433"/>
      <c r="AI43" s="433"/>
      <c r="AJ43" s="433"/>
      <c r="AK43" s="433"/>
      <c r="AL43" s="433"/>
      <c r="AM43" s="433"/>
      <c r="AN43" s="433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433"/>
      <c r="BB43" s="433"/>
      <c r="BC43" s="433"/>
      <c r="BD43" s="433"/>
      <c r="BE43" s="433"/>
      <c r="BF43" s="434"/>
      <c r="BG43" s="434"/>
      <c r="BH43" s="434"/>
      <c r="BI43" s="433"/>
      <c r="BJ43" s="433"/>
      <c r="BK43" s="433"/>
      <c r="BL43" s="433"/>
      <c r="BM43" s="433"/>
      <c r="BN43" s="433"/>
      <c r="BO43" s="433"/>
      <c r="BP43" s="433"/>
      <c r="BQ43" s="433"/>
      <c r="BR43" s="433"/>
      <c r="BS43" s="433"/>
      <c r="BT43" s="433"/>
      <c r="BU43" s="433"/>
      <c r="BV43" s="433"/>
      <c r="BW43" s="433"/>
      <c r="BX43" s="433"/>
      <c r="BY43" s="433"/>
      <c r="BZ43" s="433"/>
      <c r="CA43" s="433"/>
      <c r="CB43" s="433"/>
      <c r="CC43" s="433"/>
      <c r="CD43" s="433"/>
      <c r="CE43" s="433"/>
      <c r="CF43" s="433"/>
      <c r="CG43" s="433"/>
      <c r="CH43" s="433"/>
      <c r="CI43" s="433"/>
      <c r="CJ43" s="433"/>
      <c r="CK43" s="433"/>
      <c r="CL43" s="433"/>
      <c r="CM43" s="433"/>
      <c r="CN43" s="433"/>
      <c r="CO43" s="433"/>
      <c r="CP43" s="433"/>
      <c r="CQ43" s="433"/>
      <c r="CR43" s="433"/>
      <c r="CS43" s="433"/>
      <c r="CT43" s="433"/>
      <c r="CU43" s="433"/>
      <c r="CV43" s="433"/>
      <c r="CW43" s="433"/>
      <c r="CX43" s="433"/>
      <c r="CY43" s="433"/>
      <c r="CZ43" s="433"/>
      <c r="DA43" s="433"/>
      <c r="DB43" s="433"/>
      <c r="DC43" s="433"/>
      <c r="DD43" s="433"/>
      <c r="DE43" s="433"/>
      <c r="DF43" s="433"/>
      <c r="DG43" s="433"/>
      <c r="DH43" s="433"/>
      <c r="DI43" s="433"/>
      <c r="DJ43" s="433"/>
      <c r="DK43" s="433"/>
      <c r="DL43" s="433"/>
      <c r="DM43" s="433"/>
      <c r="DN43" s="433"/>
      <c r="DO43" s="433"/>
      <c r="DP43" s="433"/>
      <c r="DQ43" s="433"/>
      <c r="DR43" s="433"/>
      <c r="DS43" s="433"/>
      <c r="DT43" s="433"/>
      <c r="DU43" s="433"/>
      <c r="DV43" s="433"/>
      <c r="DW43" s="433"/>
    </row>
    <row r="44" spans="1:127" ht="16.5" x14ac:dyDescent="0.3">
      <c r="A44" s="451" t="s">
        <v>367</v>
      </c>
      <c r="B44" s="454">
        <f>B10+B28-B23-B34</f>
        <v>-66.067265059999983</v>
      </c>
      <c r="C44" s="454">
        <f t="shared" ref="C44:BN44" si="31">C10+C28-C23-C34</f>
        <v>0</v>
      </c>
      <c r="D44" s="454">
        <f t="shared" si="31"/>
        <v>-66.067265059999983</v>
      </c>
      <c r="E44" s="454">
        <f t="shared" si="31"/>
        <v>-66.067265059999983</v>
      </c>
      <c r="F44" s="454">
        <f t="shared" si="31"/>
        <v>0</v>
      </c>
      <c r="G44" s="454">
        <f t="shared" si="31"/>
        <v>-66.067265059999983</v>
      </c>
      <c r="H44" s="454">
        <f t="shared" si="31"/>
        <v>519.0823947995284</v>
      </c>
      <c r="I44" s="454">
        <f t="shared" si="31"/>
        <v>54.116355200000001</v>
      </c>
      <c r="J44" s="454">
        <f t="shared" si="31"/>
        <v>44.049851314000001</v>
      </c>
      <c r="K44" s="454">
        <f t="shared" si="31"/>
        <v>0</v>
      </c>
      <c r="L44" s="454">
        <f t="shared" si="31"/>
        <v>44.049851314000001</v>
      </c>
      <c r="M44" s="454" t="e">
        <f t="shared" si="31"/>
        <v>#REF!</v>
      </c>
      <c r="N44" s="454">
        <f t="shared" si="31"/>
        <v>-18.615008899000006</v>
      </c>
      <c r="O44" s="454">
        <f t="shared" si="31"/>
        <v>0</v>
      </c>
      <c r="P44" s="454">
        <f t="shared" si="31"/>
        <v>-18.615008898999999</v>
      </c>
      <c r="Q44" s="454" t="e">
        <f t="shared" si="31"/>
        <v>#REF!</v>
      </c>
      <c r="R44" s="454" t="e">
        <f t="shared" si="31"/>
        <v>#REF!</v>
      </c>
      <c r="S44" s="454" t="e">
        <f t="shared" si="31"/>
        <v>#REF!</v>
      </c>
      <c r="T44" s="454" t="e">
        <f t="shared" si="31"/>
        <v>#REF!</v>
      </c>
      <c r="U44" s="454">
        <f t="shared" si="31"/>
        <v>-4.4864298834999943</v>
      </c>
      <c r="V44" s="454">
        <f t="shared" si="31"/>
        <v>0</v>
      </c>
      <c r="W44" s="454">
        <f t="shared" si="31"/>
        <v>-4.4864298834999801</v>
      </c>
      <c r="X44" s="454" t="e">
        <f t="shared" si="31"/>
        <v>#REF!</v>
      </c>
      <c r="Y44" s="454" t="e">
        <f t="shared" si="31"/>
        <v>#REF!</v>
      </c>
      <c r="Z44" s="454">
        <f t="shared" si="31"/>
        <v>20.948412531499972</v>
      </c>
      <c r="AA44" s="454">
        <f t="shared" si="31"/>
        <v>0</v>
      </c>
      <c r="AB44" s="454">
        <f t="shared" si="31"/>
        <v>20.948412531500001</v>
      </c>
      <c r="AC44" s="438">
        <f t="shared" ref="AC44:AC55" si="32">AB44/D44</f>
        <v>-0.31707703523788044</v>
      </c>
      <c r="AD44" s="438">
        <f t="shared" ref="AD44:AD55" si="33">Z44/B44</f>
        <v>-0.31707703523788</v>
      </c>
      <c r="AE44" s="438" t="e">
        <f>AB44/X44</f>
        <v>#REF!</v>
      </c>
      <c r="AF44" s="454">
        <f t="shared" si="31"/>
        <v>48.034047999999999</v>
      </c>
      <c r="AG44" s="454">
        <f t="shared" si="31"/>
        <v>14.573720638000006</v>
      </c>
      <c r="AH44" s="454">
        <f t="shared" si="31"/>
        <v>0</v>
      </c>
      <c r="AI44" s="454">
        <f t="shared" si="31"/>
        <v>14.573720637999999</v>
      </c>
      <c r="AJ44" s="454">
        <f t="shared" si="31"/>
        <v>35.522133169499959</v>
      </c>
      <c r="AK44" s="454">
        <f t="shared" si="31"/>
        <v>0</v>
      </c>
      <c r="AL44" s="454">
        <f t="shared" si="31"/>
        <v>35.522133169500044</v>
      </c>
      <c r="AM44" s="454" t="e">
        <f t="shared" si="31"/>
        <v>#DIV/0!</v>
      </c>
      <c r="AN44" s="454">
        <f t="shared" si="31"/>
        <v>40.675814000000003</v>
      </c>
      <c r="AO44" s="454">
        <f t="shared" si="31"/>
        <v>21.353524588400028</v>
      </c>
      <c r="AP44" s="454">
        <f t="shared" si="31"/>
        <v>0</v>
      </c>
      <c r="AQ44" s="454">
        <f t="shared" si="31"/>
        <v>21.353524588399999</v>
      </c>
      <c r="AR44" s="454">
        <f t="shared" si="31"/>
        <v>56.875657757900001</v>
      </c>
      <c r="AS44" s="454">
        <f t="shared" si="31"/>
        <v>0</v>
      </c>
      <c r="AT44" s="454">
        <f t="shared" si="31"/>
        <v>56.875657757899944</v>
      </c>
      <c r="AU44" s="454">
        <f t="shared" si="31"/>
        <v>25.014236</v>
      </c>
      <c r="AV44" s="454">
        <f t="shared" si="31"/>
        <v>7.1976364756000031</v>
      </c>
      <c r="AW44" s="454">
        <f t="shared" si="31"/>
        <v>0</v>
      </c>
      <c r="AX44" s="454">
        <f t="shared" si="31"/>
        <v>7.197636475599996</v>
      </c>
      <c r="AY44" s="454">
        <f t="shared" si="31"/>
        <v>0</v>
      </c>
      <c r="AZ44" s="454">
        <f t="shared" si="31"/>
        <v>113.72409800000001</v>
      </c>
      <c r="BA44" s="454">
        <f t="shared" si="31"/>
        <v>43.12488170200001</v>
      </c>
      <c r="BB44" s="454">
        <f t="shared" si="31"/>
        <v>0</v>
      </c>
      <c r="BC44" s="454">
        <f t="shared" si="31"/>
        <v>43.124881701999982</v>
      </c>
      <c r="BD44" s="454">
        <f t="shared" si="31"/>
        <v>0</v>
      </c>
      <c r="BE44" s="454">
        <f t="shared" si="31"/>
        <v>232.58653446999998</v>
      </c>
      <c r="BF44" s="455">
        <f t="shared" si="31"/>
        <v>64.073294233499922</v>
      </c>
      <c r="BG44" s="455">
        <f t="shared" si="31"/>
        <v>-7.1054273576010019E-15</v>
      </c>
      <c r="BH44" s="455">
        <f t="shared" si="31"/>
        <v>64.073294233499865</v>
      </c>
      <c r="BI44" s="440">
        <f t="shared" ref="BI44:BI55" si="34">BH44/D44</f>
        <v>-0.96981908022544505</v>
      </c>
      <c r="BJ44" s="454" t="e">
        <f t="shared" si="31"/>
        <v>#DIV/0!</v>
      </c>
      <c r="BK44" s="454" t="e">
        <f t="shared" si="31"/>
        <v>#DIV/0!</v>
      </c>
      <c r="BL44" s="454">
        <f t="shared" si="31"/>
        <v>0</v>
      </c>
      <c r="BM44" s="454">
        <f t="shared" si="31"/>
        <v>-52.852332105000016</v>
      </c>
      <c r="BN44" s="454">
        <f t="shared" si="31"/>
        <v>0</v>
      </c>
      <c r="BO44" s="454">
        <f t="shared" ref="BO44:DW44" si="35">BO10+BO28-BO23-BO34</f>
        <v>-52.852332105000016</v>
      </c>
      <c r="BP44" s="454">
        <f t="shared" si="35"/>
        <v>11.22096212849992</v>
      </c>
      <c r="BQ44" s="454">
        <f t="shared" si="35"/>
        <v>-7.1054273576010019E-15</v>
      </c>
      <c r="BR44" s="454">
        <f t="shared" si="35"/>
        <v>11.220962128499977</v>
      </c>
      <c r="BS44" s="454" t="e">
        <f t="shared" si="35"/>
        <v>#DIV/0!</v>
      </c>
      <c r="BT44" s="454">
        <f t="shared" si="35"/>
        <v>0</v>
      </c>
      <c r="BU44" s="454">
        <f t="shared" si="35"/>
        <v>0</v>
      </c>
      <c r="BV44" s="454">
        <f t="shared" si="35"/>
        <v>0</v>
      </c>
      <c r="BW44" s="454">
        <f t="shared" si="35"/>
        <v>0</v>
      </c>
      <c r="BX44" s="454">
        <f t="shared" si="35"/>
        <v>11.22096212849992</v>
      </c>
      <c r="BY44" s="454">
        <f t="shared" si="35"/>
        <v>-7.1054273576010019E-15</v>
      </c>
      <c r="BZ44" s="454">
        <f t="shared" si="35"/>
        <v>11.220962128499977</v>
      </c>
      <c r="CA44" s="454" t="e">
        <f t="shared" si="35"/>
        <v>#DIV/0!</v>
      </c>
      <c r="CB44" s="454">
        <f t="shared" si="35"/>
        <v>0</v>
      </c>
      <c r="CC44" s="454">
        <f t="shared" si="35"/>
        <v>0</v>
      </c>
      <c r="CD44" s="454">
        <f t="shared" si="35"/>
        <v>0</v>
      </c>
      <c r="CE44" s="454">
        <f t="shared" si="35"/>
        <v>0</v>
      </c>
      <c r="CF44" s="454">
        <f t="shared" si="35"/>
        <v>0</v>
      </c>
      <c r="CG44" s="454">
        <f t="shared" si="35"/>
        <v>0</v>
      </c>
      <c r="CH44" s="454">
        <f t="shared" si="35"/>
        <v>-52.852332105000016</v>
      </c>
      <c r="CI44" s="454">
        <f t="shared" si="35"/>
        <v>0</v>
      </c>
      <c r="CJ44" s="454">
        <f t="shared" si="35"/>
        <v>-52.852332105000016</v>
      </c>
      <c r="CK44" s="454">
        <f t="shared" si="35"/>
        <v>0</v>
      </c>
      <c r="CL44" s="454">
        <f t="shared" si="35"/>
        <v>232.58653446999998</v>
      </c>
      <c r="CM44" s="454">
        <f t="shared" si="35"/>
        <v>11.22096212849992</v>
      </c>
      <c r="CN44" s="454">
        <f t="shared" si="35"/>
        <v>-7.1054273576010019E-15</v>
      </c>
      <c r="CO44" s="454">
        <f t="shared" si="35"/>
        <v>11.220962128499977</v>
      </c>
      <c r="CP44" s="454" t="e">
        <f t="shared" si="35"/>
        <v>#DIV/0!</v>
      </c>
      <c r="CQ44" s="454" t="e">
        <f t="shared" si="35"/>
        <v>#DIV/0!</v>
      </c>
      <c r="CR44" s="454" t="e">
        <f t="shared" si="35"/>
        <v>#DIV/0!</v>
      </c>
      <c r="CS44" s="454">
        <f t="shared" si="35"/>
        <v>0</v>
      </c>
      <c r="CT44" s="454">
        <f t="shared" si="35"/>
        <v>0</v>
      </c>
      <c r="CU44" s="454">
        <f t="shared" si="35"/>
        <v>0</v>
      </c>
      <c r="CV44" s="454">
        <f t="shared" si="35"/>
        <v>0</v>
      </c>
      <c r="CW44" s="454">
        <f t="shared" si="35"/>
        <v>11.22096212849992</v>
      </c>
      <c r="CX44" s="454">
        <f t="shared" si="35"/>
        <v>-7.1054273576010019E-15</v>
      </c>
      <c r="CY44" s="454">
        <f t="shared" si="35"/>
        <v>11.220962128499977</v>
      </c>
      <c r="CZ44" s="454">
        <f t="shared" si="35"/>
        <v>0</v>
      </c>
      <c r="DA44" s="454">
        <f t="shared" si="35"/>
        <v>0</v>
      </c>
      <c r="DB44" s="454">
        <f t="shared" si="35"/>
        <v>0</v>
      </c>
      <c r="DC44" s="454">
        <f t="shared" si="35"/>
        <v>0</v>
      </c>
      <c r="DD44" s="454">
        <f t="shared" si="35"/>
        <v>11.22096212849992</v>
      </c>
      <c r="DE44" s="454">
        <f t="shared" si="35"/>
        <v>-7.1054273576010019E-15</v>
      </c>
      <c r="DF44" s="454">
        <f t="shared" si="35"/>
        <v>11.220962128499977</v>
      </c>
      <c r="DG44" s="454">
        <f t="shared" si="35"/>
        <v>180.10849946599998</v>
      </c>
      <c r="DH44" s="454">
        <f t="shared" si="35"/>
        <v>0</v>
      </c>
      <c r="DI44" s="454">
        <f t="shared" si="35"/>
        <v>0</v>
      </c>
      <c r="DJ44" s="454">
        <f t="shared" si="35"/>
        <v>0</v>
      </c>
      <c r="DK44" s="454">
        <f t="shared" si="35"/>
        <v>0</v>
      </c>
      <c r="DL44" s="454">
        <f t="shared" si="35"/>
        <v>180.10849946599998</v>
      </c>
      <c r="DM44" s="454">
        <f t="shared" si="35"/>
        <v>0</v>
      </c>
      <c r="DN44" s="454">
        <f t="shared" si="35"/>
        <v>0</v>
      </c>
      <c r="DO44" s="454">
        <f t="shared" si="35"/>
        <v>0</v>
      </c>
      <c r="DP44" s="454">
        <f t="shared" si="35"/>
        <v>0</v>
      </c>
      <c r="DQ44" s="454">
        <f t="shared" si="35"/>
        <v>412.69503393600002</v>
      </c>
      <c r="DR44" s="454">
        <f t="shared" si="35"/>
        <v>11.22096212849992</v>
      </c>
      <c r="DS44" s="454">
        <f t="shared" si="35"/>
        <v>-7.1054273576010019E-15</v>
      </c>
      <c r="DT44" s="454">
        <f t="shared" si="35"/>
        <v>11.220962128499977</v>
      </c>
      <c r="DU44" s="454" t="e">
        <f t="shared" si="35"/>
        <v>#DIV/0!</v>
      </c>
      <c r="DV44" s="454">
        <f t="shared" si="35"/>
        <v>-0.32905883063236574</v>
      </c>
      <c r="DW44" s="454" t="e">
        <f t="shared" si="35"/>
        <v>#DIV/0!</v>
      </c>
    </row>
    <row r="45" spans="1:127" s="435" customFormat="1" ht="16.5" x14ac:dyDescent="0.3">
      <c r="A45" s="436" t="s">
        <v>368</v>
      </c>
      <c r="B45" s="454">
        <f>B9+B28-B22</f>
        <v>-170.45882005999988</v>
      </c>
      <c r="C45" s="454">
        <f t="shared" ref="C45:BN45" si="36">C9+C28-C22</f>
        <v>0</v>
      </c>
      <c r="D45" s="454">
        <f t="shared" si="36"/>
        <v>-170.45882005999988</v>
      </c>
      <c r="E45" s="454">
        <f t="shared" si="36"/>
        <v>-170.45882005999988</v>
      </c>
      <c r="F45" s="454">
        <f t="shared" si="36"/>
        <v>0</v>
      </c>
      <c r="G45" s="454">
        <f t="shared" si="36"/>
        <v>-170.45882005999988</v>
      </c>
      <c r="H45" s="454">
        <f t="shared" si="36"/>
        <v>532.35986556204557</v>
      </c>
      <c r="I45" s="454">
        <f t="shared" si="36"/>
        <v>54.116355200000001</v>
      </c>
      <c r="J45" s="454">
        <f t="shared" si="36"/>
        <v>43.213826022999996</v>
      </c>
      <c r="K45" s="454">
        <f t="shared" si="36"/>
        <v>0</v>
      </c>
      <c r="L45" s="454">
        <f t="shared" si="36"/>
        <v>43.21382602300001</v>
      </c>
      <c r="M45" s="454" t="e">
        <f t="shared" si="36"/>
        <v>#REF!</v>
      </c>
      <c r="N45" s="454">
        <f t="shared" si="36"/>
        <v>-20.493507237000003</v>
      </c>
      <c r="O45" s="454">
        <f t="shared" si="36"/>
        <v>0</v>
      </c>
      <c r="P45" s="454">
        <f t="shared" si="36"/>
        <v>-20.493507237000003</v>
      </c>
      <c r="Q45" s="454" t="e">
        <f t="shared" si="36"/>
        <v>#REF!</v>
      </c>
      <c r="R45" s="454" t="e">
        <f t="shared" si="36"/>
        <v>#REF!</v>
      </c>
      <c r="S45" s="454" t="e">
        <f t="shared" si="36"/>
        <v>#REF!</v>
      </c>
      <c r="T45" s="454" t="e">
        <f t="shared" si="36"/>
        <v>#REF!</v>
      </c>
      <c r="U45" s="454">
        <f t="shared" si="36"/>
        <v>-6.8750852484999996</v>
      </c>
      <c r="V45" s="454">
        <f t="shared" si="36"/>
        <v>0</v>
      </c>
      <c r="W45" s="454">
        <f t="shared" si="36"/>
        <v>-6.8750852484999854</v>
      </c>
      <c r="X45" s="454" t="e">
        <f t="shared" si="36"/>
        <v>#REF!</v>
      </c>
      <c r="Y45" s="454" t="e">
        <f t="shared" si="36"/>
        <v>#REF!</v>
      </c>
      <c r="Z45" s="454">
        <f t="shared" si="36"/>
        <v>15.845233537499979</v>
      </c>
      <c r="AA45" s="454">
        <f t="shared" si="36"/>
        <v>0</v>
      </c>
      <c r="AB45" s="454">
        <f t="shared" si="36"/>
        <v>15.845233537500008</v>
      </c>
      <c r="AC45" s="438">
        <f t="shared" si="32"/>
        <v>-9.2956372289346112E-2</v>
      </c>
      <c r="AD45" s="438">
        <f t="shared" si="33"/>
        <v>-9.2956372289345945E-2</v>
      </c>
      <c r="AE45" s="438" t="e">
        <f t="shared" ref="AE45:AE51" si="37">AB45/X45</f>
        <v>#REF!</v>
      </c>
      <c r="AF45" s="454">
        <f t="shared" si="36"/>
        <v>48.034047999999999</v>
      </c>
      <c r="AG45" s="454">
        <f t="shared" si="36"/>
        <v>8.0696585050000067</v>
      </c>
      <c r="AH45" s="454">
        <f t="shared" si="36"/>
        <v>0</v>
      </c>
      <c r="AI45" s="454">
        <f t="shared" si="36"/>
        <v>8.0696585049999925</v>
      </c>
      <c r="AJ45" s="454">
        <f t="shared" si="36"/>
        <v>23.914892042499957</v>
      </c>
      <c r="AK45" s="454">
        <f t="shared" si="36"/>
        <v>0</v>
      </c>
      <c r="AL45" s="454">
        <f t="shared" si="36"/>
        <v>23.914892042500071</v>
      </c>
      <c r="AM45" s="454" t="e">
        <f t="shared" si="36"/>
        <v>#DIV/0!</v>
      </c>
      <c r="AN45" s="454">
        <f t="shared" si="36"/>
        <v>40.675814000000003</v>
      </c>
      <c r="AO45" s="454">
        <f t="shared" si="36"/>
        <v>17.870383206400021</v>
      </c>
      <c r="AP45" s="454">
        <f t="shared" si="36"/>
        <v>0</v>
      </c>
      <c r="AQ45" s="454">
        <f t="shared" si="36"/>
        <v>17.870383206399993</v>
      </c>
      <c r="AR45" s="454">
        <f t="shared" si="36"/>
        <v>41.78527524889995</v>
      </c>
      <c r="AS45" s="454">
        <f t="shared" si="36"/>
        <v>0</v>
      </c>
      <c r="AT45" s="454">
        <f t="shared" si="36"/>
        <v>41.785275248900007</v>
      </c>
      <c r="AU45" s="454">
        <f t="shared" si="36"/>
        <v>25.014236</v>
      </c>
      <c r="AV45" s="454">
        <f t="shared" si="36"/>
        <v>2.2120190916000126</v>
      </c>
      <c r="AW45" s="454">
        <f t="shared" si="36"/>
        <v>0</v>
      </c>
      <c r="AX45" s="454">
        <f t="shared" si="36"/>
        <v>2.2120190915999984</v>
      </c>
      <c r="AY45" s="454">
        <f t="shared" si="36"/>
        <v>0</v>
      </c>
      <c r="AZ45" s="454">
        <f t="shared" si="36"/>
        <v>113.72409800000001</v>
      </c>
      <c r="BA45" s="454">
        <f t="shared" si="36"/>
        <v>28.152060802999983</v>
      </c>
      <c r="BB45" s="454">
        <f t="shared" si="36"/>
        <v>0</v>
      </c>
      <c r="BC45" s="454">
        <f t="shared" si="36"/>
        <v>28.152060802999955</v>
      </c>
      <c r="BD45" s="454">
        <f t="shared" si="36"/>
        <v>0</v>
      </c>
      <c r="BE45" s="454">
        <f t="shared" si="36"/>
        <v>232.58653446999998</v>
      </c>
      <c r="BF45" s="455">
        <f t="shared" si="36"/>
        <v>43.997294340499934</v>
      </c>
      <c r="BG45" s="455">
        <f t="shared" si="36"/>
        <v>0</v>
      </c>
      <c r="BH45" s="455">
        <f t="shared" si="36"/>
        <v>43.997294340499877</v>
      </c>
      <c r="BI45" s="440">
        <f t="shared" si="34"/>
        <v>-0.25811098730481208</v>
      </c>
      <c r="BJ45" s="454" t="e">
        <f t="shared" si="36"/>
        <v>#DIV/0!</v>
      </c>
      <c r="BK45" s="454" t="e">
        <f t="shared" si="36"/>
        <v>#DIV/0!</v>
      </c>
      <c r="BL45" s="454">
        <f t="shared" si="36"/>
        <v>0</v>
      </c>
      <c r="BM45" s="454">
        <f t="shared" si="36"/>
        <v>-52.852332105000016</v>
      </c>
      <c r="BN45" s="454">
        <f t="shared" si="36"/>
        <v>0</v>
      </c>
      <c r="BO45" s="454">
        <f t="shared" ref="BO45:DW45" si="38">BO9+BO28-BO22</f>
        <v>-52.852332105000016</v>
      </c>
      <c r="BP45" s="454">
        <f t="shared" si="38"/>
        <v>-8.8550377645000822</v>
      </c>
      <c r="BQ45" s="454">
        <f t="shared" si="38"/>
        <v>0</v>
      </c>
      <c r="BR45" s="454">
        <f t="shared" si="38"/>
        <v>-8.8550377645000253</v>
      </c>
      <c r="BS45" s="454" t="e">
        <f t="shared" si="38"/>
        <v>#DIV/0!</v>
      </c>
      <c r="BT45" s="454">
        <f t="shared" si="38"/>
        <v>0</v>
      </c>
      <c r="BU45" s="454">
        <f t="shared" si="38"/>
        <v>0</v>
      </c>
      <c r="BV45" s="454">
        <f t="shared" si="38"/>
        <v>0</v>
      </c>
      <c r="BW45" s="454">
        <f t="shared" si="38"/>
        <v>0</v>
      </c>
      <c r="BX45" s="454">
        <f t="shared" si="38"/>
        <v>-8.8550377645000822</v>
      </c>
      <c r="BY45" s="454">
        <f t="shared" si="38"/>
        <v>0</v>
      </c>
      <c r="BZ45" s="454">
        <f t="shared" si="38"/>
        <v>-8.8550377645000253</v>
      </c>
      <c r="CA45" s="454" t="e">
        <f t="shared" si="38"/>
        <v>#DIV/0!</v>
      </c>
      <c r="CB45" s="454">
        <f t="shared" si="38"/>
        <v>0</v>
      </c>
      <c r="CC45" s="454">
        <f t="shared" si="38"/>
        <v>0</v>
      </c>
      <c r="CD45" s="454">
        <f t="shared" si="38"/>
        <v>0</v>
      </c>
      <c r="CE45" s="454">
        <f t="shared" si="38"/>
        <v>0</v>
      </c>
      <c r="CF45" s="454">
        <f t="shared" si="38"/>
        <v>0</v>
      </c>
      <c r="CG45" s="454">
        <f t="shared" si="38"/>
        <v>0</v>
      </c>
      <c r="CH45" s="454">
        <f t="shared" si="38"/>
        <v>-52.852332105000016</v>
      </c>
      <c r="CI45" s="454">
        <f t="shared" si="38"/>
        <v>0</v>
      </c>
      <c r="CJ45" s="454">
        <f t="shared" si="38"/>
        <v>-52.852332105000016</v>
      </c>
      <c r="CK45" s="454">
        <f t="shared" si="38"/>
        <v>0</v>
      </c>
      <c r="CL45" s="454">
        <f t="shared" si="38"/>
        <v>232.58653446999998</v>
      </c>
      <c r="CM45" s="454">
        <f t="shared" si="38"/>
        <v>-8.8550377645000822</v>
      </c>
      <c r="CN45" s="454">
        <f t="shared" si="38"/>
        <v>0</v>
      </c>
      <c r="CO45" s="454">
        <f t="shared" si="38"/>
        <v>-8.8550377645000253</v>
      </c>
      <c r="CP45" s="454" t="e">
        <f t="shared" si="38"/>
        <v>#DIV/0!</v>
      </c>
      <c r="CQ45" s="454" t="e">
        <f t="shared" si="38"/>
        <v>#DIV/0!</v>
      </c>
      <c r="CR45" s="454" t="e">
        <f t="shared" si="38"/>
        <v>#DIV/0!</v>
      </c>
      <c r="CS45" s="454">
        <f t="shared" si="38"/>
        <v>0</v>
      </c>
      <c r="CT45" s="454">
        <f t="shared" si="38"/>
        <v>0</v>
      </c>
      <c r="CU45" s="454">
        <f t="shared" si="38"/>
        <v>0</v>
      </c>
      <c r="CV45" s="454">
        <f t="shared" si="38"/>
        <v>0</v>
      </c>
      <c r="CW45" s="454">
        <f t="shared" si="38"/>
        <v>-8.8550377645000822</v>
      </c>
      <c r="CX45" s="454">
        <f t="shared" si="38"/>
        <v>0</v>
      </c>
      <c r="CY45" s="454">
        <f t="shared" si="38"/>
        <v>-8.8550377645000253</v>
      </c>
      <c r="CZ45" s="454">
        <f t="shared" si="38"/>
        <v>0</v>
      </c>
      <c r="DA45" s="454">
        <f t="shared" si="38"/>
        <v>0</v>
      </c>
      <c r="DB45" s="454">
        <f t="shared" si="38"/>
        <v>0</v>
      </c>
      <c r="DC45" s="454">
        <f t="shared" si="38"/>
        <v>0</v>
      </c>
      <c r="DD45" s="454">
        <f t="shared" si="38"/>
        <v>-8.8550377645000822</v>
      </c>
      <c r="DE45" s="454">
        <f t="shared" si="38"/>
        <v>0</v>
      </c>
      <c r="DF45" s="454">
        <f t="shared" si="38"/>
        <v>-8.8550377645000253</v>
      </c>
      <c r="DG45" s="454">
        <f t="shared" si="38"/>
        <v>180.10849946599998</v>
      </c>
      <c r="DH45" s="454">
        <f t="shared" si="38"/>
        <v>0</v>
      </c>
      <c r="DI45" s="454">
        <f t="shared" si="38"/>
        <v>0</v>
      </c>
      <c r="DJ45" s="454">
        <f t="shared" si="38"/>
        <v>0</v>
      </c>
      <c r="DK45" s="454">
        <f t="shared" si="38"/>
        <v>0</v>
      </c>
      <c r="DL45" s="454">
        <f t="shared" si="38"/>
        <v>180.10849946599998</v>
      </c>
      <c r="DM45" s="454">
        <f t="shared" si="38"/>
        <v>0</v>
      </c>
      <c r="DN45" s="454">
        <f t="shared" si="38"/>
        <v>0</v>
      </c>
      <c r="DO45" s="454">
        <f t="shared" si="38"/>
        <v>0</v>
      </c>
      <c r="DP45" s="454">
        <f t="shared" si="38"/>
        <v>0</v>
      </c>
      <c r="DQ45" s="454">
        <f t="shared" si="38"/>
        <v>412.69503393600002</v>
      </c>
      <c r="DR45" s="454">
        <f t="shared" si="38"/>
        <v>-8.8550377645000822</v>
      </c>
      <c r="DS45" s="454">
        <f t="shared" si="38"/>
        <v>0</v>
      </c>
      <c r="DT45" s="454">
        <f t="shared" si="38"/>
        <v>-8.8550377645000253</v>
      </c>
      <c r="DU45" s="454" t="e">
        <f t="shared" si="38"/>
        <v>#DIV/0!</v>
      </c>
      <c r="DV45" s="454">
        <f t="shared" si="38"/>
        <v>0.29846324652361611</v>
      </c>
      <c r="DW45" s="454" t="e">
        <f t="shared" si="38"/>
        <v>#DIV/0!</v>
      </c>
    </row>
    <row r="46" spans="1:127" s="435" customFormat="1" ht="16.5" x14ac:dyDescent="0.3">
      <c r="A46" s="436" t="s">
        <v>369</v>
      </c>
      <c r="B46" s="454">
        <f>B9-B22</f>
        <v>-280.51847105999991</v>
      </c>
      <c r="C46" s="454">
        <f t="shared" ref="C46:BN46" si="39">C9-C22</f>
        <v>0</v>
      </c>
      <c r="D46" s="454">
        <f t="shared" si="39"/>
        <v>-280.51847105999991</v>
      </c>
      <c r="E46" s="454">
        <f t="shared" si="39"/>
        <v>-280.51847105999991</v>
      </c>
      <c r="F46" s="454">
        <f t="shared" si="39"/>
        <v>0</v>
      </c>
      <c r="G46" s="454">
        <f t="shared" si="39"/>
        <v>-280.51847105999991</v>
      </c>
      <c r="H46" s="454">
        <f t="shared" si="39"/>
        <v>452.65716347537119</v>
      </c>
      <c r="I46" s="454">
        <f t="shared" si="39"/>
        <v>54.116355200000001</v>
      </c>
      <c r="J46" s="454">
        <f t="shared" si="39"/>
        <v>39.291042151111114</v>
      </c>
      <c r="K46" s="454">
        <f t="shared" si="39"/>
        <v>0</v>
      </c>
      <c r="L46" s="454">
        <f t="shared" si="39"/>
        <v>39.291042151111114</v>
      </c>
      <c r="M46" s="454" t="e">
        <f t="shared" si="39"/>
        <v>#REF!</v>
      </c>
      <c r="N46" s="454">
        <f t="shared" si="39"/>
        <v>-31.965232998000005</v>
      </c>
      <c r="O46" s="454">
        <f t="shared" si="39"/>
        <v>0</v>
      </c>
      <c r="P46" s="454">
        <f t="shared" si="39"/>
        <v>-31.965232998000005</v>
      </c>
      <c r="Q46" s="454" t="e">
        <f t="shared" si="39"/>
        <v>#REF!</v>
      </c>
      <c r="R46" s="454" t="e">
        <f t="shared" si="39"/>
        <v>#REF!</v>
      </c>
      <c r="S46" s="454" t="e">
        <f t="shared" si="39"/>
        <v>#REF!</v>
      </c>
      <c r="T46" s="454" t="e">
        <f t="shared" si="39"/>
        <v>#REF!</v>
      </c>
      <c r="U46" s="454">
        <f t="shared" si="39"/>
        <v>-22.948707780500001</v>
      </c>
      <c r="V46" s="454">
        <f t="shared" si="39"/>
        <v>0</v>
      </c>
      <c r="W46" s="454">
        <f t="shared" si="39"/>
        <v>-22.94870778049998</v>
      </c>
      <c r="X46" s="454" t="e">
        <f t="shared" si="39"/>
        <v>#REF!</v>
      </c>
      <c r="Y46" s="454" t="e">
        <f t="shared" si="39"/>
        <v>#REF!</v>
      </c>
      <c r="Z46" s="454">
        <f t="shared" si="39"/>
        <v>-15.622898627388906</v>
      </c>
      <c r="AA46" s="454">
        <f t="shared" si="39"/>
        <v>0</v>
      </c>
      <c r="AB46" s="454">
        <f t="shared" si="39"/>
        <v>-15.622898627388878</v>
      </c>
      <c r="AC46" s="438">
        <f t="shared" si="32"/>
        <v>5.5692940890324852E-2</v>
      </c>
      <c r="AD46" s="438">
        <f t="shared" si="33"/>
        <v>5.5692940890324956E-2</v>
      </c>
      <c r="AE46" s="438" t="e">
        <f t="shared" si="37"/>
        <v>#REF!</v>
      </c>
      <c r="AF46" s="454">
        <f t="shared" si="39"/>
        <v>48.034047999999999</v>
      </c>
      <c r="AG46" s="454">
        <f t="shared" si="39"/>
        <v>3.6179973250000046</v>
      </c>
      <c r="AH46" s="454">
        <f t="shared" si="39"/>
        <v>0</v>
      </c>
      <c r="AI46" s="454">
        <f t="shared" si="39"/>
        <v>3.6179973249999904</v>
      </c>
      <c r="AJ46" s="454">
        <f t="shared" si="39"/>
        <v>-12.00490130238893</v>
      </c>
      <c r="AK46" s="454">
        <f t="shared" si="39"/>
        <v>0</v>
      </c>
      <c r="AL46" s="454">
        <f t="shared" si="39"/>
        <v>-12.004901302388845</v>
      </c>
      <c r="AM46" s="454" t="e">
        <f t="shared" si="39"/>
        <v>#DIV/0!</v>
      </c>
      <c r="AN46" s="454">
        <f t="shared" si="39"/>
        <v>40.675814000000003</v>
      </c>
      <c r="AO46" s="454">
        <f t="shared" si="39"/>
        <v>12.31951919940002</v>
      </c>
      <c r="AP46" s="454">
        <f t="shared" si="39"/>
        <v>0</v>
      </c>
      <c r="AQ46" s="454">
        <f t="shared" si="39"/>
        <v>12.319519199399991</v>
      </c>
      <c r="AR46" s="454">
        <f t="shared" si="39"/>
        <v>0.31461789701108955</v>
      </c>
      <c r="AS46" s="454">
        <f t="shared" si="39"/>
        <v>0</v>
      </c>
      <c r="AT46" s="454">
        <f t="shared" si="39"/>
        <v>0.31461789701108955</v>
      </c>
      <c r="AU46" s="454">
        <f t="shared" si="39"/>
        <v>25.014236</v>
      </c>
      <c r="AV46" s="454">
        <f t="shared" si="39"/>
        <v>-3.2681151643999868</v>
      </c>
      <c r="AW46" s="454">
        <f t="shared" si="39"/>
        <v>0</v>
      </c>
      <c r="AX46" s="454">
        <f t="shared" si="39"/>
        <v>-3.268115164400001</v>
      </c>
      <c r="AY46" s="454">
        <f t="shared" si="39"/>
        <v>0</v>
      </c>
      <c r="AZ46" s="454">
        <f t="shared" si="39"/>
        <v>113.72409800000001</v>
      </c>
      <c r="BA46" s="454">
        <f t="shared" si="39"/>
        <v>12.669401359999995</v>
      </c>
      <c r="BB46" s="454">
        <f t="shared" si="39"/>
        <v>0</v>
      </c>
      <c r="BC46" s="454">
        <f t="shared" si="39"/>
        <v>12.669401359999966</v>
      </c>
      <c r="BD46" s="454">
        <f t="shared" si="39"/>
        <v>0</v>
      </c>
      <c r="BE46" s="454">
        <f t="shared" si="39"/>
        <v>232.58653446999998</v>
      </c>
      <c r="BF46" s="455">
        <f t="shared" si="39"/>
        <v>-2.9534972673889683</v>
      </c>
      <c r="BG46" s="455">
        <f t="shared" si="39"/>
        <v>0</v>
      </c>
      <c r="BH46" s="455">
        <f t="shared" si="39"/>
        <v>-2.9534972673890252</v>
      </c>
      <c r="BI46" s="440">
        <f t="shared" si="34"/>
        <v>1.0528708702241941E-2</v>
      </c>
      <c r="BJ46" s="454" t="e">
        <f t="shared" si="39"/>
        <v>#DIV/0!</v>
      </c>
      <c r="BK46" s="454" t="e">
        <f t="shared" si="39"/>
        <v>#DIV/0!</v>
      </c>
      <c r="BL46" s="454">
        <f t="shared" si="39"/>
        <v>0</v>
      </c>
      <c r="BM46" s="454">
        <f t="shared" si="39"/>
        <v>-67.095834334000017</v>
      </c>
      <c r="BN46" s="454">
        <f t="shared" si="39"/>
        <v>0</v>
      </c>
      <c r="BO46" s="454">
        <f t="shared" ref="BO46:DW46" si="40">BO9-BO22</f>
        <v>-67.095834334000017</v>
      </c>
      <c r="BP46" s="454">
        <f t="shared" si="40"/>
        <v>-70.049331601388985</v>
      </c>
      <c r="BQ46" s="454">
        <f t="shared" si="40"/>
        <v>0</v>
      </c>
      <c r="BR46" s="454">
        <f t="shared" si="40"/>
        <v>-70.049331601388928</v>
      </c>
      <c r="BS46" s="454" t="e">
        <f t="shared" si="40"/>
        <v>#DIV/0!</v>
      </c>
      <c r="BT46" s="454">
        <f t="shared" si="40"/>
        <v>0</v>
      </c>
      <c r="BU46" s="454">
        <f t="shared" si="40"/>
        <v>0</v>
      </c>
      <c r="BV46" s="454">
        <f t="shared" si="40"/>
        <v>0</v>
      </c>
      <c r="BW46" s="454">
        <f t="shared" si="40"/>
        <v>0</v>
      </c>
      <c r="BX46" s="454">
        <f t="shared" si="40"/>
        <v>-70.049331601388985</v>
      </c>
      <c r="BY46" s="454">
        <f t="shared" si="40"/>
        <v>0</v>
      </c>
      <c r="BZ46" s="454">
        <f t="shared" si="40"/>
        <v>-70.049331601388928</v>
      </c>
      <c r="CA46" s="454" t="e">
        <f t="shared" si="40"/>
        <v>#DIV/0!</v>
      </c>
      <c r="CB46" s="454">
        <f t="shared" si="40"/>
        <v>0</v>
      </c>
      <c r="CC46" s="454">
        <f t="shared" si="40"/>
        <v>0</v>
      </c>
      <c r="CD46" s="454">
        <f t="shared" si="40"/>
        <v>0</v>
      </c>
      <c r="CE46" s="454">
        <f t="shared" si="40"/>
        <v>0</v>
      </c>
      <c r="CF46" s="454">
        <f t="shared" si="40"/>
        <v>0</v>
      </c>
      <c r="CG46" s="454">
        <f t="shared" si="40"/>
        <v>0</v>
      </c>
      <c r="CH46" s="454">
        <f t="shared" si="40"/>
        <v>-67.095834334000017</v>
      </c>
      <c r="CI46" s="454">
        <f t="shared" si="40"/>
        <v>0</v>
      </c>
      <c r="CJ46" s="454">
        <f t="shared" si="40"/>
        <v>-67.095834334000017</v>
      </c>
      <c r="CK46" s="454">
        <f t="shared" si="40"/>
        <v>0</v>
      </c>
      <c r="CL46" s="454">
        <f t="shared" si="40"/>
        <v>232.58653446999998</v>
      </c>
      <c r="CM46" s="454">
        <f t="shared" si="40"/>
        <v>-70.049331601388985</v>
      </c>
      <c r="CN46" s="454">
        <f t="shared" si="40"/>
        <v>0</v>
      </c>
      <c r="CO46" s="454">
        <f t="shared" si="40"/>
        <v>-70.049331601388928</v>
      </c>
      <c r="CP46" s="454" t="e">
        <f t="shared" si="40"/>
        <v>#DIV/0!</v>
      </c>
      <c r="CQ46" s="454" t="e">
        <f t="shared" si="40"/>
        <v>#DIV/0!</v>
      </c>
      <c r="CR46" s="454" t="e">
        <f t="shared" si="40"/>
        <v>#DIV/0!</v>
      </c>
      <c r="CS46" s="454">
        <f t="shared" si="40"/>
        <v>0</v>
      </c>
      <c r="CT46" s="454">
        <f t="shared" si="40"/>
        <v>0</v>
      </c>
      <c r="CU46" s="454">
        <f t="shared" si="40"/>
        <v>0</v>
      </c>
      <c r="CV46" s="454">
        <f t="shared" si="40"/>
        <v>0</v>
      </c>
      <c r="CW46" s="454">
        <f t="shared" si="40"/>
        <v>-70.049331601388985</v>
      </c>
      <c r="CX46" s="454">
        <f t="shared" si="40"/>
        <v>0</v>
      </c>
      <c r="CY46" s="454">
        <f t="shared" si="40"/>
        <v>-70.049331601388928</v>
      </c>
      <c r="CZ46" s="454">
        <f t="shared" si="40"/>
        <v>0</v>
      </c>
      <c r="DA46" s="454">
        <f t="shared" si="40"/>
        <v>0</v>
      </c>
      <c r="DB46" s="454">
        <f t="shared" si="40"/>
        <v>0</v>
      </c>
      <c r="DC46" s="454">
        <f t="shared" si="40"/>
        <v>0</v>
      </c>
      <c r="DD46" s="454">
        <f t="shared" si="40"/>
        <v>-70.049331601388985</v>
      </c>
      <c r="DE46" s="454">
        <f t="shared" si="40"/>
        <v>0</v>
      </c>
      <c r="DF46" s="454">
        <f t="shared" si="40"/>
        <v>-70.049331601388928</v>
      </c>
      <c r="DG46" s="454">
        <f t="shared" si="40"/>
        <v>180.10849946599998</v>
      </c>
      <c r="DH46" s="454">
        <f t="shared" si="40"/>
        <v>0</v>
      </c>
      <c r="DI46" s="454">
        <f t="shared" si="40"/>
        <v>0</v>
      </c>
      <c r="DJ46" s="454">
        <f t="shared" si="40"/>
        <v>0</v>
      </c>
      <c r="DK46" s="454">
        <f t="shared" si="40"/>
        <v>0</v>
      </c>
      <c r="DL46" s="454">
        <f t="shared" si="40"/>
        <v>180.10849946599998</v>
      </c>
      <c r="DM46" s="454">
        <f t="shared" si="40"/>
        <v>0</v>
      </c>
      <c r="DN46" s="454">
        <f t="shared" si="40"/>
        <v>0</v>
      </c>
      <c r="DO46" s="454">
        <f t="shared" si="40"/>
        <v>0</v>
      </c>
      <c r="DP46" s="454">
        <f t="shared" si="40"/>
        <v>0</v>
      </c>
      <c r="DQ46" s="454">
        <f t="shared" si="40"/>
        <v>412.69503393600002</v>
      </c>
      <c r="DR46" s="454">
        <f t="shared" si="40"/>
        <v>-70.049331601388985</v>
      </c>
      <c r="DS46" s="454">
        <f t="shared" si="40"/>
        <v>0</v>
      </c>
      <c r="DT46" s="454">
        <f t="shared" si="40"/>
        <v>-70.049331601388928</v>
      </c>
      <c r="DU46" s="454" t="e">
        <f t="shared" si="40"/>
        <v>#DIV/0!</v>
      </c>
      <c r="DV46" s="454">
        <f t="shared" si="40"/>
        <v>-0.67481687893640752</v>
      </c>
      <c r="DW46" s="454" t="e">
        <f t="shared" si="40"/>
        <v>#DIV/0!</v>
      </c>
    </row>
    <row r="47" spans="1:127" s="435" customFormat="1" ht="16.5" x14ac:dyDescent="0.3">
      <c r="A47" s="436" t="s">
        <v>370</v>
      </c>
      <c r="B47" s="454">
        <f>B10-B22</f>
        <v>-413.46671305999985</v>
      </c>
      <c r="C47" s="454">
        <f t="shared" ref="C47:BN47" si="41">C10-C22</f>
        <v>0</v>
      </c>
      <c r="D47" s="454">
        <f t="shared" si="41"/>
        <v>-413.46671305999985</v>
      </c>
      <c r="E47" s="454">
        <f t="shared" si="41"/>
        <v>-413.46671305999985</v>
      </c>
      <c r="F47" s="454">
        <f t="shared" si="41"/>
        <v>0</v>
      </c>
      <c r="G47" s="454">
        <f t="shared" si="41"/>
        <v>-413.46671305999985</v>
      </c>
      <c r="H47" s="454">
        <f t="shared" si="41"/>
        <v>318.4928257128542</v>
      </c>
      <c r="I47" s="454">
        <f t="shared" si="41"/>
        <v>54.116355200000001</v>
      </c>
      <c r="J47" s="454">
        <f t="shared" si="41"/>
        <v>38.813909825111125</v>
      </c>
      <c r="K47" s="454">
        <f t="shared" si="41"/>
        <v>0</v>
      </c>
      <c r="L47" s="454">
        <f t="shared" si="41"/>
        <v>38.813909825111111</v>
      </c>
      <c r="M47" s="454" t="e">
        <f t="shared" si="41"/>
        <v>#REF!</v>
      </c>
      <c r="N47" s="454">
        <f t="shared" si="41"/>
        <v>-33.868691214000002</v>
      </c>
      <c r="O47" s="454">
        <f t="shared" si="41"/>
        <v>0</v>
      </c>
      <c r="P47" s="454">
        <f t="shared" si="41"/>
        <v>-33.868691214000002</v>
      </c>
      <c r="Q47" s="454" t="e">
        <f t="shared" si="41"/>
        <v>#REF!</v>
      </c>
      <c r="R47" s="454" t="e">
        <f t="shared" si="41"/>
        <v>#REF!</v>
      </c>
      <c r="S47" s="454" t="e">
        <f t="shared" si="41"/>
        <v>#REF!</v>
      </c>
      <c r="T47" s="454" t="e">
        <f t="shared" si="41"/>
        <v>#REF!</v>
      </c>
      <c r="U47" s="454">
        <f t="shared" si="41"/>
        <v>-26.1928887985</v>
      </c>
      <c r="V47" s="454">
        <f t="shared" si="41"/>
        <v>0</v>
      </c>
      <c r="W47" s="454">
        <f t="shared" si="41"/>
        <v>-26.192888798499979</v>
      </c>
      <c r="X47" s="454" t="e">
        <f t="shared" si="41"/>
        <v>#REF!</v>
      </c>
      <c r="Y47" s="454" t="e">
        <f t="shared" si="41"/>
        <v>#REF!</v>
      </c>
      <c r="Z47" s="454">
        <f t="shared" si="41"/>
        <v>-21.247670187388906</v>
      </c>
      <c r="AA47" s="454">
        <f t="shared" si="41"/>
        <v>0</v>
      </c>
      <c r="AB47" s="454">
        <f t="shared" si="41"/>
        <v>-21.247670187388877</v>
      </c>
      <c r="AC47" s="438">
        <f t="shared" si="32"/>
        <v>5.1389070791547711E-2</v>
      </c>
      <c r="AD47" s="438">
        <f t="shared" si="33"/>
        <v>5.1389070791547781E-2</v>
      </c>
      <c r="AE47" s="438" t="e">
        <f t="shared" si="37"/>
        <v>#REF!</v>
      </c>
      <c r="AF47" s="454">
        <f t="shared" si="41"/>
        <v>48.034047999999999</v>
      </c>
      <c r="AG47" s="454">
        <f t="shared" si="41"/>
        <v>-3.5204949199999902</v>
      </c>
      <c r="AH47" s="454">
        <f t="shared" si="41"/>
        <v>0</v>
      </c>
      <c r="AI47" s="454">
        <f t="shared" si="41"/>
        <v>-3.5204949200000044</v>
      </c>
      <c r="AJ47" s="454">
        <f t="shared" si="41"/>
        <v>-24.76816510738891</v>
      </c>
      <c r="AK47" s="454">
        <f t="shared" si="41"/>
        <v>0</v>
      </c>
      <c r="AL47" s="454">
        <f t="shared" si="41"/>
        <v>-24.768165107388853</v>
      </c>
      <c r="AM47" s="454" t="e">
        <f t="shared" si="41"/>
        <v>#DIV/0!</v>
      </c>
      <c r="AN47" s="454">
        <f t="shared" si="41"/>
        <v>40.675814000000003</v>
      </c>
      <c r="AO47" s="454">
        <f t="shared" si="41"/>
        <v>10.493679803400028</v>
      </c>
      <c r="AP47" s="454">
        <f t="shared" si="41"/>
        <v>0</v>
      </c>
      <c r="AQ47" s="454">
        <f t="shared" si="41"/>
        <v>10.493679803399999</v>
      </c>
      <c r="AR47" s="454">
        <f t="shared" si="41"/>
        <v>-14.274485303988911</v>
      </c>
      <c r="AS47" s="454">
        <f t="shared" si="41"/>
        <v>0</v>
      </c>
      <c r="AT47" s="454">
        <f t="shared" si="41"/>
        <v>-14.274485303988911</v>
      </c>
      <c r="AU47" s="454">
        <f t="shared" si="41"/>
        <v>25.014236</v>
      </c>
      <c r="AV47" s="454">
        <f t="shared" si="41"/>
        <v>-12.60738882439999</v>
      </c>
      <c r="AW47" s="454">
        <f t="shared" si="41"/>
        <v>0</v>
      </c>
      <c r="AX47" s="454">
        <f t="shared" si="41"/>
        <v>-12.607388824400005</v>
      </c>
      <c r="AY47" s="454">
        <f t="shared" si="41"/>
        <v>0</v>
      </c>
      <c r="AZ47" s="454">
        <f t="shared" si="41"/>
        <v>113.72409800000001</v>
      </c>
      <c r="BA47" s="454">
        <f t="shared" si="41"/>
        <v>-5.6342039409999813</v>
      </c>
      <c r="BB47" s="454">
        <f t="shared" si="41"/>
        <v>0</v>
      </c>
      <c r="BC47" s="454">
        <f t="shared" si="41"/>
        <v>-5.6342039410000098</v>
      </c>
      <c r="BD47" s="454">
        <f t="shared" si="41"/>
        <v>0</v>
      </c>
      <c r="BE47" s="454">
        <f t="shared" si="41"/>
        <v>232.58653446999998</v>
      </c>
      <c r="BF47" s="455">
        <f t="shared" si="41"/>
        <v>-26.881874128388972</v>
      </c>
      <c r="BG47" s="455">
        <f t="shared" si="41"/>
        <v>0</v>
      </c>
      <c r="BH47" s="455">
        <f t="shared" si="41"/>
        <v>-26.881874128389029</v>
      </c>
      <c r="BI47" s="440">
        <f t="shared" si="34"/>
        <v>6.5015812105987086E-2</v>
      </c>
      <c r="BJ47" s="454" t="e">
        <f t="shared" si="41"/>
        <v>#DIV/0!</v>
      </c>
      <c r="BK47" s="454" t="e">
        <f t="shared" si="41"/>
        <v>#DIV/0!</v>
      </c>
      <c r="BL47" s="454">
        <f t="shared" si="41"/>
        <v>0</v>
      </c>
      <c r="BM47" s="454">
        <f t="shared" si="41"/>
        <v>-67.095834334000017</v>
      </c>
      <c r="BN47" s="454">
        <f t="shared" si="41"/>
        <v>0</v>
      </c>
      <c r="BO47" s="454">
        <f t="shared" ref="BO47:DW47" si="42">BO10-BO22</f>
        <v>-67.095834334000017</v>
      </c>
      <c r="BP47" s="454">
        <f t="shared" si="42"/>
        <v>-93.977708462388989</v>
      </c>
      <c r="BQ47" s="454">
        <f t="shared" si="42"/>
        <v>0</v>
      </c>
      <c r="BR47" s="454">
        <f t="shared" si="42"/>
        <v>-93.977708462388932</v>
      </c>
      <c r="BS47" s="454" t="e">
        <f t="shared" si="42"/>
        <v>#DIV/0!</v>
      </c>
      <c r="BT47" s="454">
        <f t="shared" si="42"/>
        <v>0</v>
      </c>
      <c r="BU47" s="454">
        <f t="shared" si="42"/>
        <v>0</v>
      </c>
      <c r="BV47" s="454">
        <f t="shared" si="42"/>
        <v>0</v>
      </c>
      <c r="BW47" s="454">
        <f t="shared" si="42"/>
        <v>0</v>
      </c>
      <c r="BX47" s="454">
        <f t="shared" si="42"/>
        <v>-93.977708462388989</v>
      </c>
      <c r="BY47" s="454">
        <f t="shared" si="42"/>
        <v>0</v>
      </c>
      <c r="BZ47" s="454">
        <f t="shared" si="42"/>
        <v>-93.977708462388932</v>
      </c>
      <c r="CA47" s="454" t="e">
        <f t="shared" si="42"/>
        <v>#DIV/0!</v>
      </c>
      <c r="CB47" s="454">
        <f t="shared" si="42"/>
        <v>0</v>
      </c>
      <c r="CC47" s="454">
        <f t="shared" si="42"/>
        <v>0</v>
      </c>
      <c r="CD47" s="454">
        <f t="shared" si="42"/>
        <v>0</v>
      </c>
      <c r="CE47" s="454">
        <f t="shared" si="42"/>
        <v>0</v>
      </c>
      <c r="CF47" s="454">
        <f t="shared" si="42"/>
        <v>0</v>
      </c>
      <c r="CG47" s="454">
        <f t="shared" si="42"/>
        <v>0</v>
      </c>
      <c r="CH47" s="454">
        <f t="shared" si="42"/>
        <v>-67.095834334000017</v>
      </c>
      <c r="CI47" s="454">
        <f t="shared" si="42"/>
        <v>0</v>
      </c>
      <c r="CJ47" s="454">
        <f t="shared" si="42"/>
        <v>-67.095834334000017</v>
      </c>
      <c r="CK47" s="454">
        <f t="shared" si="42"/>
        <v>0</v>
      </c>
      <c r="CL47" s="454">
        <f t="shared" si="42"/>
        <v>232.58653446999998</v>
      </c>
      <c r="CM47" s="454">
        <f t="shared" si="42"/>
        <v>-93.977708462388989</v>
      </c>
      <c r="CN47" s="454">
        <f t="shared" si="42"/>
        <v>0</v>
      </c>
      <c r="CO47" s="454">
        <f t="shared" si="42"/>
        <v>-93.977708462388932</v>
      </c>
      <c r="CP47" s="454" t="e">
        <f t="shared" si="42"/>
        <v>#DIV/0!</v>
      </c>
      <c r="CQ47" s="454" t="e">
        <f t="shared" si="42"/>
        <v>#DIV/0!</v>
      </c>
      <c r="CR47" s="454" t="e">
        <f t="shared" si="42"/>
        <v>#DIV/0!</v>
      </c>
      <c r="CS47" s="454">
        <f t="shared" si="42"/>
        <v>0</v>
      </c>
      <c r="CT47" s="454">
        <f t="shared" si="42"/>
        <v>0</v>
      </c>
      <c r="CU47" s="454">
        <f t="shared" si="42"/>
        <v>0</v>
      </c>
      <c r="CV47" s="454">
        <f t="shared" si="42"/>
        <v>0</v>
      </c>
      <c r="CW47" s="454">
        <f t="shared" si="42"/>
        <v>-93.977708462388989</v>
      </c>
      <c r="CX47" s="454">
        <f t="shared" si="42"/>
        <v>0</v>
      </c>
      <c r="CY47" s="454">
        <f t="shared" si="42"/>
        <v>-93.977708462388932</v>
      </c>
      <c r="CZ47" s="454">
        <f t="shared" si="42"/>
        <v>0</v>
      </c>
      <c r="DA47" s="454">
        <f t="shared" si="42"/>
        <v>0</v>
      </c>
      <c r="DB47" s="454">
        <f t="shared" si="42"/>
        <v>0</v>
      </c>
      <c r="DC47" s="454">
        <f t="shared" si="42"/>
        <v>0</v>
      </c>
      <c r="DD47" s="454">
        <f t="shared" si="42"/>
        <v>-93.977708462388989</v>
      </c>
      <c r="DE47" s="454">
        <f t="shared" si="42"/>
        <v>0</v>
      </c>
      <c r="DF47" s="454">
        <f t="shared" si="42"/>
        <v>-93.977708462388932</v>
      </c>
      <c r="DG47" s="454">
        <f t="shared" si="42"/>
        <v>180.10849946599998</v>
      </c>
      <c r="DH47" s="454">
        <f t="shared" si="42"/>
        <v>0</v>
      </c>
      <c r="DI47" s="454">
        <f t="shared" si="42"/>
        <v>0</v>
      </c>
      <c r="DJ47" s="454">
        <f t="shared" si="42"/>
        <v>0</v>
      </c>
      <c r="DK47" s="454">
        <f t="shared" si="42"/>
        <v>0</v>
      </c>
      <c r="DL47" s="454">
        <f t="shared" si="42"/>
        <v>180.10849946599998</v>
      </c>
      <c r="DM47" s="454">
        <f t="shared" si="42"/>
        <v>0</v>
      </c>
      <c r="DN47" s="454">
        <f t="shared" si="42"/>
        <v>0</v>
      </c>
      <c r="DO47" s="454">
        <f t="shared" si="42"/>
        <v>0</v>
      </c>
      <c r="DP47" s="454">
        <f t="shared" si="42"/>
        <v>0</v>
      </c>
      <c r="DQ47" s="454">
        <f t="shared" si="42"/>
        <v>412.69503393600002</v>
      </c>
      <c r="DR47" s="454">
        <f t="shared" si="42"/>
        <v>-93.977708462388989</v>
      </c>
      <c r="DS47" s="454">
        <f t="shared" si="42"/>
        <v>0</v>
      </c>
      <c r="DT47" s="454">
        <f t="shared" si="42"/>
        <v>-93.977708462388932</v>
      </c>
      <c r="DU47" s="454" t="e">
        <f t="shared" si="42"/>
        <v>#DIV/0!</v>
      </c>
      <c r="DV47" s="454">
        <f t="shared" si="42"/>
        <v>-1.6735557035411694</v>
      </c>
      <c r="DW47" s="454" t="e">
        <f t="shared" si="42"/>
        <v>#DIV/0!</v>
      </c>
    </row>
    <row r="48" spans="1:127" ht="8.25" customHeight="1" x14ac:dyDescent="0.3">
      <c r="A48" s="450"/>
      <c r="C48" s="388"/>
      <c r="D48" s="388"/>
      <c r="E48" s="388"/>
      <c r="F48" s="388"/>
      <c r="G48" s="388"/>
      <c r="H48" s="388"/>
      <c r="I48" s="388"/>
      <c r="J48" s="388"/>
      <c r="K48" s="388"/>
      <c r="L48" s="388"/>
      <c r="M48" s="388"/>
      <c r="N48" s="388"/>
      <c r="O48" s="388"/>
      <c r="P48" s="388"/>
      <c r="Q48" s="388"/>
      <c r="R48" s="388"/>
      <c r="S48" s="388"/>
      <c r="T48" s="388"/>
      <c r="U48" s="388"/>
      <c r="V48" s="388"/>
      <c r="W48" s="388"/>
      <c r="X48" s="388"/>
      <c r="Y48" s="388"/>
      <c r="Z48" s="388"/>
      <c r="AA48" s="388"/>
      <c r="AB48" s="388"/>
      <c r="AC48" s="438"/>
      <c r="AD48" s="438"/>
      <c r="AE48" s="438"/>
      <c r="AF48" s="388"/>
      <c r="AG48" s="388"/>
      <c r="AH48" s="388"/>
      <c r="AI48" s="388"/>
      <c r="AJ48" s="388"/>
      <c r="AK48" s="388"/>
      <c r="AL48" s="388"/>
      <c r="AM48" s="388"/>
      <c r="AP48" s="388"/>
      <c r="AQ48" s="388"/>
      <c r="AR48" s="388"/>
      <c r="AS48" s="388"/>
      <c r="AT48" s="388"/>
      <c r="AU48" s="388"/>
      <c r="AV48" s="388"/>
      <c r="AW48" s="388"/>
      <c r="AX48" s="388"/>
      <c r="AY48" s="388"/>
      <c r="AZ48" s="388"/>
      <c r="BA48" s="388"/>
      <c r="BB48" s="388"/>
      <c r="BC48" s="388"/>
      <c r="BD48" s="388"/>
      <c r="BF48" s="447"/>
      <c r="BG48" s="447"/>
      <c r="BH48" s="447"/>
      <c r="BI48" s="440"/>
      <c r="BJ48" s="388"/>
      <c r="BK48" s="388"/>
      <c r="BL48" s="388"/>
      <c r="BM48" s="388"/>
      <c r="BN48" s="388"/>
      <c r="BO48" s="388"/>
      <c r="BP48" s="388"/>
      <c r="BQ48" s="388"/>
      <c r="BR48" s="388"/>
      <c r="BS48" s="388"/>
      <c r="BT48" s="388"/>
      <c r="BU48" s="388"/>
      <c r="BV48" s="388"/>
      <c r="BW48" s="388"/>
      <c r="BX48" s="388"/>
      <c r="BY48" s="388"/>
      <c r="BZ48" s="388"/>
      <c r="CA48" s="388"/>
      <c r="CB48" s="388"/>
      <c r="CC48" s="388"/>
      <c r="CD48" s="388"/>
      <c r="CE48" s="388"/>
      <c r="CF48" s="388"/>
      <c r="CG48" s="388"/>
      <c r="CH48" s="388"/>
      <c r="CI48" s="388"/>
      <c r="CJ48" s="388"/>
      <c r="CK48" s="388"/>
      <c r="CL48" s="388"/>
      <c r="CM48" s="388"/>
      <c r="CN48" s="388"/>
      <c r="CO48" s="388"/>
      <c r="CP48" s="388"/>
      <c r="CQ48" s="388"/>
      <c r="CR48" s="388"/>
      <c r="CS48" s="388"/>
      <c r="CT48" s="388"/>
      <c r="CU48" s="388"/>
      <c r="CV48" s="388"/>
      <c r="CW48" s="388"/>
      <c r="CX48" s="388"/>
      <c r="CY48" s="388"/>
      <c r="CZ48" s="388"/>
      <c r="DA48" s="388"/>
      <c r="DB48" s="388"/>
      <c r="DC48" s="388"/>
      <c r="DD48" s="388"/>
      <c r="DE48" s="388"/>
      <c r="DF48" s="388"/>
      <c r="DG48" s="388"/>
      <c r="DH48" s="388"/>
      <c r="DI48" s="388"/>
      <c r="DJ48" s="388"/>
      <c r="DK48" s="388"/>
      <c r="DL48" s="388"/>
      <c r="DM48" s="388"/>
      <c r="DN48" s="388"/>
      <c r="DO48" s="388"/>
      <c r="DP48" s="388"/>
      <c r="DQ48" s="388"/>
      <c r="DR48" s="388"/>
      <c r="DS48" s="388"/>
      <c r="DT48" s="388"/>
      <c r="DU48" s="388"/>
      <c r="DV48" s="388"/>
      <c r="DW48" s="388"/>
    </row>
    <row r="49" spans="1:127" s="435" customFormat="1" ht="16.5" x14ac:dyDescent="0.3">
      <c r="A49" s="436" t="s">
        <v>371</v>
      </c>
      <c r="B49" s="454">
        <f>B50+B51</f>
        <v>0</v>
      </c>
      <c r="C49" s="454">
        <f t="shared" ref="C49:BN49" si="43">C50+C51</f>
        <v>0</v>
      </c>
      <c r="D49" s="454">
        <f t="shared" si="43"/>
        <v>0</v>
      </c>
      <c r="E49" s="454">
        <f t="shared" si="43"/>
        <v>0</v>
      </c>
      <c r="F49" s="454">
        <f t="shared" si="43"/>
        <v>0</v>
      </c>
      <c r="G49" s="454">
        <f t="shared" si="43"/>
        <v>0</v>
      </c>
      <c r="H49" s="454">
        <f t="shared" si="43"/>
        <v>-35.380000000000003</v>
      </c>
      <c r="I49" s="454">
        <f t="shared" si="43"/>
        <v>0</v>
      </c>
      <c r="J49" s="454">
        <f t="shared" si="43"/>
        <v>0.61498011300000388</v>
      </c>
      <c r="K49" s="454">
        <f t="shared" si="43"/>
        <v>0</v>
      </c>
      <c r="L49" s="454">
        <f t="shared" si="43"/>
        <v>0.61498011300000388</v>
      </c>
      <c r="M49" s="454">
        <f t="shared" si="43"/>
        <v>0</v>
      </c>
      <c r="N49" s="454">
        <f t="shared" si="43"/>
        <v>1.049137728000002</v>
      </c>
      <c r="O49" s="454">
        <f t="shared" si="43"/>
        <v>0</v>
      </c>
      <c r="P49" s="454">
        <f t="shared" si="43"/>
        <v>1.049137728000002</v>
      </c>
      <c r="Q49" s="454">
        <f t="shared" si="43"/>
        <v>1.6641178410000059</v>
      </c>
      <c r="R49" s="454">
        <f t="shared" si="43"/>
        <v>0</v>
      </c>
      <c r="S49" s="454">
        <f t="shared" si="43"/>
        <v>1.6641178410000059</v>
      </c>
      <c r="T49" s="454">
        <f t="shared" si="43"/>
        <v>0</v>
      </c>
      <c r="U49" s="454">
        <f t="shared" si="43"/>
        <v>2.3610619960000032</v>
      </c>
      <c r="V49" s="454">
        <f t="shared" si="43"/>
        <v>0</v>
      </c>
      <c r="W49" s="454">
        <f t="shared" si="43"/>
        <v>2.3610619960000032</v>
      </c>
      <c r="X49" s="454">
        <f t="shared" si="43"/>
        <v>0</v>
      </c>
      <c r="Y49" s="454">
        <f t="shared" si="43"/>
        <v>0</v>
      </c>
      <c r="Z49" s="454">
        <f t="shared" si="43"/>
        <v>4.0251798370000094</v>
      </c>
      <c r="AA49" s="454">
        <f t="shared" si="43"/>
        <v>0</v>
      </c>
      <c r="AB49" s="454">
        <f t="shared" si="43"/>
        <v>4.0251798370000094</v>
      </c>
      <c r="AC49" s="438"/>
      <c r="AD49" s="438" t="e">
        <f t="shared" si="33"/>
        <v>#DIV/0!</v>
      </c>
      <c r="AE49" s="438" t="e">
        <f t="shared" si="37"/>
        <v>#DIV/0!</v>
      </c>
      <c r="AF49" s="454">
        <f t="shared" si="43"/>
        <v>0</v>
      </c>
      <c r="AG49" s="454">
        <f t="shared" si="43"/>
        <v>-1.4729675269999976</v>
      </c>
      <c r="AH49" s="454">
        <f t="shared" si="43"/>
        <v>0</v>
      </c>
      <c r="AI49" s="454">
        <f t="shared" si="43"/>
        <v>-1.4729675269999976</v>
      </c>
      <c r="AJ49" s="454">
        <f t="shared" si="43"/>
        <v>2.5522123100000118</v>
      </c>
      <c r="AK49" s="454">
        <f t="shared" si="43"/>
        <v>0</v>
      </c>
      <c r="AL49" s="454">
        <f t="shared" si="43"/>
        <v>2.5522123100000118</v>
      </c>
      <c r="AM49" s="454" t="e">
        <f t="shared" si="43"/>
        <v>#DIV/0!</v>
      </c>
      <c r="AN49" s="454">
        <f t="shared" si="43"/>
        <v>0</v>
      </c>
      <c r="AO49" s="454">
        <f t="shared" si="43"/>
        <v>2.0759595860000006</v>
      </c>
      <c r="AP49" s="454">
        <f t="shared" si="43"/>
        <v>0</v>
      </c>
      <c r="AQ49" s="454">
        <f t="shared" si="43"/>
        <v>2.0759595860000006</v>
      </c>
      <c r="AR49" s="454">
        <f t="shared" si="43"/>
        <v>4.628171896000012</v>
      </c>
      <c r="AS49" s="454">
        <f t="shared" si="43"/>
        <v>0</v>
      </c>
      <c r="AT49" s="454">
        <f t="shared" si="43"/>
        <v>4.628171896000012</v>
      </c>
      <c r="AU49" s="454">
        <f t="shared" si="43"/>
        <v>0</v>
      </c>
      <c r="AV49" s="454">
        <f t="shared" si="43"/>
        <v>0.27499294999999835</v>
      </c>
      <c r="AW49" s="454">
        <f t="shared" si="43"/>
        <v>0</v>
      </c>
      <c r="AX49" s="454">
        <f t="shared" si="43"/>
        <v>0.27499294999999835</v>
      </c>
      <c r="AY49" s="454">
        <f t="shared" si="43"/>
        <v>0</v>
      </c>
      <c r="AZ49" s="454">
        <f t="shared" si="43"/>
        <v>0</v>
      </c>
      <c r="BA49" s="454">
        <f t="shared" si="43"/>
        <v>0.87798500900000143</v>
      </c>
      <c r="BB49" s="454">
        <f t="shared" si="43"/>
        <v>0</v>
      </c>
      <c r="BC49" s="454">
        <f t="shared" si="43"/>
        <v>0.87798500900000143</v>
      </c>
      <c r="BD49" s="454">
        <f t="shared" si="43"/>
        <v>0</v>
      </c>
      <c r="BE49" s="454">
        <f t="shared" si="43"/>
        <v>0</v>
      </c>
      <c r="BF49" s="455">
        <f t="shared" si="43"/>
        <v>4.9031648460000108</v>
      </c>
      <c r="BG49" s="455">
        <f t="shared" si="43"/>
        <v>0</v>
      </c>
      <c r="BH49" s="455">
        <f t="shared" si="43"/>
        <v>4.9031648460000108</v>
      </c>
      <c r="BI49" s="440"/>
      <c r="BJ49" s="454" t="e">
        <f t="shared" si="43"/>
        <v>#DIV/0!</v>
      </c>
      <c r="BK49" s="454" t="e">
        <f t="shared" si="43"/>
        <v>#DIV/0!</v>
      </c>
      <c r="BL49" s="454">
        <f t="shared" si="43"/>
        <v>0</v>
      </c>
      <c r="BM49" s="454">
        <f t="shared" si="43"/>
        <v>0</v>
      </c>
      <c r="BN49" s="454">
        <f t="shared" si="43"/>
        <v>0</v>
      </c>
      <c r="BO49" s="454">
        <f t="shared" ref="BO49:DW49" si="44">BO50+BO51</f>
        <v>0</v>
      </c>
      <c r="BP49" s="454">
        <f t="shared" si="44"/>
        <v>4.9031648460000108</v>
      </c>
      <c r="BQ49" s="454">
        <f t="shared" si="44"/>
        <v>0</v>
      </c>
      <c r="BR49" s="454">
        <f t="shared" si="44"/>
        <v>4.9031648460000108</v>
      </c>
      <c r="BS49" s="454" t="e">
        <f t="shared" si="44"/>
        <v>#DIV/0!</v>
      </c>
      <c r="BT49" s="454">
        <f t="shared" si="44"/>
        <v>0</v>
      </c>
      <c r="BU49" s="454">
        <f t="shared" si="44"/>
        <v>0</v>
      </c>
      <c r="BV49" s="454">
        <f t="shared" si="44"/>
        <v>0</v>
      </c>
      <c r="BW49" s="454">
        <f t="shared" si="44"/>
        <v>0</v>
      </c>
      <c r="BX49" s="454">
        <f t="shared" si="44"/>
        <v>4.9031648460000108</v>
      </c>
      <c r="BY49" s="454">
        <f t="shared" si="44"/>
        <v>0</v>
      </c>
      <c r="BZ49" s="454">
        <f t="shared" si="44"/>
        <v>4.9031648460000108</v>
      </c>
      <c r="CA49" s="454" t="e">
        <f t="shared" si="44"/>
        <v>#DIV/0!</v>
      </c>
      <c r="CB49" s="454">
        <f t="shared" si="44"/>
        <v>0</v>
      </c>
      <c r="CC49" s="454">
        <f t="shared" si="44"/>
        <v>0</v>
      </c>
      <c r="CD49" s="454">
        <f t="shared" si="44"/>
        <v>0</v>
      </c>
      <c r="CE49" s="454">
        <f t="shared" si="44"/>
        <v>0</v>
      </c>
      <c r="CF49" s="454">
        <f t="shared" si="44"/>
        <v>0</v>
      </c>
      <c r="CG49" s="454">
        <f t="shared" si="44"/>
        <v>0</v>
      </c>
      <c r="CH49" s="454">
        <f t="shared" si="44"/>
        <v>0</v>
      </c>
      <c r="CI49" s="454">
        <f t="shared" si="44"/>
        <v>0</v>
      </c>
      <c r="CJ49" s="454">
        <f t="shared" si="44"/>
        <v>0</v>
      </c>
      <c r="CK49" s="454">
        <f t="shared" si="44"/>
        <v>0</v>
      </c>
      <c r="CL49" s="454">
        <f t="shared" si="44"/>
        <v>0</v>
      </c>
      <c r="CM49" s="454">
        <f t="shared" si="44"/>
        <v>4.9031648460000108</v>
      </c>
      <c r="CN49" s="454">
        <f t="shared" si="44"/>
        <v>0</v>
      </c>
      <c r="CO49" s="454">
        <f t="shared" si="44"/>
        <v>4.9031648460000108</v>
      </c>
      <c r="CP49" s="454" t="e">
        <f t="shared" si="44"/>
        <v>#DIV/0!</v>
      </c>
      <c r="CQ49" s="454" t="e">
        <f t="shared" si="44"/>
        <v>#DIV/0!</v>
      </c>
      <c r="CR49" s="454" t="e">
        <f t="shared" si="44"/>
        <v>#DIV/0!</v>
      </c>
      <c r="CS49" s="454">
        <f t="shared" si="44"/>
        <v>0</v>
      </c>
      <c r="CT49" s="454">
        <f t="shared" si="44"/>
        <v>0</v>
      </c>
      <c r="CU49" s="454">
        <f t="shared" si="44"/>
        <v>0</v>
      </c>
      <c r="CV49" s="454">
        <f t="shared" si="44"/>
        <v>0</v>
      </c>
      <c r="CW49" s="454">
        <f t="shared" si="44"/>
        <v>4.9031648460000108</v>
      </c>
      <c r="CX49" s="454">
        <f t="shared" si="44"/>
        <v>0</v>
      </c>
      <c r="CY49" s="454">
        <f t="shared" si="44"/>
        <v>4.9031648460000108</v>
      </c>
      <c r="CZ49" s="454">
        <f t="shared" si="44"/>
        <v>0</v>
      </c>
      <c r="DA49" s="454">
        <f t="shared" si="44"/>
        <v>0</v>
      </c>
      <c r="DB49" s="454">
        <f t="shared" si="44"/>
        <v>0</v>
      </c>
      <c r="DC49" s="454">
        <f t="shared" si="44"/>
        <v>0</v>
      </c>
      <c r="DD49" s="454">
        <f t="shared" si="44"/>
        <v>4.9031648460000108</v>
      </c>
      <c r="DE49" s="454">
        <f t="shared" si="44"/>
        <v>0</v>
      </c>
      <c r="DF49" s="454">
        <f t="shared" si="44"/>
        <v>4.9031648460000108</v>
      </c>
      <c r="DG49" s="454">
        <f t="shared" si="44"/>
        <v>0</v>
      </c>
      <c r="DH49" s="454">
        <f t="shared" si="44"/>
        <v>0</v>
      </c>
      <c r="DI49" s="454">
        <f t="shared" si="44"/>
        <v>0</v>
      </c>
      <c r="DJ49" s="454">
        <f t="shared" si="44"/>
        <v>0</v>
      </c>
      <c r="DK49" s="454">
        <f t="shared" si="44"/>
        <v>0</v>
      </c>
      <c r="DL49" s="454">
        <f t="shared" si="44"/>
        <v>0</v>
      </c>
      <c r="DM49" s="454">
        <f t="shared" si="44"/>
        <v>0</v>
      </c>
      <c r="DN49" s="454">
        <f t="shared" si="44"/>
        <v>0</v>
      </c>
      <c r="DO49" s="454">
        <f t="shared" si="44"/>
        <v>0</v>
      </c>
      <c r="DP49" s="454">
        <f t="shared" si="44"/>
        <v>0</v>
      </c>
      <c r="DQ49" s="454">
        <f t="shared" si="44"/>
        <v>0</v>
      </c>
      <c r="DR49" s="454">
        <f t="shared" si="44"/>
        <v>4.9031648460000108</v>
      </c>
      <c r="DS49" s="454">
        <f t="shared" si="44"/>
        <v>0</v>
      </c>
      <c r="DT49" s="454">
        <f t="shared" si="44"/>
        <v>4.9031648460000108</v>
      </c>
      <c r="DU49" s="454" t="e">
        <f t="shared" si="44"/>
        <v>#DIV/0!</v>
      </c>
      <c r="DV49" s="454" t="e">
        <f t="shared" si="44"/>
        <v>#DIV/0!</v>
      </c>
      <c r="DW49" s="454" t="e">
        <f t="shared" si="44"/>
        <v>#DIV/0!</v>
      </c>
    </row>
    <row r="50" spans="1:127" ht="16.5" x14ac:dyDescent="0.3">
      <c r="A50" s="456" t="s">
        <v>372</v>
      </c>
      <c r="B50" s="444">
        <f>'TOFE détaillé 2021'!B233+'TOFE détaillé 2021'!B246</f>
        <v>0</v>
      </c>
      <c r="C50" s="444">
        <f>'TOFE détaillé 2021'!C233+'TOFE détaillé 2021'!C246</f>
        <v>0</v>
      </c>
      <c r="D50" s="444">
        <f>'TOFE détaillé 2021'!D233+'TOFE détaillé 2021'!D246</f>
        <v>0</v>
      </c>
      <c r="E50" s="444">
        <f>'TOFE détaillé 2021'!E233+'TOFE détaillé 2021'!E246</f>
        <v>0</v>
      </c>
      <c r="F50" s="444">
        <f>'TOFE détaillé 2021'!F233+'TOFE détaillé 2021'!F246</f>
        <v>0</v>
      </c>
      <c r="G50" s="444">
        <f>'TOFE détaillé 2021'!G233+'TOFE détaillé 2021'!G246</f>
        <v>0</v>
      </c>
      <c r="H50" s="444">
        <f>'TOFE détaillé 2021'!H233+'TOFE détaillé 2021'!H246</f>
        <v>-35.380000000000003</v>
      </c>
      <c r="I50" s="444">
        <f>'TOFE détaillé 2021'!I233+'TOFE détaillé 2021'!I246</f>
        <v>0</v>
      </c>
      <c r="J50" s="444">
        <f>'TOFE détaillé 2021'!J233+'TOFE détaillé 2021'!J246</f>
        <v>0</v>
      </c>
      <c r="K50" s="444">
        <f>'TOFE détaillé 2021'!K233+'TOFE détaillé 2021'!K246</f>
        <v>0</v>
      </c>
      <c r="L50" s="444">
        <f>'TOFE détaillé 2021'!L233+'TOFE détaillé 2021'!L246</f>
        <v>0</v>
      </c>
      <c r="M50" s="444">
        <f>'TOFE détaillé 2021'!M233+'TOFE détaillé 2021'!M246</f>
        <v>0</v>
      </c>
      <c r="N50" s="444">
        <f>'TOFE détaillé 2021'!N233+'TOFE détaillé 2021'!N246</f>
        <v>0</v>
      </c>
      <c r="O50" s="444">
        <f>'TOFE détaillé 2021'!O233+'TOFE détaillé 2021'!O246</f>
        <v>0</v>
      </c>
      <c r="P50" s="444">
        <f>'TOFE détaillé 2021'!P233+'TOFE détaillé 2021'!P246</f>
        <v>0</v>
      </c>
      <c r="Q50" s="444">
        <f>'TOFE détaillé 2021'!Q233+'TOFE détaillé 2021'!Q246</f>
        <v>0</v>
      </c>
      <c r="R50" s="444">
        <f>'TOFE détaillé 2021'!R233+'TOFE détaillé 2021'!R246</f>
        <v>0</v>
      </c>
      <c r="S50" s="444">
        <f>'TOFE détaillé 2021'!S233+'TOFE détaillé 2021'!S246</f>
        <v>0</v>
      </c>
      <c r="T50" s="444">
        <f>'TOFE détaillé 2021'!T233+'TOFE détaillé 2021'!T246</f>
        <v>0</v>
      </c>
      <c r="U50" s="444">
        <f>'TOFE détaillé 2021'!U233+'TOFE détaillé 2021'!U246</f>
        <v>0</v>
      </c>
      <c r="V50" s="444">
        <f>'TOFE détaillé 2021'!V233+'TOFE détaillé 2021'!V246</f>
        <v>0</v>
      </c>
      <c r="W50" s="444">
        <f>'TOFE détaillé 2021'!W233+'TOFE détaillé 2021'!W246</f>
        <v>0</v>
      </c>
      <c r="X50" s="444">
        <f>'TOFE détaillé 2021'!X233+'TOFE détaillé 2021'!X246</f>
        <v>0</v>
      </c>
      <c r="Y50" s="444">
        <f>'TOFE détaillé 2021'!Y233+'TOFE détaillé 2021'!Y246</f>
        <v>0</v>
      </c>
      <c r="Z50" s="444">
        <f>'TOFE détaillé 2021'!Z233+'TOFE détaillé 2021'!Z246</f>
        <v>0</v>
      </c>
      <c r="AA50" s="444">
        <f>'TOFE détaillé 2021'!AA233+'TOFE détaillé 2021'!AA246</f>
        <v>0</v>
      </c>
      <c r="AB50" s="444">
        <f>'TOFE détaillé 2021'!AB233+'TOFE détaillé 2021'!AB246</f>
        <v>0</v>
      </c>
      <c r="AC50" s="438"/>
      <c r="AD50" s="438" t="e">
        <f t="shared" si="33"/>
        <v>#DIV/0!</v>
      </c>
      <c r="AE50" s="438" t="e">
        <f t="shared" si="37"/>
        <v>#DIV/0!</v>
      </c>
      <c r="AF50" s="444">
        <f>'TOFE détaillé 2021'!AF233+'TOFE détaillé 2021'!AF246</f>
        <v>0</v>
      </c>
      <c r="AG50" s="444">
        <f>'TOFE détaillé 2021'!AG233+'TOFE détaillé 2021'!AG246</f>
        <v>0</v>
      </c>
      <c r="AH50" s="444">
        <f>'TOFE détaillé 2021'!AH233+'TOFE détaillé 2021'!AH246</f>
        <v>0</v>
      </c>
      <c r="AI50" s="444">
        <f>'TOFE détaillé 2021'!AI233+'TOFE détaillé 2021'!AI246</f>
        <v>0</v>
      </c>
      <c r="AJ50" s="444">
        <f>'TOFE détaillé 2021'!AJ233+'TOFE détaillé 2021'!AJ246</f>
        <v>0</v>
      </c>
      <c r="AK50" s="444">
        <f>'TOFE détaillé 2021'!AK233+'TOFE détaillé 2021'!AK246</f>
        <v>0</v>
      </c>
      <c r="AL50" s="444">
        <f>'TOFE détaillé 2021'!AL233+'TOFE détaillé 2021'!AL246</f>
        <v>0</v>
      </c>
      <c r="AM50" s="444" t="e">
        <f>'TOFE détaillé 2021'!AM233+'TOFE détaillé 2021'!AM246</f>
        <v>#DIV/0!</v>
      </c>
      <c r="AN50" s="444">
        <f>'TOFE détaillé 2021'!AN233+'TOFE détaillé 2021'!AN246</f>
        <v>0</v>
      </c>
      <c r="AO50" s="444">
        <f>'TOFE détaillé 2021'!AO233+'TOFE détaillé 2021'!AO246</f>
        <v>0</v>
      </c>
      <c r="AP50" s="444">
        <f>'TOFE détaillé 2021'!AP233+'TOFE détaillé 2021'!AP246</f>
        <v>0</v>
      </c>
      <c r="AQ50" s="444">
        <f>'TOFE détaillé 2021'!AQ233+'TOFE détaillé 2021'!AQ246</f>
        <v>0</v>
      </c>
      <c r="AR50" s="444">
        <f>'TOFE détaillé 2021'!AR233+'TOFE détaillé 2021'!AR246</f>
        <v>0</v>
      </c>
      <c r="AS50" s="444">
        <f>'TOFE détaillé 2021'!AS233+'TOFE détaillé 2021'!AS246</f>
        <v>0</v>
      </c>
      <c r="AT50" s="444">
        <f>'TOFE détaillé 2021'!AT233+'TOFE détaillé 2021'!AT246</f>
        <v>0</v>
      </c>
      <c r="AU50" s="444">
        <f>'TOFE détaillé 2021'!AU233+'TOFE détaillé 2021'!AU246</f>
        <v>0</v>
      </c>
      <c r="AV50" s="444">
        <f>'TOFE détaillé 2021'!AV233+'TOFE détaillé 2021'!AV246</f>
        <v>0</v>
      </c>
      <c r="AW50" s="444">
        <f>'TOFE détaillé 2021'!AW233+'TOFE détaillé 2021'!AW246</f>
        <v>0</v>
      </c>
      <c r="AX50" s="444">
        <f>'TOFE détaillé 2021'!AX233+'TOFE détaillé 2021'!AX246</f>
        <v>0</v>
      </c>
      <c r="AY50" s="444">
        <f>'TOFE détaillé 2021'!AY233+'TOFE détaillé 2021'!AY246</f>
        <v>0</v>
      </c>
      <c r="AZ50" s="444">
        <f>'TOFE détaillé 2021'!AZ233+'TOFE détaillé 2021'!AZ246</f>
        <v>0</v>
      </c>
      <c r="BA50" s="444">
        <f>'TOFE détaillé 2021'!BA233+'TOFE détaillé 2021'!BA246</f>
        <v>0</v>
      </c>
      <c r="BB50" s="444">
        <f>'TOFE détaillé 2021'!BB233+'TOFE détaillé 2021'!BB246</f>
        <v>0</v>
      </c>
      <c r="BC50" s="444">
        <f>'TOFE détaillé 2021'!BC233+'TOFE détaillé 2021'!BC246</f>
        <v>0</v>
      </c>
      <c r="BD50" s="444">
        <f>'TOFE détaillé 2021'!BD233+'TOFE détaillé 2021'!BD246</f>
        <v>0</v>
      </c>
      <c r="BE50" s="444">
        <f>'TOFE détaillé 2021'!BE233+'TOFE détaillé 2021'!BE246</f>
        <v>0</v>
      </c>
      <c r="BF50" s="445">
        <f>'TOFE détaillé 2021'!BF233+'TOFE détaillé 2021'!BF246</f>
        <v>0</v>
      </c>
      <c r="BG50" s="445">
        <f>'TOFE détaillé 2021'!BG233+'TOFE détaillé 2021'!BG246</f>
        <v>0</v>
      </c>
      <c r="BH50" s="445">
        <f>'TOFE détaillé 2021'!BH233+'TOFE détaillé 2021'!BH246</f>
        <v>0</v>
      </c>
      <c r="BI50" s="440"/>
      <c r="BJ50" s="444" t="e">
        <f>'TOFE détaillé 2021'!BJ233+'TOFE détaillé 2021'!BJ246</f>
        <v>#DIV/0!</v>
      </c>
      <c r="BK50" s="444" t="e">
        <f>'TOFE détaillé 2021'!BK233+'TOFE détaillé 2021'!BK246</f>
        <v>#DIV/0!</v>
      </c>
      <c r="BL50" s="444">
        <f>'TOFE détaillé 2021'!BL233+'TOFE détaillé 2021'!BL246</f>
        <v>0</v>
      </c>
      <c r="BM50" s="444">
        <f>'TOFE détaillé 2021'!BM233+'TOFE détaillé 2021'!BM246</f>
        <v>0</v>
      </c>
      <c r="BN50" s="444">
        <f>'TOFE détaillé 2021'!BN233+'TOFE détaillé 2021'!BN246</f>
        <v>0</v>
      </c>
      <c r="BO50" s="444">
        <f>'TOFE détaillé 2021'!BO233+'TOFE détaillé 2021'!BO246</f>
        <v>0</v>
      </c>
      <c r="BP50" s="444">
        <f>'TOFE détaillé 2021'!BP233+'TOFE détaillé 2021'!BP246</f>
        <v>0</v>
      </c>
      <c r="BQ50" s="444">
        <f>'TOFE détaillé 2021'!BQ233+'TOFE détaillé 2021'!BQ246</f>
        <v>0</v>
      </c>
      <c r="BR50" s="444">
        <f>'TOFE détaillé 2021'!BR233+'TOFE détaillé 2021'!BR246</f>
        <v>0</v>
      </c>
      <c r="BS50" s="444" t="e">
        <f>'TOFE détaillé 2021'!BS233+'TOFE détaillé 2021'!BS246</f>
        <v>#DIV/0!</v>
      </c>
      <c r="BT50" s="444">
        <f>'TOFE détaillé 2021'!BT233+'TOFE détaillé 2021'!BT246</f>
        <v>0</v>
      </c>
      <c r="BU50" s="444">
        <f>'TOFE détaillé 2021'!BU233+'TOFE détaillé 2021'!BU246</f>
        <v>0</v>
      </c>
      <c r="BV50" s="444">
        <f>'TOFE détaillé 2021'!BV233+'TOFE détaillé 2021'!BV246</f>
        <v>0</v>
      </c>
      <c r="BW50" s="444">
        <f>'TOFE détaillé 2021'!BW233+'TOFE détaillé 2021'!BW246</f>
        <v>0</v>
      </c>
      <c r="BX50" s="444">
        <f>'TOFE détaillé 2021'!BX233+'TOFE détaillé 2021'!BX246</f>
        <v>0</v>
      </c>
      <c r="BY50" s="444">
        <f>'TOFE détaillé 2021'!BY233+'TOFE détaillé 2021'!BY246</f>
        <v>0</v>
      </c>
      <c r="BZ50" s="444">
        <f>'TOFE détaillé 2021'!BZ233+'TOFE détaillé 2021'!BZ246</f>
        <v>0</v>
      </c>
      <c r="CA50" s="444" t="e">
        <f>'TOFE détaillé 2021'!CA233+'TOFE détaillé 2021'!CA246</f>
        <v>#DIV/0!</v>
      </c>
      <c r="CB50" s="444">
        <f>'TOFE détaillé 2021'!CB233+'TOFE détaillé 2021'!CB246</f>
        <v>0</v>
      </c>
      <c r="CC50" s="444">
        <f>'TOFE détaillé 2021'!CC233+'TOFE détaillé 2021'!CC246</f>
        <v>0</v>
      </c>
      <c r="CD50" s="444">
        <f>'TOFE détaillé 2021'!CD233+'TOFE détaillé 2021'!CD246</f>
        <v>0</v>
      </c>
      <c r="CE50" s="444">
        <f>'TOFE détaillé 2021'!CE233+'TOFE détaillé 2021'!CE246</f>
        <v>0</v>
      </c>
      <c r="CF50" s="444">
        <f>'TOFE détaillé 2021'!CF233+'TOFE détaillé 2021'!CF246</f>
        <v>0</v>
      </c>
      <c r="CG50" s="444">
        <f>'TOFE détaillé 2021'!CG233+'TOFE détaillé 2021'!CG246</f>
        <v>0</v>
      </c>
      <c r="CH50" s="444">
        <f>'TOFE détaillé 2021'!CH233+'TOFE détaillé 2021'!CH246</f>
        <v>0</v>
      </c>
      <c r="CI50" s="444">
        <f>'TOFE détaillé 2021'!CI233+'TOFE détaillé 2021'!CI246</f>
        <v>0</v>
      </c>
      <c r="CJ50" s="444">
        <f>'TOFE détaillé 2021'!CJ233+'TOFE détaillé 2021'!CJ246</f>
        <v>0</v>
      </c>
      <c r="CK50" s="444">
        <f>'TOFE détaillé 2021'!CK233+'TOFE détaillé 2021'!CK246</f>
        <v>0</v>
      </c>
      <c r="CL50" s="444">
        <f>'TOFE détaillé 2021'!CL233+'TOFE détaillé 2021'!CL246</f>
        <v>0</v>
      </c>
      <c r="CM50" s="444">
        <f>'TOFE détaillé 2021'!CM233+'TOFE détaillé 2021'!CM246</f>
        <v>0</v>
      </c>
      <c r="CN50" s="444">
        <f>'TOFE détaillé 2021'!CN233+'TOFE détaillé 2021'!CN246</f>
        <v>0</v>
      </c>
      <c r="CO50" s="444">
        <f>'TOFE détaillé 2021'!CO233+'TOFE détaillé 2021'!CO246</f>
        <v>0</v>
      </c>
      <c r="CP50" s="444" t="e">
        <f>'TOFE détaillé 2021'!CP233+'TOFE détaillé 2021'!CP246</f>
        <v>#DIV/0!</v>
      </c>
      <c r="CQ50" s="444" t="e">
        <f>'TOFE détaillé 2021'!CQ233+'TOFE détaillé 2021'!CQ246</f>
        <v>#DIV/0!</v>
      </c>
      <c r="CR50" s="444" t="e">
        <f>'TOFE détaillé 2021'!CR233+'TOFE détaillé 2021'!CR246</f>
        <v>#DIV/0!</v>
      </c>
      <c r="CS50" s="444">
        <f>'TOFE détaillé 2021'!CS233+'TOFE détaillé 2021'!CS246</f>
        <v>0</v>
      </c>
      <c r="CT50" s="444">
        <f>'TOFE détaillé 2021'!CT233+'TOFE détaillé 2021'!CT246</f>
        <v>0</v>
      </c>
      <c r="CU50" s="444">
        <f>'TOFE détaillé 2021'!CU233+'TOFE détaillé 2021'!CU246</f>
        <v>0</v>
      </c>
      <c r="CV50" s="444">
        <f>'TOFE détaillé 2021'!CV233+'TOFE détaillé 2021'!CV246</f>
        <v>0</v>
      </c>
      <c r="CW50" s="444">
        <f>'TOFE détaillé 2021'!CW233+'TOFE détaillé 2021'!CW246</f>
        <v>0</v>
      </c>
      <c r="CX50" s="444">
        <f>'TOFE détaillé 2021'!CX233+'TOFE détaillé 2021'!CX246</f>
        <v>0</v>
      </c>
      <c r="CY50" s="444">
        <f>'TOFE détaillé 2021'!CY233+'TOFE détaillé 2021'!CY246</f>
        <v>0</v>
      </c>
      <c r="CZ50" s="444">
        <f>'TOFE détaillé 2021'!CZ233+'TOFE détaillé 2021'!CZ246</f>
        <v>0</v>
      </c>
      <c r="DA50" s="444">
        <f>'TOFE détaillé 2021'!DA233+'TOFE détaillé 2021'!DA246</f>
        <v>0</v>
      </c>
      <c r="DB50" s="444">
        <f>'TOFE détaillé 2021'!DB233+'TOFE détaillé 2021'!DB246</f>
        <v>0</v>
      </c>
      <c r="DC50" s="444">
        <f>'TOFE détaillé 2021'!DC233+'TOFE détaillé 2021'!DC246</f>
        <v>0</v>
      </c>
      <c r="DD50" s="444">
        <f>'TOFE détaillé 2021'!DD233+'TOFE détaillé 2021'!DD246</f>
        <v>0</v>
      </c>
      <c r="DE50" s="444">
        <f>'TOFE détaillé 2021'!DE233+'TOFE détaillé 2021'!DE246</f>
        <v>0</v>
      </c>
      <c r="DF50" s="444">
        <f>'TOFE détaillé 2021'!DF233+'TOFE détaillé 2021'!DF246</f>
        <v>0</v>
      </c>
      <c r="DG50" s="444">
        <f>'TOFE détaillé 2021'!DG233+'TOFE détaillé 2021'!DG246</f>
        <v>0</v>
      </c>
      <c r="DH50" s="444">
        <f>'TOFE détaillé 2021'!DH233+'TOFE détaillé 2021'!DH246</f>
        <v>0</v>
      </c>
      <c r="DI50" s="444">
        <f>'TOFE détaillé 2021'!DI233+'TOFE détaillé 2021'!DI246</f>
        <v>0</v>
      </c>
      <c r="DJ50" s="444">
        <f>'TOFE détaillé 2021'!DJ233+'TOFE détaillé 2021'!DJ246</f>
        <v>0</v>
      </c>
      <c r="DK50" s="444">
        <f>'TOFE détaillé 2021'!DK233+'TOFE détaillé 2021'!DK246</f>
        <v>0</v>
      </c>
      <c r="DL50" s="444">
        <f>'TOFE détaillé 2021'!DL233+'TOFE détaillé 2021'!DL246</f>
        <v>0</v>
      </c>
      <c r="DM50" s="444">
        <f>'TOFE détaillé 2021'!DM233+'TOFE détaillé 2021'!DM246</f>
        <v>0</v>
      </c>
      <c r="DN50" s="444">
        <f>'TOFE détaillé 2021'!DN233+'TOFE détaillé 2021'!DN246</f>
        <v>0</v>
      </c>
      <c r="DO50" s="444">
        <f>'TOFE détaillé 2021'!DO233+'TOFE détaillé 2021'!DO246</f>
        <v>0</v>
      </c>
      <c r="DP50" s="444">
        <f>'TOFE détaillé 2021'!DP233+'TOFE détaillé 2021'!DP246</f>
        <v>0</v>
      </c>
      <c r="DQ50" s="444">
        <f>'TOFE détaillé 2021'!DQ233+'TOFE détaillé 2021'!DQ246</f>
        <v>0</v>
      </c>
      <c r="DR50" s="444">
        <f>'TOFE détaillé 2021'!DR233+'TOFE détaillé 2021'!DR246</f>
        <v>0</v>
      </c>
      <c r="DS50" s="444">
        <f>'TOFE détaillé 2021'!DS233+'TOFE détaillé 2021'!DS246</f>
        <v>0</v>
      </c>
      <c r="DT50" s="444">
        <f>'TOFE détaillé 2021'!DT233+'TOFE détaillé 2021'!DT246</f>
        <v>0</v>
      </c>
      <c r="DU50" s="444" t="e">
        <f>'TOFE détaillé 2021'!DU233+'TOFE détaillé 2021'!DU246</f>
        <v>#DIV/0!</v>
      </c>
      <c r="DV50" s="444" t="e">
        <f>'TOFE détaillé 2021'!DV233+'TOFE détaillé 2021'!DV246</f>
        <v>#DIV/0!</v>
      </c>
      <c r="DW50" s="444">
        <f>'TOFE détaillé 2021'!DW233+'TOFE détaillé 2021'!DW246</f>
        <v>0</v>
      </c>
    </row>
    <row r="51" spans="1:127" ht="16.5" x14ac:dyDescent="0.3">
      <c r="A51" s="456" t="s">
        <v>373</v>
      </c>
      <c r="B51" s="444">
        <f>'TOFE détaillé 2021'!B232+'TOFE détaillé 2021'!B245</f>
        <v>0</v>
      </c>
      <c r="C51" s="444">
        <f>'TOFE détaillé 2021'!C232+'TOFE détaillé 2021'!C245</f>
        <v>0</v>
      </c>
      <c r="D51" s="444">
        <f>'TOFE détaillé 2021'!D232+'TOFE détaillé 2021'!D245</f>
        <v>0</v>
      </c>
      <c r="E51" s="444">
        <f>'TOFE détaillé 2021'!E232+'TOFE détaillé 2021'!E245</f>
        <v>0</v>
      </c>
      <c r="F51" s="444">
        <f>'TOFE détaillé 2021'!F232+'TOFE détaillé 2021'!F245</f>
        <v>0</v>
      </c>
      <c r="G51" s="444">
        <f>'TOFE détaillé 2021'!G232+'TOFE détaillé 2021'!G245</f>
        <v>0</v>
      </c>
      <c r="H51" s="444">
        <f>'TOFE détaillé 2021'!H232+'TOFE détaillé 2021'!H245</f>
        <v>0</v>
      </c>
      <c r="I51" s="444">
        <f>'TOFE détaillé 2021'!I232+'TOFE détaillé 2021'!I245</f>
        <v>0</v>
      </c>
      <c r="J51" s="444">
        <f>'TOFE détaillé 2021'!J232+'TOFE détaillé 2021'!J245</f>
        <v>0.61498011300000388</v>
      </c>
      <c r="K51" s="444">
        <f>'TOFE détaillé 2021'!K232+'TOFE détaillé 2021'!K245</f>
        <v>0</v>
      </c>
      <c r="L51" s="444">
        <f>'TOFE détaillé 2021'!L232+'TOFE détaillé 2021'!L245</f>
        <v>0.61498011300000388</v>
      </c>
      <c r="M51" s="444">
        <f>'TOFE détaillé 2021'!M232+'TOFE détaillé 2021'!M245</f>
        <v>0</v>
      </c>
      <c r="N51" s="444">
        <f>'TOFE détaillé 2021'!N232+'TOFE détaillé 2021'!N245</f>
        <v>1.049137728000002</v>
      </c>
      <c r="O51" s="444">
        <f>'TOFE détaillé 2021'!O232+'TOFE détaillé 2021'!O245</f>
        <v>0</v>
      </c>
      <c r="P51" s="444">
        <f>'TOFE détaillé 2021'!P232+'TOFE détaillé 2021'!P245</f>
        <v>1.049137728000002</v>
      </c>
      <c r="Q51" s="444">
        <f>'TOFE détaillé 2021'!Q232+'TOFE détaillé 2021'!Q245</f>
        <v>1.6641178410000059</v>
      </c>
      <c r="R51" s="444">
        <f>'TOFE détaillé 2021'!R232+'TOFE détaillé 2021'!R245</f>
        <v>0</v>
      </c>
      <c r="S51" s="444">
        <f>'TOFE détaillé 2021'!S232+'TOFE détaillé 2021'!S245</f>
        <v>1.6641178410000059</v>
      </c>
      <c r="T51" s="444">
        <f>'TOFE détaillé 2021'!T232+'TOFE détaillé 2021'!T245</f>
        <v>0</v>
      </c>
      <c r="U51" s="444">
        <f>'TOFE détaillé 2021'!U232+'TOFE détaillé 2021'!U245</f>
        <v>2.3610619960000032</v>
      </c>
      <c r="V51" s="444">
        <f>'TOFE détaillé 2021'!V232+'TOFE détaillé 2021'!V245</f>
        <v>0</v>
      </c>
      <c r="W51" s="444">
        <f>'TOFE détaillé 2021'!W232+'TOFE détaillé 2021'!W245</f>
        <v>2.3610619960000032</v>
      </c>
      <c r="X51" s="444">
        <f>'TOFE détaillé 2021'!X232+'TOFE détaillé 2021'!X245</f>
        <v>0</v>
      </c>
      <c r="Y51" s="444">
        <f>'TOFE détaillé 2021'!Y232+'TOFE détaillé 2021'!Y245</f>
        <v>0</v>
      </c>
      <c r="Z51" s="444">
        <f>'TOFE détaillé 2021'!Z232+'TOFE détaillé 2021'!Z245</f>
        <v>4.0251798370000094</v>
      </c>
      <c r="AA51" s="444">
        <f>'TOFE détaillé 2021'!AA232+'TOFE détaillé 2021'!AA245</f>
        <v>0</v>
      </c>
      <c r="AB51" s="444">
        <f>'TOFE détaillé 2021'!AB232+'TOFE détaillé 2021'!AB245</f>
        <v>4.0251798370000094</v>
      </c>
      <c r="AC51" s="438"/>
      <c r="AD51" s="438" t="e">
        <f t="shared" si="33"/>
        <v>#DIV/0!</v>
      </c>
      <c r="AE51" s="438" t="e">
        <f t="shared" si="37"/>
        <v>#DIV/0!</v>
      </c>
      <c r="AF51" s="444">
        <f>'TOFE détaillé 2021'!AF232+'TOFE détaillé 2021'!AF245</f>
        <v>0</v>
      </c>
      <c r="AG51" s="444">
        <f>'TOFE détaillé 2021'!AG232+'TOFE détaillé 2021'!AG245</f>
        <v>-1.4729675269999976</v>
      </c>
      <c r="AH51" s="444">
        <f>'TOFE détaillé 2021'!AH232+'TOFE détaillé 2021'!AH245</f>
        <v>0</v>
      </c>
      <c r="AI51" s="444">
        <f>'TOFE détaillé 2021'!AI232+'TOFE détaillé 2021'!AI245</f>
        <v>-1.4729675269999976</v>
      </c>
      <c r="AJ51" s="444">
        <f>'TOFE détaillé 2021'!AJ232+'TOFE détaillé 2021'!AJ245</f>
        <v>2.5522123100000118</v>
      </c>
      <c r="AK51" s="444">
        <f>'TOFE détaillé 2021'!AK232+'TOFE détaillé 2021'!AK245</f>
        <v>0</v>
      </c>
      <c r="AL51" s="444">
        <f>'TOFE détaillé 2021'!AL232+'TOFE détaillé 2021'!AL245</f>
        <v>2.5522123100000118</v>
      </c>
      <c r="AM51" s="444" t="e">
        <f>'TOFE détaillé 2021'!AM232+'TOFE détaillé 2021'!AM245</f>
        <v>#DIV/0!</v>
      </c>
      <c r="AN51" s="444">
        <f>'TOFE détaillé 2021'!AN232+'TOFE détaillé 2021'!AN245</f>
        <v>0</v>
      </c>
      <c r="AO51" s="444">
        <f>'TOFE détaillé 2021'!AO232+'TOFE détaillé 2021'!AO245</f>
        <v>2.0759595860000006</v>
      </c>
      <c r="AP51" s="444">
        <f>'TOFE détaillé 2021'!AP232+'TOFE détaillé 2021'!AP245</f>
        <v>0</v>
      </c>
      <c r="AQ51" s="444">
        <f>'TOFE détaillé 2021'!AQ232+'TOFE détaillé 2021'!AQ245</f>
        <v>2.0759595860000006</v>
      </c>
      <c r="AR51" s="444">
        <f>'TOFE détaillé 2021'!AR232+'TOFE détaillé 2021'!AR245</f>
        <v>4.628171896000012</v>
      </c>
      <c r="AS51" s="444">
        <f>'TOFE détaillé 2021'!AS232+'TOFE détaillé 2021'!AS245</f>
        <v>0</v>
      </c>
      <c r="AT51" s="444">
        <f>'TOFE détaillé 2021'!AT232+'TOFE détaillé 2021'!AT245</f>
        <v>4.628171896000012</v>
      </c>
      <c r="AU51" s="444">
        <f>'TOFE détaillé 2021'!AU232+'TOFE détaillé 2021'!AU245</f>
        <v>0</v>
      </c>
      <c r="AV51" s="444">
        <f>'TOFE détaillé 2021'!AV232+'TOFE détaillé 2021'!AV245</f>
        <v>0.27499294999999835</v>
      </c>
      <c r="AW51" s="444">
        <f>'TOFE détaillé 2021'!AW232+'TOFE détaillé 2021'!AW245</f>
        <v>0</v>
      </c>
      <c r="AX51" s="444">
        <f>'TOFE détaillé 2021'!AX232+'TOFE détaillé 2021'!AX245</f>
        <v>0.27499294999999835</v>
      </c>
      <c r="AY51" s="444">
        <f>'TOFE détaillé 2021'!AY232+'TOFE détaillé 2021'!AY245</f>
        <v>0</v>
      </c>
      <c r="AZ51" s="444">
        <f>'TOFE détaillé 2021'!AZ232+'TOFE détaillé 2021'!AZ245</f>
        <v>0</v>
      </c>
      <c r="BA51" s="444">
        <f>'TOFE détaillé 2021'!BA232+'TOFE détaillé 2021'!BA245</f>
        <v>0.87798500900000143</v>
      </c>
      <c r="BB51" s="444">
        <f>'TOFE détaillé 2021'!BB232+'TOFE détaillé 2021'!BB245</f>
        <v>0</v>
      </c>
      <c r="BC51" s="444">
        <f>'TOFE détaillé 2021'!BC232+'TOFE détaillé 2021'!BC245</f>
        <v>0.87798500900000143</v>
      </c>
      <c r="BD51" s="444">
        <f>'TOFE détaillé 2021'!BD232+'TOFE détaillé 2021'!BD245</f>
        <v>0</v>
      </c>
      <c r="BE51" s="444">
        <f>'TOFE détaillé 2021'!BE232+'TOFE détaillé 2021'!BE245</f>
        <v>0</v>
      </c>
      <c r="BF51" s="445">
        <f>'TOFE détaillé 2021'!BF232+'TOFE détaillé 2021'!BF245</f>
        <v>4.9031648460000108</v>
      </c>
      <c r="BG51" s="445">
        <f>'TOFE détaillé 2021'!BG232+'TOFE détaillé 2021'!BG245</f>
        <v>0</v>
      </c>
      <c r="BH51" s="445">
        <f>'TOFE détaillé 2021'!BH232+'TOFE détaillé 2021'!BH245</f>
        <v>4.9031648460000108</v>
      </c>
      <c r="BI51" s="440"/>
      <c r="BJ51" s="444" t="e">
        <f>'TOFE détaillé 2021'!BJ232+'TOFE détaillé 2021'!BJ245</f>
        <v>#DIV/0!</v>
      </c>
      <c r="BK51" s="444" t="e">
        <f>'TOFE détaillé 2021'!BK232+'TOFE détaillé 2021'!BK245</f>
        <v>#DIV/0!</v>
      </c>
      <c r="BL51" s="444">
        <f>'TOFE détaillé 2021'!BL232+'TOFE détaillé 2021'!BL245</f>
        <v>0</v>
      </c>
      <c r="BM51" s="444">
        <f>'TOFE détaillé 2021'!BM232+'TOFE détaillé 2021'!BM245</f>
        <v>0</v>
      </c>
      <c r="BN51" s="444">
        <f>'TOFE détaillé 2021'!BN232+'TOFE détaillé 2021'!BN245</f>
        <v>0</v>
      </c>
      <c r="BO51" s="444">
        <f>'TOFE détaillé 2021'!BO232+'TOFE détaillé 2021'!BO245</f>
        <v>0</v>
      </c>
      <c r="BP51" s="444">
        <f>'TOFE détaillé 2021'!BP232+'TOFE détaillé 2021'!BP245</f>
        <v>4.9031648460000108</v>
      </c>
      <c r="BQ51" s="444">
        <f>'TOFE détaillé 2021'!BQ232+'TOFE détaillé 2021'!BQ245</f>
        <v>0</v>
      </c>
      <c r="BR51" s="444">
        <f>'TOFE détaillé 2021'!BR232+'TOFE détaillé 2021'!BR245</f>
        <v>4.9031648460000108</v>
      </c>
      <c r="BS51" s="444" t="e">
        <f>'TOFE détaillé 2021'!BS232+'TOFE détaillé 2021'!BS245</f>
        <v>#DIV/0!</v>
      </c>
      <c r="BT51" s="444">
        <f>'TOFE détaillé 2021'!BT232+'TOFE détaillé 2021'!BT245</f>
        <v>0</v>
      </c>
      <c r="BU51" s="444">
        <f>'TOFE détaillé 2021'!BU232+'TOFE détaillé 2021'!BU245</f>
        <v>0</v>
      </c>
      <c r="BV51" s="444">
        <f>'TOFE détaillé 2021'!BV232+'TOFE détaillé 2021'!BV245</f>
        <v>0</v>
      </c>
      <c r="BW51" s="444">
        <f>'TOFE détaillé 2021'!BW232+'TOFE détaillé 2021'!BW245</f>
        <v>0</v>
      </c>
      <c r="BX51" s="444">
        <f>'TOFE détaillé 2021'!BX232+'TOFE détaillé 2021'!BX245</f>
        <v>4.9031648460000108</v>
      </c>
      <c r="BY51" s="444">
        <f>'TOFE détaillé 2021'!BY232+'TOFE détaillé 2021'!BY245</f>
        <v>0</v>
      </c>
      <c r="BZ51" s="444">
        <f>'TOFE détaillé 2021'!BZ232+'TOFE détaillé 2021'!BZ245</f>
        <v>4.9031648460000108</v>
      </c>
      <c r="CA51" s="444" t="e">
        <f>'TOFE détaillé 2021'!CA232+'TOFE détaillé 2021'!CA245</f>
        <v>#DIV/0!</v>
      </c>
      <c r="CB51" s="444">
        <f>'TOFE détaillé 2021'!CB232+'TOFE détaillé 2021'!CB245</f>
        <v>0</v>
      </c>
      <c r="CC51" s="444">
        <f>'TOFE détaillé 2021'!CC232+'TOFE détaillé 2021'!CC245</f>
        <v>0</v>
      </c>
      <c r="CD51" s="444">
        <f>'TOFE détaillé 2021'!CD232+'TOFE détaillé 2021'!CD245</f>
        <v>0</v>
      </c>
      <c r="CE51" s="444">
        <f>'TOFE détaillé 2021'!CE232+'TOFE détaillé 2021'!CE245</f>
        <v>0</v>
      </c>
      <c r="CF51" s="444">
        <f>'TOFE détaillé 2021'!CF232+'TOFE détaillé 2021'!CF245</f>
        <v>0</v>
      </c>
      <c r="CG51" s="444">
        <f>'TOFE détaillé 2021'!CG232+'TOFE détaillé 2021'!CG245</f>
        <v>0</v>
      </c>
      <c r="CH51" s="444">
        <f>'TOFE détaillé 2021'!CH232+'TOFE détaillé 2021'!CH245</f>
        <v>0</v>
      </c>
      <c r="CI51" s="444">
        <f>'TOFE détaillé 2021'!CI232+'TOFE détaillé 2021'!CI245</f>
        <v>0</v>
      </c>
      <c r="CJ51" s="444">
        <f>'TOFE détaillé 2021'!CJ232+'TOFE détaillé 2021'!CJ245</f>
        <v>0</v>
      </c>
      <c r="CK51" s="444">
        <f>'TOFE détaillé 2021'!CK232+'TOFE détaillé 2021'!CK245</f>
        <v>0</v>
      </c>
      <c r="CL51" s="444">
        <f>'TOFE détaillé 2021'!CL232+'TOFE détaillé 2021'!CL245</f>
        <v>0</v>
      </c>
      <c r="CM51" s="444">
        <f>'TOFE détaillé 2021'!CM232+'TOFE détaillé 2021'!CM245</f>
        <v>4.9031648460000108</v>
      </c>
      <c r="CN51" s="444">
        <f>'TOFE détaillé 2021'!CN232+'TOFE détaillé 2021'!CN245</f>
        <v>0</v>
      </c>
      <c r="CO51" s="444">
        <f>'TOFE détaillé 2021'!CO232+'TOFE détaillé 2021'!CO245</f>
        <v>4.9031648460000108</v>
      </c>
      <c r="CP51" s="444" t="e">
        <f>'TOFE détaillé 2021'!CP232+'TOFE détaillé 2021'!CP245</f>
        <v>#DIV/0!</v>
      </c>
      <c r="CQ51" s="444" t="e">
        <f>'TOFE détaillé 2021'!CQ232+'TOFE détaillé 2021'!CQ245</f>
        <v>#DIV/0!</v>
      </c>
      <c r="CR51" s="444" t="e">
        <f>'TOFE détaillé 2021'!CR232+'TOFE détaillé 2021'!CR245</f>
        <v>#DIV/0!</v>
      </c>
      <c r="CS51" s="444">
        <f>'TOFE détaillé 2021'!CS232+'TOFE détaillé 2021'!CS245</f>
        <v>0</v>
      </c>
      <c r="CT51" s="444">
        <f>'TOFE détaillé 2021'!CT232+'TOFE détaillé 2021'!CT245</f>
        <v>0</v>
      </c>
      <c r="CU51" s="444">
        <f>'TOFE détaillé 2021'!CU232+'TOFE détaillé 2021'!CU245</f>
        <v>0</v>
      </c>
      <c r="CV51" s="444">
        <f>'TOFE détaillé 2021'!CV232+'TOFE détaillé 2021'!CV245</f>
        <v>0</v>
      </c>
      <c r="CW51" s="444">
        <f>'TOFE détaillé 2021'!CW232+'TOFE détaillé 2021'!CW245</f>
        <v>4.9031648460000108</v>
      </c>
      <c r="CX51" s="444">
        <f>'TOFE détaillé 2021'!CX232+'TOFE détaillé 2021'!CX245</f>
        <v>0</v>
      </c>
      <c r="CY51" s="444">
        <f>'TOFE détaillé 2021'!CY232+'TOFE détaillé 2021'!CY245</f>
        <v>4.9031648460000108</v>
      </c>
      <c r="CZ51" s="444">
        <f>'TOFE détaillé 2021'!CZ232+'TOFE détaillé 2021'!CZ245</f>
        <v>0</v>
      </c>
      <c r="DA51" s="444">
        <f>'TOFE détaillé 2021'!DA232+'TOFE détaillé 2021'!DA245</f>
        <v>0</v>
      </c>
      <c r="DB51" s="444">
        <f>'TOFE détaillé 2021'!DB232+'TOFE détaillé 2021'!DB245</f>
        <v>0</v>
      </c>
      <c r="DC51" s="444">
        <f>'TOFE détaillé 2021'!DC232+'TOFE détaillé 2021'!DC245</f>
        <v>0</v>
      </c>
      <c r="DD51" s="444">
        <f>'TOFE détaillé 2021'!DD232+'TOFE détaillé 2021'!DD245</f>
        <v>4.9031648460000108</v>
      </c>
      <c r="DE51" s="444">
        <f>'TOFE détaillé 2021'!DE232+'TOFE détaillé 2021'!DE245</f>
        <v>0</v>
      </c>
      <c r="DF51" s="444">
        <f>'TOFE détaillé 2021'!DF232+'TOFE détaillé 2021'!DF245</f>
        <v>4.9031648460000108</v>
      </c>
      <c r="DG51" s="444">
        <f>'TOFE détaillé 2021'!DG232+'TOFE détaillé 2021'!DG245</f>
        <v>0</v>
      </c>
      <c r="DH51" s="444">
        <f>'TOFE détaillé 2021'!DH232+'TOFE détaillé 2021'!DH245</f>
        <v>0</v>
      </c>
      <c r="DI51" s="444">
        <f>'TOFE détaillé 2021'!DI232+'TOFE détaillé 2021'!DI245</f>
        <v>0</v>
      </c>
      <c r="DJ51" s="444">
        <f>'TOFE détaillé 2021'!DJ232+'TOFE détaillé 2021'!DJ245</f>
        <v>0</v>
      </c>
      <c r="DK51" s="444">
        <f>'TOFE détaillé 2021'!DK232+'TOFE détaillé 2021'!DK245</f>
        <v>0</v>
      </c>
      <c r="DL51" s="444">
        <f>'TOFE détaillé 2021'!DL232+'TOFE détaillé 2021'!DL245</f>
        <v>0</v>
      </c>
      <c r="DM51" s="444">
        <f>'TOFE détaillé 2021'!DM232+'TOFE détaillé 2021'!DM245</f>
        <v>0</v>
      </c>
      <c r="DN51" s="444">
        <f>'TOFE détaillé 2021'!DN232+'TOFE détaillé 2021'!DN245</f>
        <v>0</v>
      </c>
      <c r="DO51" s="444">
        <f>'TOFE détaillé 2021'!DO232+'TOFE détaillé 2021'!DO245</f>
        <v>0</v>
      </c>
      <c r="DP51" s="444">
        <f>'TOFE détaillé 2021'!DP232+'TOFE détaillé 2021'!DP245</f>
        <v>0</v>
      </c>
      <c r="DQ51" s="444">
        <f>'TOFE détaillé 2021'!DQ232+'TOFE détaillé 2021'!DQ245</f>
        <v>0</v>
      </c>
      <c r="DR51" s="444">
        <f>'TOFE détaillé 2021'!DR232+'TOFE détaillé 2021'!DR245</f>
        <v>4.9031648460000108</v>
      </c>
      <c r="DS51" s="444">
        <f>'TOFE détaillé 2021'!DS232+'TOFE détaillé 2021'!DS245</f>
        <v>0</v>
      </c>
      <c r="DT51" s="444">
        <f>'TOFE détaillé 2021'!DT232+'TOFE détaillé 2021'!DT245</f>
        <v>4.9031648460000108</v>
      </c>
      <c r="DU51" s="444" t="e">
        <f>'TOFE détaillé 2021'!DU232+'TOFE détaillé 2021'!DU245</f>
        <v>#DIV/0!</v>
      </c>
      <c r="DV51" s="444" t="e">
        <f>'TOFE détaillé 2021'!DV232+'TOFE détaillé 2021'!DV245</f>
        <v>#DIV/0!</v>
      </c>
      <c r="DW51" s="444" t="e">
        <f>'TOFE détaillé 2021'!DW232+'TOFE détaillé 2021'!DW245</f>
        <v>#DIV/0!</v>
      </c>
    </row>
    <row r="52" spans="1:127" s="435" customFormat="1" ht="16.5" x14ac:dyDescent="0.3">
      <c r="A52" s="457"/>
      <c r="B52" s="458"/>
      <c r="C52" s="458"/>
      <c r="D52" s="458"/>
      <c r="E52" s="458"/>
      <c r="F52" s="458"/>
      <c r="G52" s="458"/>
      <c r="H52" s="458"/>
      <c r="I52" s="45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8"/>
      <c r="AA52" s="458"/>
      <c r="AB52" s="458"/>
      <c r="AC52" s="438"/>
      <c r="AD52" s="437"/>
      <c r="AE52" s="437"/>
      <c r="AF52" s="458"/>
      <c r="AG52" s="458"/>
      <c r="AH52" s="458"/>
      <c r="AI52" s="458"/>
      <c r="AJ52" s="458"/>
      <c r="AK52" s="458"/>
      <c r="AL52" s="458"/>
      <c r="AM52" s="458"/>
      <c r="AN52" s="458"/>
      <c r="AO52" s="458"/>
      <c r="AP52" s="458"/>
      <c r="AQ52" s="458"/>
      <c r="AR52" s="458"/>
      <c r="AS52" s="458"/>
      <c r="AT52" s="458"/>
      <c r="AU52" s="458"/>
      <c r="AV52" s="458"/>
      <c r="AW52" s="458"/>
      <c r="AX52" s="458"/>
      <c r="AY52" s="458"/>
      <c r="AZ52" s="458"/>
      <c r="BA52" s="458"/>
      <c r="BB52" s="458"/>
      <c r="BC52" s="458"/>
      <c r="BD52" s="458"/>
      <c r="BE52" s="458"/>
      <c r="BF52" s="434"/>
      <c r="BG52" s="434"/>
      <c r="BH52" s="434"/>
      <c r="BI52" s="440"/>
      <c r="BJ52" s="458"/>
      <c r="BK52" s="458"/>
      <c r="BL52" s="458"/>
      <c r="BM52" s="458"/>
      <c r="BN52" s="458"/>
      <c r="BO52" s="458"/>
      <c r="BP52" s="458"/>
      <c r="BQ52" s="458"/>
      <c r="BR52" s="458"/>
      <c r="BS52" s="458"/>
      <c r="BT52" s="458"/>
      <c r="BU52" s="458"/>
      <c r="BV52" s="458"/>
      <c r="BW52" s="458"/>
      <c r="BX52" s="458"/>
      <c r="BY52" s="458"/>
      <c r="BZ52" s="458"/>
      <c r="CA52" s="458"/>
      <c r="CB52" s="458"/>
      <c r="CC52" s="458"/>
      <c r="CD52" s="458"/>
      <c r="CE52" s="458"/>
      <c r="CF52" s="458"/>
      <c r="CG52" s="458"/>
      <c r="CH52" s="458"/>
      <c r="CI52" s="458"/>
      <c r="CJ52" s="458"/>
      <c r="CK52" s="458"/>
      <c r="CL52" s="458"/>
      <c r="CM52" s="458"/>
      <c r="CN52" s="458"/>
      <c r="CO52" s="458"/>
      <c r="CP52" s="458"/>
      <c r="CQ52" s="458"/>
      <c r="CR52" s="458"/>
      <c r="CS52" s="458"/>
      <c r="CT52" s="458"/>
      <c r="CU52" s="458"/>
      <c r="CV52" s="458"/>
      <c r="CW52" s="458"/>
      <c r="CX52" s="458"/>
      <c r="CY52" s="458"/>
      <c r="CZ52" s="458"/>
      <c r="DA52" s="458"/>
      <c r="DB52" s="458"/>
      <c r="DC52" s="458"/>
      <c r="DD52" s="458"/>
      <c r="DE52" s="458"/>
      <c r="DF52" s="458"/>
      <c r="DG52" s="458"/>
      <c r="DH52" s="458"/>
      <c r="DI52" s="458"/>
      <c r="DJ52" s="458"/>
      <c r="DK52" s="458"/>
      <c r="DL52" s="458"/>
      <c r="DM52" s="458"/>
      <c r="DN52" s="458"/>
      <c r="DO52" s="458"/>
      <c r="DP52" s="458"/>
      <c r="DQ52" s="458"/>
      <c r="DR52" s="458"/>
      <c r="DS52" s="458"/>
      <c r="DT52" s="458"/>
      <c r="DU52" s="458"/>
      <c r="DV52" s="458"/>
      <c r="DW52" s="458"/>
    </row>
    <row r="53" spans="1:127" s="435" customFormat="1" ht="16.5" x14ac:dyDescent="0.3">
      <c r="A53" s="436" t="s">
        <v>374</v>
      </c>
      <c r="B53" s="452">
        <f>B45+B49</f>
        <v>-170.45882005999988</v>
      </c>
      <c r="C53" s="452">
        <f t="shared" ref="C53:BN53" si="45">C45+C49</f>
        <v>0</v>
      </c>
      <c r="D53" s="452">
        <f t="shared" si="45"/>
        <v>-170.45882005999988</v>
      </c>
      <c r="E53" s="452">
        <f t="shared" si="45"/>
        <v>-170.45882005999988</v>
      </c>
      <c r="F53" s="452">
        <f t="shared" si="45"/>
        <v>0</v>
      </c>
      <c r="G53" s="452">
        <f t="shared" si="45"/>
        <v>-170.45882005999988</v>
      </c>
      <c r="H53" s="452">
        <f t="shared" si="45"/>
        <v>496.97986556204557</v>
      </c>
      <c r="I53" s="452">
        <f t="shared" si="45"/>
        <v>54.116355200000001</v>
      </c>
      <c r="J53" s="452">
        <f t="shared" si="45"/>
        <v>43.828806135999997</v>
      </c>
      <c r="K53" s="452">
        <f t="shared" si="45"/>
        <v>0</v>
      </c>
      <c r="L53" s="452">
        <f t="shared" si="45"/>
        <v>43.828806136000011</v>
      </c>
      <c r="M53" s="452" t="e">
        <f t="shared" si="45"/>
        <v>#REF!</v>
      </c>
      <c r="N53" s="452">
        <f t="shared" si="45"/>
        <v>-19.444369509000001</v>
      </c>
      <c r="O53" s="452">
        <f t="shared" si="45"/>
        <v>0</v>
      </c>
      <c r="P53" s="452">
        <f t="shared" si="45"/>
        <v>-19.444369509000001</v>
      </c>
      <c r="Q53" s="452" t="e">
        <f t="shared" si="45"/>
        <v>#REF!</v>
      </c>
      <c r="R53" s="452" t="e">
        <f t="shared" si="45"/>
        <v>#REF!</v>
      </c>
      <c r="S53" s="452" t="e">
        <f t="shared" si="45"/>
        <v>#REF!</v>
      </c>
      <c r="T53" s="452" t="e">
        <f t="shared" si="45"/>
        <v>#REF!</v>
      </c>
      <c r="U53" s="452">
        <f t="shared" si="45"/>
        <v>-4.5140232524999959</v>
      </c>
      <c r="V53" s="452">
        <f t="shared" si="45"/>
        <v>0</v>
      </c>
      <c r="W53" s="452">
        <f t="shared" si="45"/>
        <v>-4.5140232524999817</v>
      </c>
      <c r="X53" s="452" t="e">
        <f t="shared" si="45"/>
        <v>#REF!</v>
      </c>
      <c r="Y53" s="452" t="e">
        <f t="shared" si="45"/>
        <v>#REF!</v>
      </c>
      <c r="Z53" s="452">
        <f t="shared" si="45"/>
        <v>19.870413374499989</v>
      </c>
      <c r="AA53" s="452">
        <f t="shared" si="45"/>
        <v>0</v>
      </c>
      <c r="AB53" s="452">
        <f t="shared" si="45"/>
        <v>19.870413374500018</v>
      </c>
      <c r="AC53" s="438">
        <f t="shared" si="32"/>
        <v>-0.11657016848706228</v>
      </c>
      <c r="AD53" s="438">
        <f t="shared" si="33"/>
        <v>-0.11657016848706211</v>
      </c>
      <c r="AE53" s="438" t="e">
        <f>AB53/X53</f>
        <v>#REF!</v>
      </c>
      <c r="AF53" s="452">
        <f t="shared" si="45"/>
        <v>48.034047999999999</v>
      </c>
      <c r="AG53" s="452">
        <f t="shared" si="45"/>
        <v>6.5966909780000087</v>
      </c>
      <c r="AH53" s="452">
        <f t="shared" si="45"/>
        <v>0</v>
      </c>
      <c r="AI53" s="452">
        <f t="shared" si="45"/>
        <v>6.5966909779999945</v>
      </c>
      <c r="AJ53" s="452">
        <f t="shared" si="45"/>
        <v>26.46710435249997</v>
      </c>
      <c r="AK53" s="452">
        <f t="shared" si="45"/>
        <v>0</v>
      </c>
      <c r="AL53" s="452">
        <f t="shared" si="45"/>
        <v>26.467104352500083</v>
      </c>
      <c r="AM53" s="452" t="e">
        <f t="shared" si="45"/>
        <v>#DIV/0!</v>
      </c>
      <c r="AN53" s="452">
        <f t="shared" si="45"/>
        <v>40.675814000000003</v>
      </c>
      <c r="AO53" s="452">
        <f t="shared" si="45"/>
        <v>19.946342792400021</v>
      </c>
      <c r="AP53" s="452">
        <f t="shared" si="45"/>
        <v>0</v>
      </c>
      <c r="AQ53" s="452">
        <f t="shared" si="45"/>
        <v>19.946342792399992</v>
      </c>
      <c r="AR53" s="452">
        <f t="shared" si="45"/>
        <v>46.413447144899962</v>
      </c>
      <c r="AS53" s="452">
        <f t="shared" si="45"/>
        <v>0</v>
      </c>
      <c r="AT53" s="452">
        <f t="shared" si="45"/>
        <v>46.413447144900019</v>
      </c>
      <c r="AU53" s="452">
        <f t="shared" si="45"/>
        <v>25.014236</v>
      </c>
      <c r="AV53" s="452">
        <f t="shared" si="45"/>
        <v>2.487012041600011</v>
      </c>
      <c r="AW53" s="452">
        <f t="shared" si="45"/>
        <v>0</v>
      </c>
      <c r="AX53" s="452">
        <f t="shared" si="45"/>
        <v>2.4870120415999968</v>
      </c>
      <c r="AY53" s="452">
        <f t="shared" si="45"/>
        <v>0</v>
      </c>
      <c r="AZ53" s="452">
        <f t="shared" si="45"/>
        <v>113.72409800000001</v>
      </c>
      <c r="BA53" s="452">
        <f t="shared" si="45"/>
        <v>29.030045811999983</v>
      </c>
      <c r="BB53" s="452">
        <f t="shared" si="45"/>
        <v>0</v>
      </c>
      <c r="BC53" s="452">
        <f t="shared" si="45"/>
        <v>29.030045811999955</v>
      </c>
      <c r="BD53" s="452">
        <f t="shared" si="45"/>
        <v>0</v>
      </c>
      <c r="BE53" s="452">
        <f t="shared" si="45"/>
        <v>232.58653446999998</v>
      </c>
      <c r="BF53" s="453">
        <f t="shared" si="45"/>
        <v>48.900459186499944</v>
      </c>
      <c r="BG53" s="453">
        <f t="shared" si="45"/>
        <v>0</v>
      </c>
      <c r="BH53" s="453">
        <f t="shared" si="45"/>
        <v>48.900459186499887</v>
      </c>
      <c r="BI53" s="440">
        <f t="shared" si="34"/>
        <v>-0.28687549972062104</v>
      </c>
      <c r="BJ53" s="452" t="e">
        <f t="shared" si="45"/>
        <v>#DIV/0!</v>
      </c>
      <c r="BK53" s="452" t="e">
        <f t="shared" si="45"/>
        <v>#DIV/0!</v>
      </c>
      <c r="BL53" s="452">
        <f t="shared" si="45"/>
        <v>0</v>
      </c>
      <c r="BM53" s="452">
        <f t="shared" si="45"/>
        <v>-52.852332105000016</v>
      </c>
      <c r="BN53" s="452">
        <f t="shared" si="45"/>
        <v>0</v>
      </c>
      <c r="BO53" s="452">
        <f t="shared" ref="BO53:DW53" si="46">BO45+BO49</f>
        <v>-52.852332105000016</v>
      </c>
      <c r="BP53" s="452">
        <f t="shared" si="46"/>
        <v>-3.9518729185000714</v>
      </c>
      <c r="BQ53" s="452">
        <f t="shared" si="46"/>
        <v>0</v>
      </c>
      <c r="BR53" s="452">
        <f t="shared" si="46"/>
        <v>-3.9518729185000145</v>
      </c>
      <c r="BS53" s="452" t="e">
        <f t="shared" si="46"/>
        <v>#DIV/0!</v>
      </c>
      <c r="BT53" s="452">
        <f t="shared" si="46"/>
        <v>0</v>
      </c>
      <c r="BU53" s="452">
        <f t="shared" si="46"/>
        <v>0</v>
      </c>
      <c r="BV53" s="452">
        <f t="shared" si="46"/>
        <v>0</v>
      </c>
      <c r="BW53" s="452">
        <f t="shared" si="46"/>
        <v>0</v>
      </c>
      <c r="BX53" s="452">
        <f t="shared" si="46"/>
        <v>-3.9518729185000714</v>
      </c>
      <c r="BY53" s="452">
        <f t="shared" si="46"/>
        <v>0</v>
      </c>
      <c r="BZ53" s="452">
        <f t="shared" si="46"/>
        <v>-3.9518729185000145</v>
      </c>
      <c r="CA53" s="452" t="e">
        <f t="shared" si="46"/>
        <v>#DIV/0!</v>
      </c>
      <c r="CB53" s="452">
        <f t="shared" si="46"/>
        <v>0</v>
      </c>
      <c r="CC53" s="452">
        <f t="shared" si="46"/>
        <v>0</v>
      </c>
      <c r="CD53" s="452">
        <f t="shared" si="46"/>
        <v>0</v>
      </c>
      <c r="CE53" s="452">
        <f t="shared" si="46"/>
        <v>0</v>
      </c>
      <c r="CF53" s="452">
        <f t="shared" si="46"/>
        <v>0</v>
      </c>
      <c r="CG53" s="452">
        <f t="shared" si="46"/>
        <v>0</v>
      </c>
      <c r="CH53" s="452">
        <f t="shared" si="46"/>
        <v>-52.852332105000016</v>
      </c>
      <c r="CI53" s="452">
        <f t="shared" si="46"/>
        <v>0</v>
      </c>
      <c r="CJ53" s="452">
        <f t="shared" si="46"/>
        <v>-52.852332105000016</v>
      </c>
      <c r="CK53" s="452">
        <f t="shared" si="46"/>
        <v>0</v>
      </c>
      <c r="CL53" s="452">
        <f t="shared" si="46"/>
        <v>232.58653446999998</v>
      </c>
      <c r="CM53" s="452">
        <f t="shared" si="46"/>
        <v>-3.9518729185000714</v>
      </c>
      <c r="CN53" s="452">
        <f t="shared" si="46"/>
        <v>0</v>
      </c>
      <c r="CO53" s="452">
        <f t="shared" si="46"/>
        <v>-3.9518729185000145</v>
      </c>
      <c r="CP53" s="452" t="e">
        <f t="shared" si="46"/>
        <v>#DIV/0!</v>
      </c>
      <c r="CQ53" s="452" t="e">
        <f t="shared" si="46"/>
        <v>#DIV/0!</v>
      </c>
      <c r="CR53" s="452" t="e">
        <f t="shared" si="46"/>
        <v>#DIV/0!</v>
      </c>
      <c r="CS53" s="452">
        <f t="shared" si="46"/>
        <v>0</v>
      </c>
      <c r="CT53" s="452">
        <f t="shared" si="46"/>
        <v>0</v>
      </c>
      <c r="CU53" s="452">
        <f t="shared" si="46"/>
        <v>0</v>
      </c>
      <c r="CV53" s="452">
        <f t="shared" si="46"/>
        <v>0</v>
      </c>
      <c r="CW53" s="452">
        <f t="shared" si="46"/>
        <v>-3.9518729185000714</v>
      </c>
      <c r="CX53" s="452">
        <f t="shared" si="46"/>
        <v>0</v>
      </c>
      <c r="CY53" s="452">
        <f t="shared" si="46"/>
        <v>-3.9518729185000145</v>
      </c>
      <c r="CZ53" s="452">
        <f t="shared" si="46"/>
        <v>0</v>
      </c>
      <c r="DA53" s="452">
        <f t="shared" si="46"/>
        <v>0</v>
      </c>
      <c r="DB53" s="452">
        <f t="shared" si="46"/>
        <v>0</v>
      </c>
      <c r="DC53" s="452">
        <f t="shared" si="46"/>
        <v>0</v>
      </c>
      <c r="DD53" s="452">
        <f t="shared" si="46"/>
        <v>-3.9518729185000714</v>
      </c>
      <c r="DE53" s="452">
        <f t="shared" si="46"/>
        <v>0</v>
      </c>
      <c r="DF53" s="452">
        <f t="shared" si="46"/>
        <v>-3.9518729185000145</v>
      </c>
      <c r="DG53" s="452">
        <f t="shared" si="46"/>
        <v>180.10849946599998</v>
      </c>
      <c r="DH53" s="452">
        <f t="shared" si="46"/>
        <v>0</v>
      </c>
      <c r="DI53" s="452">
        <f t="shared" si="46"/>
        <v>0</v>
      </c>
      <c r="DJ53" s="452">
        <f t="shared" si="46"/>
        <v>0</v>
      </c>
      <c r="DK53" s="452">
        <f t="shared" si="46"/>
        <v>0</v>
      </c>
      <c r="DL53" s="452">
        <f t="shared" si="46"/>
        <v>180.10849946599998</v>
      </c>
      <c r="DM53" s="452">
        <f t="shared" si="46"/>
        <v>0</v>
      </c>
      <c r="DN53" s="452">
        <f t="shared" si="46"/>
        <v>0</v>
      </c>
      <c r="DO53" s="452">
        <f t="shared" si="46"/>
        <v>0</v>
      </c>
      <c r="DP53" s="452">
        <f t="shared" si="46"/>
        <v>0</v>
      </c>
      <c r="DQ53" s="452">
        <f t="shared" si="46"/>
        <v>412.69503393600002</v>
      </c>
      <c r="DR53" s="452">
        <f t="shared" si="46"/>
        <v>-3.9518729185000714</v>
      </c>
      <c r="DS53" s="452">
        <f t="shared" si="46"/>
        <v>0</v>
      </c>
      <c r="DT53" s="452">
        <f t="shared" si="46"/>
        <v>-3.9518729185000145</v>
      </c>
      <c r="DU53" s="452" t="e">
        <f t="shared" si="46"/>
        <v>#DIV/0!</v>
      </c>
      <c r="DV53" s="452" t="e">
        <f t="shared" si="46"/>
        <v>#DIV/0!</v>
      </c>
      <c r="DW53" s="452" t="e">
        <f t="shared" si="46"/>
        <v>#DIV/0!</v>
      </c>
    </row>
    <row r="54" spans="1:127" s="435" customFormat="1" ht="16.5" x14ac:dyDescent="0.3">
      <c r="A54" s="436" t="s">
        <v>375</v>
      </c>
      <c r="B54" s="452">
        <f>B46+B49</f>
        <v>-280.51847105999991</v>
      </c>
      <c r="C54" s="452">
        <f t="shared" ref="C54:BN54" si="47">C46+C49</f>
        <v>0</v>
      </c>
      <c r="D54" s="452">
        <f t="shared" si="47"/>
        <v>-280.51847105999991</v>
      </c>
      <c r="E54" s="452">
        <f t="shared" si="47"/>
        <v>-280.51847105999991</v>
      </c>
      <c r="F54" s="452">
        <f t="shared" si="47"/>
        <v>0</v>
      </c>
      <c r="G54" s="452">
        <f t="shared" si="47"/>
        <v>-280.51847105999991</v>
      </c>
      <c r="H54" s="452">
        <f t="shared" si="47"/>
        <v>417.2771634753712</v>
      </c>
      <c r="I54" s="452">
        <f t="shared" si="47"/>
        <v>54.116355200000001</v>
      </c>
      <c r="J54" s="452">
        <f t="shared" si="47"/>
        <v>39.906022264111115</v>
      </c>
      <c r="K54" s="452">
        <f t="shared" si="47"/>
        <v>0</v>
      </c>
      <c r="L54" s="452">
        <f t="shared" si="47"/>
        <v>39.906022264111115</v>
      </c>
      <c r="M54" s="452" t="e">
        <f t="shared" si="47"/>
        <v>#REF!</v>
      </c>
      <c r="N54" s="452">
        <f t="shared" si="47"/>
        <v>-30.916095270000003</v>
      </c>
      <c r="O54" s="452">
        <f t="shared" si="47"/>
        <v>0</v>
      </c>
      <c r="P54" s="452">
        <f t="shared" si="47"/>
        <v>-30.916095270000003</v>
      </c>
      <c r="Q54" s="452" t="e">
        <f t="shared" si="47"/>
        <v>#REF!</v>
      </c>
      <c r="R54" s="452" t="e">
        <f t="shared" si="47"/>
        <v>#REF!</v>
      </c>
      <c r="S54" s="452" t="e">
        <f t="shared" si="47"/>
        <v>#REF!</v>
      </c>
      <c r="T54" s="452" t="e">
        <f t="shared" si="47"/>
        <v>#REF!</v>
      </c>
      <c r="U54" s="452">
        <f t="shared" si="47"/>
        <v>-20.587645784499998</v>
      </c>
      <c r="V54" s="452">
        <f t="shared" si="47"/>
        <v>0</v>
      </c>
      <c r="W54" s="452">
        <f t="shared" si="47"/>
        <v>-20.587645784499976</v>
      </c>
      <c r="X54" s="452" t="e">
        <f t="shared" si="47"/>
        <v>#REF!</v>
      </c>
      <c r="Y54" s="452" t="e">
        <f t="shared" si="47"/>
        <v>#REF!</v>
      </c>
      <c r="Z54" s="452">
        <f t="shared" si="47"/>
        <v>-11.597718790388896</v>
      </c>
      <c r="AA54" s="452">
        <f t="shared" si="47"/>
        <v>0</v>
      </c>
      <c r="AB54" s="452">
        <f t="shared" si="47"/>
        <v>-11.597718790388868</v>
      </c>
      <c r="AC54" s="438">
        <f t="shared" si="32"/>
        <v>4.1343868539438312E-2</v>
      </c>
      <c r="AD54" s="438">
        <f t="shared" si="33"/>
        <v>4.1343868539438416E-2</v>
      </c>
      <c r="AE54" s="438" t="e">
        <f>AB54/X54</f>
        <v>#REF!</v>
      </c>
      <c r="AF54" s="452">
        <f t="shared" si="47"/>
        <v>48.034047999999999</v>
      </c>
      <c r="AG54" s="452">
        <f t="shared" si="47"/>
        <v>2.145029798000007</v>
      </c>
      <c r="AH54" s="452">
        <f t="shared" si="47"/>
        <v>0</v>
      </c>
      <c r="AI54" s="452">
        <f t="shared" si="47"/>
        <v>2.1450297979999928</v>
      </c>
      <c r="AJ54" s="452">
        <f t="shared" si="47"/>
        <v>-9.4526889923889179</v>
      </c>
      <c r="AK54" s="452">
        <f t="shared" si="47"/>
        <v>0</v>
      </c>
      <c r="AL54" s="452">
        <f t="shared" si="47"/>
        <v>-9.4526889923888326</v>
      </c>
      <c r="AM54" s="452" t="e">
        <f t="shared" si="47"/>
        <v>#DIV/0!</v>
      </c>
      <c r="AN54" s="452">
        <f t="shared" si="47"/>
        <v>40.675814000000003</v>
      </c>
      <c r="AO54" s="452">
        <f t="shared" si="47"/>
        <v>14.395478785400019</v>
      </c>
      <c r="AP54" s="452">
        <f t="shared" si="47"/>
        <v>0</v>
      </c>
      <c r="AQ54" s="452">
        <f t="shared" si="47"/>
        <v>14.395478785399991</v>
      </c>
      <c r="AR54" s="452">
        <f t="shared" si="47"/>
        <v>4.9427897930111016</v>
      </c>
      <c r="AS54" s="452">
        <f t="shared" si="47"/>
        <v>0</v>
      </c>
      <c r="AT54" s="452">
        <f t="shared" si="47"/>
        <v>4.9427897930111016</v>
      </c>
      <c r="AU54" s="452">
        <f t="shared" si="47"/>
        <v>25.014236</v>
      </c>
      <c r="AV54" s="452">
        <f t="shared" si="47"/>
        <v>-2.9931222143999885</v>
      </c>
      <c r="AW54" s="452">
        <f t="shared" si="47"/>
        <v>0</v>
      </c>
      <c r="AX54" s="452">
        <f t="shared" si="47"/>
        <v>-2.9931222144000027</v>
      </c>
      <c r="AY54" s="452">
        <f t="shared" si="47"/>
        <v>0</v>
      </c>
      <c r="AZ54" s="452">
        <f t="shared" si="47"/>
        <v>113.72409800000001</v>
      </c>
      <c r="BA54" s="452">
        <f t="shared" si="47"/>
        <v>13.547386368999996</v>
      </c>
      <c r="BB54" s="452">
        <f t="shared" si="47"/>
        <v>0</v>
      </c>
      <c r="BC54" s="452">
        <f t="shared" si="47"/>
        <v>13.547386368999968</v>
      </c>
      <c r="BD54" s="452">
        <f t="shared" si="47"/>
        <v>0</v>
      </c>
      <c r="BE54" s="452">
        <f t="shared" si="47"/>
        <v>232.58653446999998</v>
      </c>
      <c r="BF54" s="453">
        <f t="shared" si="47"/>
        <v>1.9496675786110425</v>
      </c>
      <c r="BG54" s="453">
        <f t="shared" si="47"/>
        <v>0</v>
      </c>
      <c r="BH54" s="453">
        <f t="shared" si="47"/>
        <v>1.9496675786109856</v>
      </c>
      <c r="BI54" s="440">
        <f t="shared" si="34"/>
        <v>-6.9502288788461722E-3</v>
      </c>
      <c r="BJ54" s="452" t="e">
        <f t="shared" si="47"/>
        <v>#DIV/0!</v>
      </c>
      <c r="BK54" s="452" t="e">
        <f t="shared" si="47"/>
        <v>#DIV/0!</v>
      </c>
      <c r="BL54" s="452">
        <f t="shared" si="47"/>
        <v>0</v>
      </c>
      <c r="BM54" s="452">
        <f t="shared" si="47"/>
        <v>-67.095834334000017</v>
      </c>
      <c r="BN54" s="452">
        <f t="shared" si="47"/>
        <v>0</v>
      </c>
      <c r="BO54" s="452">
        <f t="shared" ref="BO54:DW54" si="48">BO46+BO49</f>
        <v>-67.095834334000017</v>
      </c>
      <c r="BP54" s="452">
        <f t="shared" si="48"/>
        <v>-65.146166755388975</v>
      </c>
      <c r="BQ54" s="452">
        <f t="shared" si="48"/>
        <v>0</v>
      </c>
      <c r="BR54" s="452">
        <f t="shared" si="48"/>
        <v>-65.146166755388919</v>
      </c>
      <c r="BS54" s="452" t="e">
        <f t="shared" si="48"/>
        <v>#DIV/0!</v>
      </c>
      <c r="BT54" s="452">
        <f t="shared" si="48"/>
        <v>0</v>
      </c>
      <c r="BU54" s="452">
        <f t="shared" si="48"/>
        <v>0</v>
      </c>
      <c r="BV54" s="452">
        <f t="shared" si="48"/>
        <v>0</v>
      </c>
      <c r="BW54" s="452">
        <f t="shared" si="48"/>
        <v>0</v>
      </c>
      <c r="BX54" s="452">
        <f t="shared" si="48"/>
        <v>-65.146166755388975</v>
      </c>
      <c r="BY54" s="452">
        <f t="shared" si="48"/>
        <v>0</v>
      </c>
      <c r="BZ54" s="452">
        <f t="shared" si="48"/>
        <v>-65.146166755388919</v>
      </c>
      <c r="CA54" s="452" t="e">
        <f t="shared" si="48"/>
        <v>#DIV/0!</v>
      </c>
      <c r="CB54" s="452">
        <f t="shared" si="48"/>
        <v>0</v>
      </c>
      <c r="CC54" s="452">
        <f t="shared" si="48"/>
        <v>0</v>
      </c>
      <c r="CD54" s="452">
        <f t="shared" si="48"/>
        <v>0</v>
      </c>
      <c r="CE54" s="452">
        <f t="shared" si="48"/>
        <v>0</v>
      </c>
      <c r="CF54" s="452">
        <f t="shared" si="48"/>
        <v>0</v>
      </c>
      <c r="CG54" s="452">
        <f t="shared" si="48"/>
        <v>0</v>
      </c>
      <c r="CH54" s="452">
        <f t="shared" si="48"/>
        <v>-67.095834334000017</v>
      </c>
      <c r="CI54" s="452">
        <f t="shared" si="48"/>
        <v>0</v>
      </c>
      <c r="CJ54" s="452">
        <f t="shared" si="48"/>
        <v>-67.095834334000017</v>
      </c>
      <c r="CK54" s="452">
        <f t="shared" si="48"/>
        <v>0</v>
      </c>
      <c r="CL54" s="452">
        <f t="shared" si="48"/>
        <v>232.58653446999998</v>
      </c>
      <c r="CM54" s="452">
        <f t="shared" si="48"/>
        <v>-65.146166755388975</v>
      </c>
      <c r="CN54" s="452">
        <f t="shared" si="48"/>
        <v>0</v>
      </c>
      <c r="CO54" s="452">
        <f t="shared" si="48"/>
        <v>-65.146166755388919</v>
      </c>
      <c r="CP54" s="452" t="e">
        <f t="shared" si="48"/>
        <v>#DIV/0!</v>
      </c>
      <c r="CQ54" s="452" t="e">
        <f t="shared" si="48"/>
        <v>#DIV/0!</v>
      </c>
      <c r="CR54" s="452" t="e">
        <f t="shared" si="48"/>
        <v>#DIV/0!</v>
      </c>
      <c r="CS54" s="452">
        <f t="shared" si="48"/>
        <v>0</v>
      </c>
      <c r="CT54" s="452">
        <f t="shared" si="48"/>
        <v>0</v>
      </c>
      <c r="CU54" s="452">
        <f t="shared" si="48"/>
        <v>0</v>
      </c>
      <c r="CV54" s="452">
        <f t="shared" si="48"/>
        <v>0</v>
      </c>
      <c r="CW54" s="452">
        <f t="shared" si="48"/>
        <v>-65.146166755388975</v>
      </c>
      <c r="CX54" s="452">
        <f t="shared" si="48"/>
        <v>0</v>
      </c>
      <c r="CY54" s="452">
        <f t="shared" si="48"/>
        <v>-65.146166755388919</v>
      </c>
      <c r="CZ54" s="452">
        <f t="shared" si="48"/>
        <v>0</v>
      </c>
      <c r="DA54" s="452">
        <f t="shared" si="48"/>
        <v>0</v>
      </c>
      <c r="DB54" s="452">
        <f t="shared" si="48"/>
        <v>0</v>
      </c>
      <c r="DC54" s="452">
        <f t="shared" si="48"/>
        <v>0</v>
      </c>
      <c r="DD54" s="452">
        <f t="shared" si="48"/>
        <v>-65.146166755388975</v>
      </c>
      <c r="DE54" s="452">
        <f t="shared" si="48"/>
        <v>0</v>
      </c>
      <c r="DF54" s="452">
        <f t="shared" si="48"/>
        <v>-65.146166755388919</v>
      </c>
      <c r="DG54" s="452">
        <f t="shared" si="48"/>
        <v>180.10849946599998</v>
      </c>
      <c r="DH54" s="452">
        <f t="shared" si="48"/>
        <v>0</v>
      </c>
      <c r="DI54" s="452">
        <f t="shared" si="48"/>
        <v>0</v>
      </c>
      <c r="DJ54" s="452">
        <f t="shared" si="48"/>
        <v>0</v>
      </c>
      <c r="DK54" s="452">
        <f t="shared" si="48"/>
        <v>0</v>
      </c>
      <c r="DL54" s="452">
        <f t="shared" si="48"/>
        <v>180.10849946599998</v>
      </c>
      <c r="DM54" s="452">
        <f t="shared" si="48"/>
        <v>0</v>
      </c>
      <c r="DN54" s="452">
        <f t="shared" si="48"/>
        <v>0</v>
      </c>
      <c r="DO54" s="452">
        <f t="shared" si="48"/>
        <v>0</v>
      </c>
      <c r="DP54" s="452">
        <f t="shared" si="48"/>
        <v>0</v>
      </c>
      <c r="DQ54" s="452">
        <f t="shared" si="48"/>
        <v>412.69503393600002</v>
      </c>
      <c r="DR54" s="452">
        <f t="shared" si="48"/>
        <v>-65.146166755388975</v>
      </c>
      <c r="DS54" s="452">
        <f t="shared" si="48"/>
        <v>0</v>
      </c>
      <c r="DT54" s="452">
        <f t="shared" si="48"/>
        <v>-65.146166755388919</v>
      </c>
      <c r="DU54" s="452" t="e">
        <f t="shared" si="48"/>
        <v>#DIV/0!</v>
      </c>
      <c r="DV54" s="452" t="e">
        <f t="shared" si="48"/>
        <v>#DIV/0!</v>
      </c>
      <c r="DW54" s="452" t="e">
        <f t="shared" si="48"/>
        <v>#DIV/0!</v>
      </c>
    </row>
    <row r="55" spans="1:127" s="435" customFormat="1" ht="16.5" x14ac:dyDescent="0.3">
      <c r="A55" s="436" t="s">
        <v>376</v>
      </c>
      <c r="B55" s="452">
        <f>B47+B49</f>
        <v>-413.46671305999985</v>
      </c>
      <c r="C55" s="452">
        <f t="shared" ref="C55:BN55" si="49">C47+C49</f>
        <v>0</v>
      </c>
      <c r="D55" s="452">
        <f t="shared" si="49"/>
        <v>-413.46671305999985</v>
      </c>
      <c r="E55" s="452">
        <f t="shared" si="49"/>
        <v>-413.46671305999985</v>
      </c>
      <c r="F55" s="452">
        <f t="shared" si="49"/>
        <v>0</v>
      </c>
      <c r="G55" s="452">
        <f t="shared" si="49"/>
        <v>-413.46671305999985</v>
      </c>
      <c r="H55" s="452">
        <f t="shared" si="49"/>
        <v>283.1128257128542</v>
      </c>
      <c r="I55" s="452">
        <f t="shared" si="49"/>
        <v>54.116355200000001</v>
      </c>
      <c r="J55" s="452">
        <f t="shared" si="49"/>
        <v>39.428889938111126</v>
      </c>
      <c r="K55" s="452">
        <f t="shared" si="49"/>
        <v>0</v>
      </c>
      <c r="L55" s="452">
        <f t="shared" si="49"/>
        <v>39.428889938111112</v>
      </c>
      <c r="M55" s="452" t="e">
        <f t="shared" si="49"/>
        <v>#REF!</v>
      </c>
      <c r="N55" s="452">
        <f t="shared" si="49"/>
        <v>-32.819553485999997</v>
      </c>
      <c r="O55" s="452">
        <f t="shared" si="49"/>
        <v>0</v>
      </c>
      <c r="P55" s="452">
        <f t="shared" si="49"/>
        <v>-32.819553485999997</v>
      </c>
      <c r="Q55" s="452" t="e">
        <f t="shared" si="49"/>
        <v>#REF!</v>
      </c>
      <c r="R55" s="452" t="e">
        <f t="shared" si="49"/>
        <v>#REF!</v>
      </c>
      <c r="S55" s="452" t="e">
        <f t="shared" si="49"/>
        <v>#REF!</v>
      </c>
      <c r="T55" s="452" t="e">
        <f t="shared" si="49"/>
        <v>#REF!</v>
      </c>
      <c r="U55" s="452">
        <f t="shared" si="49"/>
        <v>-23.831826802499997</v>
      </c>
      <c r="V55" s="452">
        <f t="shared" si="49"/>
        <v>0</v>
      </c>
      <c r="W55" s="452">
        <f t="shared" si="49"/>
        <v>-23.831826802499975</v>
      </c>
      <c r="X55" s="452" t="e">
        <f t="shared" si="49"/>
        <v>#REF!</v>
      </c>
      <c r="Y55" s="452" t="e">
        <f t="shared" si="49"/>
        <v>#REF!</v>
      </c>
      <c r="Z55" s="452">
        <f t="shared" si="49"/>
        <v>-17.222490350388895</v>
      </c>
      <c r="AA55" s="452">
        <f t="shared" si="49"/>
        <v>0</v>
      </c>
      <c r="AB55" s="452">
        <f t="shared" si="49"/>
        <v>-17.222490350388867</v>
      </c>
      <c r="AC55" s="438">
        <f t="shared" si="32"/>
        <v>4.1653873954998748E-2</v>
      </c>
      <c r="AD55" s="438">
        <f t="shared" si="33"/>
        <v>4.165387395499881E-2</v>
      </c>
      <c r="AE55" s="438" t="e">
        <f>AB55/X55</f>
        <v>#REF!</v>
      </c>
      <c r="AF55" s="452">
        <f t="shared" si="49"/>
        <v>48.034047999999999</v>
      </c>
      <c r="AG55" s="452">
        <f t="shared" si="49"/>
        <v>-4.9934624469999882</v>
      </c>
      <c r="AH55" s="452">
        <f t="shared" si="49"/>
        <v>0</v>
      </c>
      <c r="AI55" s="452">
        <f t="shared" si="49"/>
        <v>-4.9934624470000024</v>
      </c>
      <c r="AJ55" s="452">
        <f t="shared" si="49"/>
        <v>-22.215952797388898</v>
      </c>
      <c r="AK55" s="452">
        <f t="shared" si="49"/>
        <v>0</v>
      </c>
      <c r="AL55" s="452">
        <f t="shared" si="49"/>
        <v>-22.215952797388841</v>
      </c>
      <c r="AM55" s="452" t="e">
        <f t="shared" si="49"/>
        <v>#DIV/0!</v>
      </c>
      <c r="AN55" s="452">
        <f t="shared" si="49"/>
        <v>40.675814000000003</v>
      </c>
      <c r="AO55" s="452">
        <f t="shared" si="49"/>
        <v>12.569639389400027</v>
      </c>
      <c r="AP55" s="452">
        <f t="shared" si="49"/>
        <v>0</v>
      </c>
      <c r="AQ55" s="452">
        <f t="shared" si="49"/>
        <v>12.569639389399999</v>
      </c>
      <c r="AR55" s="452">
        <f t="shared" si="49"/>
        <v>-9.6463134079888988</v>
      </c>
      <c r="AS55" s="452">
        <f t="shared" si="49"/>
        <v>0</v>
      </c>
      <c r="AT55" s="452">
        <f t="shared" si="49"/>
        <v>-9.6463134079888988</v>
      </c>
      <c r="AU55" s="452">
        <f t="shared" si="49"/>
        <v>25.014236</v>
      </c>
      <c r="AV55" s="452">
        <f t="shared" si="49"/>
        <v>-12.332395874399992</v>
      </c>
      <c r="AW55" s="452">
        <f t="shared" si="49"/>
        <v>0</v>
      </c>
      <c r="AX55" s="452">
        <f t="shared" si="49"/>
        <v>-12.332395874400007</v>
      </c>
      <c r="AY55" s="452">
        <f t="shared" si="49"/>
        <v>0</v>
      </c>
      <c r="AZ55" s="452">
        <f t="shared" si="49"/>
        <v>113.72409800000001</v>
      </c>
      <c r="BA55" s="452">
        <f t="shared" si="49"/>
        <v>-4.7562189319999799</v>
      </c>
      <c r="BB55" s="452">
        <f t="shared" si="49"/>
        <v>0</v>
      </c>
      <c r="BC55" s="452">
        <f t="shared" si="49"/>
        <v>-4.7562189320000083</v>
      </c>
      <c r="BD55" s="452">
        <f t="shared" si="49"/>
        <v>0</v>
      </c>
      <c r="BE55" s="452">
        <f t="shared" si="49"/>
        <v>232.58653446999998</v>
      </c>
      <c r="BF55" s="453">
        <f t="shared" si="49"/>
        <v>-21.978709282388962</v>
      </c>
      <c r="BG55" s="453">
        <f t="shared" si="49"/>
        <v>0</v>
      </c>
      <c r="BH55" s="453">
        <f t="shared" si="49"/>
        <v>-21.978709282389019</v>
      </c>
      <c r="BI55" s="440">
        <f t="shared" si="34"/>
        <v>5.3157143218926062E-2</v>
      </c>
      <c r="BJ55" s="452" t="e">
        <f t="shared" si="49"/>
        <v>#DIV/0!</v>
      </c>
      <c r="BK55" s="452" t="e">
        <f t="shared" si="49"/>
        <v>#DIV/0!</v>
      </c>
      <c r="BL55" s="452">
        <f t="shared" si="49"/>
        <v>0</v>
      </c>
      <c r="BM55" s="452">
        <f t="shared" si="49"/>
        <v>-67.095834334000017</v>
      </c>
      <c r="BN55" s="452">
        <f t="shared" si="49"/>
        <v>0</v>
      </c>
      <c r="BO55" s="452">
        <f t="shared" ref="BO55:DW55" si="50">BO47+BO49</f>
        <v>-67.095834334000017</v>
      </c>
      <c r="BP55" s="452">
        <f t="shared" si="50"/>
        <v>-89.074543616388979</v>
      </c>
      <c r="BQ55" s="452">
        <f t="shared" si="50"/>
        <v>0</v>
      </c>
      <c r="BR55" s="452">
        <f t="shared" si="50"/>
        <v>-89.074543616388922</v>
      </c>
      <c r="BS55" s="452" t="e">
        <f t="shared" si="50"/>
        <v>#DIV/0!</v>
      </c>
      <c r="BT55" s="452">
        <f t="shared" si="50"/>
        <v>0</v>
      </c>
      <c r="BU55" s="452">
        <f t="shared" si="50"/>
        <v>0</v>
      </c>
      <c r="BV55" s="452">
        <f t="shared" si="50"/>
        <v>0</v>
      </c>
      <c r="BW55" s="452">
        <f t="shared" si="50"/>
        <v>0</v>
      </c>
      <c r="BX55" s="452">
        <f t="shared" si="50"/>
        <v>-89.074543616388979</v>
      </c>
      <c r="BY55" s="452">
        <f t="shared" si="50"/>
        <v>0</v>
      </c>
      <c r="BZ55" s="452">
        <f t="shared" si="50"/>
        <v>-89.074543616388922</v>
      </c>
      <c r="CA55" s="452" t="e">
        <f t="shared" si="50"/>
        <v>#DIV/0!</v>
      </c>
      <c r="CB55" s="452">
        <f t="shared" si="50"/>
        <v>0</v>
      </c>
      <c r="CC55" s="452">
        <f t="shared" si="50"/>
        <v>0</v>
      </c>
      <c r="CD55" s="452">
        <f t="shared" si="50"/>
        <v>0</v>
      </c>
      <c r="CE55" s="452">
        <f t="shared" si="50"/>
        <v>0</v>
      </c>
      <c r="CF55" s="452">
        <f t="shared" si="50"/>
        <v>0</v>
      </c>
      <c r="CG55" s="452">
        <f t="shared" si="50"/>
        <v>0</v>
      </c>
      <c r="CH55" s="452">
        <f t="shared" si="50"/>
        <v>-67.095834334000017</v>
      </c>
      <c r="CI55" s="452">
        <f t="shared" si="50"/>
        <v>0</v>
      </c>
      <c r="CJ55" s="452">
        <f t="shared" si="50"/>
        <v>-67.095834334000017</v>
      </c>
      <c r="CK55" s="452">
        <f t="shared" si="50"/>
        <v>0</v>
      </c>
      <c r="CL55" s="452">
        <f t="shared" si="50"/>
        <v>232.58653446999998</v>
      </c>
      <c r="CM55" s="452">
        <f t="shared" si="50"/>
        <v>-89.074543616388979</v>
      </c>
      <c r="CN55" s="452">
        <f t="shared" si="50"/>
        <v>0</v>
      </c>
      <c r="CO55" s="452">
        <f t="shared" si="50"/>
        <v>-89.074543616388922</v>
      </c>
      <c r="CP55" s="452" t="e">
        <f t="shared" si="50"/>
        <v>#DIV/0!</v>
      </c>
      <c r="CQ55" s="452" t="e">
        <f t="shared" si="50"/>
        <v>#DIV/0!</v>
      </c>
      <c r="CR55" s="452" t="e">
        <f t="shared" si="50"/>
        <v>#DIV/0!</v>
      </c>
      <c r="CS55" s="452">
        <f t="shared" si="50"/>
        <v>0</v>
      </c>
      <c r="CT55" s="452">
        <f t="shared" si="50"/>
        <v>0</v>
      </c>
      <c r="CU55" s="452">
        <f t="shared" si="50"/>
        <v>0</v>
      </c>
      <c r="CV55" s="452">
        <f t="shared" si="50"/>
        <v>0</v>
      </c>
      <c r="CW55" s="452">
        <f t="shared" si="50"/>
        <v>-89.074543616388979</v>
      </c>
      <c r="CX55" s="452">
        <f t="shared" si="50"/>
        <v>0</v>
      </c>
      <c r="CY55" s="452">
        <f t="shared" si="50"/>
        <v>-89.074543616388922</v>
      </c>
      <c r="CZ55" s="452">
        <f t="shared" si="50"/>
        <v>0</v>
      </c>
      <c r="DA55" s="452">
        <f t="shared" si="50"/>
        <v>0</v>
      </c>
      <c r="DB55" s="452">
        <f t="shared" si="50"/>
        <v>0</v>
      </c>
      <c r="DC55" s="452">
        <f t="shared" si="50"/>
        <v>0</v>
      </c>
      <c r="DD55" s="452">
        <f t="shared" si="50"/>
        <v>-89.074543616388979</v>
      </c>
      <c r="DE55" s="452">
        <f t="shared" si="50"/>
        <v>0</v>
      </c>
      <c r="DF55" s="452">
        <f t="shared" si="50"/>
        <v>-89.074543616388922</v>
      </c>
      <c r="DG55" s="452">
        <f t="shared" si="50"/>
        <v>180.10849946599998</v>
      </c>
      <c r="DH55" s="452">
        <f t="shared" si="50"/>
        <v>0</v>
      </c>
      <c r="DI55" s="452">
        <f t="shared" si="50"/>
        <v>0</v>
      </c>
      <c r="DJ55" s="452">
        <f t="shared" si="50"/>
        <v>0</v>
      </c>
      <c r="DK55" s="452">
        <f t="shared" si="50"/>
        <v>0</v>
      </c>
      <c r="DL55" s="452">
        <f t="shared" si="50"/>
        <v>180.10849946599998</v>
      </c>
      <c r="DM55" s="452">
        <f t="shared" si="50"/>
        <v>0</v>
      </c>
      <c r="DN55" s="452">
        <f t="shared" si="50"/>
        <v>0</v>
      </c>
      <c r="DO55" s="452">
        <f t="shared" si="50"/>
        <v>0</v>
      </c>
      <c r="DP55" s="452">
        <f t="shared" si="50"/>
        <v>0</v>
      </c>
      <c r="DQ55" s="452">
        <f t="shared" si="50"/>
        <v>412.69503393600002</v>
      </c>
      <c r="DR55" s="452">
        <f t="shared" si="50"/>
        <v>-89.074543616388979</v>
      </c>
      <c r="DS55" s="452">
        <f t="shared" si="50"/>
        <v>0</v>
      </c>
      <c r="DT55" s="452">
        <f t="shared" si="50"/>
        <v>-89.074543616388922</v>
      </c>
      <c r="DU55" s="452" t="e">
        <f t="shared" si="50"/>
        <v>#DIV/0!</v>
      </c>
      <c r="DV55" s="452" t="e">
        <f t="shared" si="50"/>
        <v>#DIV/0!</v>
      </c>
      <c r="DW55" s="452" t="e">
        <f t="shared" si="50"/>
        <v>#DIV/0!</v>
      </c>
    </row>
    <row r="56" spans="1:127" s="435" customFormat="1" ht="16.5" x14ac:dyDescent="0.3">
      <c r="A56" s="457"/>
      <c r="B56" s="458"/>
      <c r="C56" s="458"/>
      <c r="D56" s="458"/>
      <c r="E56" s="458"/>
      <c r="F56" s="458"/>
      <c r="G56" s="458"/>
      <c r="H56" s="458"/>
      <c r="I56" s="458"/>
      <c r="J56" s="458"/>
      <c r="K56" s="458"/>
      <c r="L56" s="458"/>
      <c r="M56" s="458"/>
      <c r="N56" s="458"/>
      <c r="O56" s="458"/>
      <c r="P56" s="458"/>
      <c r="Q56" s="458"/>
      <c r="R56" s="458"/>
      <c r="S56" s="458"/>
      <c r="T56" s="458"/>
      <c r="U56" s="458"/>
      <c r="V56" s="458"/>
      <c r="W56" s="458"/>
      <c r="X56" s="458"/>
      <c r="Y56" s="458"/>
      <c r="Z56" s="458"/>
      <c r="AA56" s="458"/>
      <c r="AB56" s="458"/>
      <c r="AC56" s="437"/>
      <c r="AD56" s="437"/>
      <c r="AE56" s="437"/>
      <c r="AF56" s="458"/>
      <c r="AG56" s="458"/>
      <c r="AH56" s="458"/>
      <c r="AI56" s="458"/>
      <c r="AJ56" s="458"/>
      <c r="AK56" s="458"/>
      <c r="AL56" s="458"/>
      <c r="AM56" s="458"/>
      <c r="AN56" s="458"/>
      <c r="AO56" s="458"/>
      <c r="AP56" s="458"/>
      <c r="AQ56" s="458"/>
      <c r="AR56" s="458"/>
      <c r="AS56" s="458"/>
      <c r="AT56" s="458"/>
      <c r="AU56" s="458"/>
      <c r="AV56" s="458"/>
      <c r="AW56" s="458"/>
      <c r="AX56" s="458"/>
      <c r="AY56" s="458"/>
      <c r="AZ56" s="458"/>
      <c r="BA56" s="458"/>
      <c r="BB56" s="458"/>
      <c r="BC56" s="458"/>
      <c r="BD56" s="458"/>
      <c r="BE56" s="458"/>
      <c r="BF56" s="434"/>
      <c r="BG56" s="434"/>
      <c r="BH56" s="434"/>
      <c r="BI56" s="458"/>
      <c r="BJ56" s="458"/>
      <c r="BK56" s="458"/>
      <c r="BL56" s="458"/>
      <c r="BM56" s="458"/>
      <c r="BN56" s="458"/>
      <c r="BO56" s="458"/>
      <c r="BP56" s="458"/>
      <c r="BQ56" s="458"/>
      <c r="BR56" s="458"/>
      <c r="BS56" s="458"/>
      <c r="BT56" s="458"/>
      <c r="BU56" s="458"/>
      <c r="BV56" s="458"/>
      <c r="BW56" s="458"/>
      <c r="BX56" s="458"/>
      <c r="BY56" s="458"/>
      <c r="BZ56" s="458"/>
      <c r="CA56" s="458"/>
      <c r="CB56" s="458"/>
      <c r="CC56" s="458"/>
      <c r="CD56" s="458"/>
      <c r="CE56" s="458"/>
      <c r="CF56" s="458"/>
      <c r="CG56" s="458"/>
      <c r="CH56" s="458"/>
      <c r="CI56" s="458"/>
      <c r="CJ56" s="458"/>
      <c r="CK56" s="458"/>
      <c r="CL56" s="458"/>
      <c r="CM56" s="458"/>
      <c r="CN56" s="458"/>
      <c r="CO56" s="458"/>
      <c r="CP56" s="458"/>
      <c r="CQ56" s="458"/>
      <c r="CR56" s="458"/>
      <c r="CS56" s="458"/>
      <c r="CT56" s="458"/>
      <c r="CU56" s="458"/>
      <c r="CV56" s="458"/>
      <c r="CW56" s="458"/>
      <c r="CX56" s="458"/>
      <c r="CY56" s="458"/>
      <c r="CZ56" s="458"/>
      <c r="DA56" s="458"/>
      <c r="DB56" s="458"/>
      <c r="DC56" s="458"/>
      <c r="DD56" s="458"/>
      <c r="DE56" s="458"/>
      <c r="DF56" s="458"/>
      <c r="DG56" s="458"/>
      <c r="DH56" s="458"/>
      <c r="DI56" s="458"/>
      <c r="DJ56" s="458"/>
      <c r="DK56" s="458"/>
      <c r="DL56" s="458"/>
      <c r="DM56" s="458"/>
      <c r="DN56" s="458"/>
      <c r="DO56" s="458"/>
      <c r="DP56" s="458"/>
      <c r="DQ56" s="458"/>
      <c r="DR56" s="458"/>
      <c r="DS56" s="458"/>
      <c r="DT56" s="458"/>
      <c r="DU56" s="458"/>
      <c r="DV56" s="458"/>
      <c r="DW56" s="458"/>
    </row>
    <row r="57" spans="1:127" s="435" customFormat="1" ht="15.75" x14ac:dyDescent="0.25">
      <c r="A57" s="432" t="s">
        <v>377</v>
      </c>
      <c r="B57" s="433"/>
      <c r="C57" s="433"/>
      <c r="D57" s="433"/>
      <c r="E57" s="433"/>
      <c r="F57" s="433"/>
      <c r="G57" s="433"/>
      <c r="H57" s="433"/>
      <c r="I57" s="43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3"/>
      <c r="AA57" s="433"/>
      <c r="AB57" s="433"/>
      <c r="AC57" s="433"/>
      <c r="AD57" s="433"/>
      <c r="AE57" s="433"/>
      <c r="AF57" s="433"/>
      <c r="AG57" s="433"/>
      <c r="AH57" s="433"/>
      <c r="AI57" s="433"/>
      <c r="AJ57" s="433"/>
      <c r="AK57" s="433"/>
      <c r="AL57" s="433"/>
      <c r="AM57" s="433"/>
      <c r="AN57" s="433"/>
      <c r="AO57" s="433"/>
      <c r="AP57" s="433"/>
      <c r="AQ57" s="433"/>
      <c r="AR57" s="433"/>
      <c r="AS57" s="433"/>
      <c r="AT57" s="433"/>
      <c r="AU57" s="433"/>
      <c r="AV57" s="433"/>
      <c r="AW57" s="433"/>
      <c r="AX57" s="433"/>
      <c r="AY57" s="433"/>
      <c r="AZ57" s="433"/>
      <c r="BA57" s="433"/>
      <c r="BB57" s="433"/>
      <c r="BC57" s="433"/>
      <c r="BD57" s="433"/>
      <c r="BE57" s="433"/>
      <c r="BF57" s="434"/>
      <c r="BG57" s="434"/>
      <c r="BH57" s="434"/>
      <c r="BI57" s="433"/>
      <c r="BJ57" s="433"/>
      <c r="BK57" s="433"/>
      <c r="BL57" s="433"/>
      <c r="BM57" s="433"/>
      <c r="BN57" s="433"/>
      <c r="BO57" s="433"/>
      <c r="BP57" s="433"/>
      <c r="BQ57" s="433"/>
      <c r="BR57" s="433"/>
      <c r="BS57" s="433"/>
      <c r="BT57" s="433"/>
      <c r="BU57" s="433"/>
      <c r="BV57" s="433"/>
      <c r="BW57" s="433"/>
      <c r="BX57" s="433"/>
      <c r="BY57" s="433"/>
      <c r="BZ57" s="433"/>
      <c r="CA57" s="433"/>
      <c r="CB57" s="433"/>
      <c r="CC57" s="433"/>
      <c r="CD57" s="433"/>
      <c r="CE57" s="433"/>
      <c r="CF57" s="433"/>
      <c r="CG57" s="433"/>
      <c r="CH57" s="433"/>
      <c r="CI57" s="433"/>
      <c r="CJ57" s="433"/>
      <c r="CK57" s="433"/>
      <c r="CL57" s="433"/>
      <c r="CM57" s="433"/>
      <c r="CN57" s="433"/>
      <c r="CO57" s="433"/>
      <c r="CP57" s="433"/>
      <c r="CQ57" s="433"/>
      <c r="CR57" s="433"/>
      <c r="CS57" s="433"/>
      <c r="CT57" s="433"/>
      <c r="CU57" s="433"/>
      <c r="CV57" s="433"/>
      <c r="CW57" s="433"/>
      <c r="CX57" s="433"/>
      <c r="CY57" s="433"/>
      <c r="CZ57" s="433"/>
      <c r="DA57" s="433"/>
      <c r="DB57" s="433"/>
      <c r="DC57" s="433"/>
      <c r="DD57" s="433"/>
      <c r="DE57" s="433"/>
      <c r="DF57" s="433"/>
      <c r="DG57" s="433"/>
      <c r="DH57" s="433"/>
      <c r="DI57" s="433"/>
      <c r="DJ57" s="433"/>
      <c r="DK57" s="433"/>
      <c r="DL57" s="433"/>
      <c r="DM57" s="433"/>
      <c r="DN57" s="433"/>
      <c r="DO57" s="433"/>
      <c r="DP57" s="433"/>
      <c r="DQ57" s="433"/>
      <c r="DR57" s="433"/>
      <c r="DS57" s="433"/>
      <c r="DT57" s="433"/>
      <c r="DU57" s="433"/>
      <c r="DV57" s="433"/>
      <c r="DW57" s="433"/>
    </row>
    <row r="58" spans="1:127" ht="16.5" x14ac:dyDescent="0.3">
      <c r="A58" s="436" t="s">
        <v>378</v>
      </c>
      <c r="B58" s="452">
        <f>B59+B62</f>
        <v>280.51847105999991</v>
      </c>
      <c r="C58" s="452">
        <f t="shared" ref="C58:BN58" si="51">C59+C62</f>
        <v>0</v>
      </c>
      <c r="D58" s="452">
        <f t="shared" si="51"/>
        <v>280.51847105999991</v>
      </c>
      <c r="E58" s="452">
        <f t="shared" si="51"/>
        <v>280.51847132906806</v>
      </c>
      <c r="F58" s="452">
        <f t="shared" si="51"/>
        <v>0</v>
      </c>
      <c r="G58" s="452">
        <f t="shared" si="51"/>
        <v>280.51847132906806</v>
      </c>
      <c r="H58" s="452">
        <f t="shared" si="51"/>
        <v>136.57008908880363</v>
      </c>
      <c r="I58" s="452">
        <f t="shared" si="51"/>
        <v>0</v>
      </c>
      <c r="J58" s="452">
        <f t="shared" si="51"/>
        <v>-39.906022264111115</v>
      </c>
      <c r="K58" s="452">
        <f t="shared" si="51"/>
        <v>0</v>
      </c>
      <c r="L58" s="452">
        <f t="shared" si="51"/>
        <v>-39.906022264111115</v>
      </c>
      <c r="M58" s="452">
        <f t="shared" si="51"/>
        <v>0</v>
      </c>
      <c r="N58" s="452">
        <f t="shared" si="51"/>
        <v>30.91609527</v>
      </c>
      <c r="O58" s="452">
        <f t="shared" si="51"/>
        <v>0</v>
      </c>
      <c r="P58" s="452">
        <f t="shared" si="51"/>
        <v>30.91609527</v>
      </c>
      <c r="Q58" s="452">
        <f t="shared" si="51"/>
        <v>-14.10185781511113</v>
      </c>
      <c r="R58" s="452">
        <f t="shared" si="51"/>
        <v>0</v>
      </c>
      <c r="S58" s="452">
        <f t="shared" si="51"/>
        <v>-14.10185781511113</v>
      </c>
      <c r="T58" s="452">
        <f t="shared" si="51"/>
        <v>0</v>
      </c>
      <c r="U58" s="452">
        <f t="shared" si="51"/>
        <v>20.587645784499998</v>
      </c>
      <c r="V58" s="452">
        <f t="shared" si="51"/>
        <v>0</v>
      </c>
      <c r="W58" s="452">
        <f t="shared" si="51"/>
        <v>20.587645784499976</v>
      </c>
      <c r="X58" s="452">
        <f t="shared" si="51"/>
        <v>0</v>
      </c>
      <c r="Y58" s="452">
        <f t="shared" si="51"/>
        <v>-118.86243647000001</v>
      </c>
      <c r="Z58" s="452">
        <f t="shared" si="51"/>
        <v>11.5977187903889</v>
      </c>
      <c r="AA58" s="452">
        <f t="shared" si="51"/>
        <v>0</v>
      </c>
      <c r="AB58" s="452">
        <f t="shared" si="51"/>
        <v>11.597718790388871</v>
      </c>
      <c r="AC58" s="438">
        <f t="shared" ref="AC58:AC65" si="52">AB58/D58</f>
        <v>4.1343868539438326E-2</v>
      </c>
      <c r="AD58" s="438">
        <f t="shared" ref="AD58:AD67" si="53">Z58/B58</f>
        <v>4.134386853943843E-2</v>
      </c>
      <c r="AE58" s="438" t="e">
        <f>AB58/X58</f>
        <v>#DIV/0!</v>
      </c>
      <c r="AF58" s="452">
        <f t="shared" si="51"/>
        <v>0</v>
      </c>
      <c r="AG58" s="452">
        <f t="shared" si="51"/>
        <v>-2.1450297980000048</v>
      </c>
      <c r="AH58" s="452">
        <f t="shared" si="51"/>
        <v>0</v>
      </c>
      <c r="AI58" s="452">
        <f t="shared" si="51"/>
        <v>-2.1450297979999906</v>
      </c>
      <c r="AJ58" s="452">
        <f t="shared" si="51"/>
        <v>9.4526889923889126</v>
      </c>
      <c r="AK58" s="452">
        <f t="shared" si="51"/>
        <v>0</v>
      </c>
      <c r="AL58" s="452">
        <f t="shared" si="51"/>
        <v>9.4526889923888273</v>
      </c>
      <c r="AM58" s="452" t="e">
        <f t="shared" si="51"/>
        <v>#DIV/0!</v>
      </c>
      <c r="AN58" s="452">
        <f t="shared" si="51"/>
        <v>0</v>
      </c>
      <c r="AO58" s="452">
        <f t="shared" si="51"/>
        <v>-14.395478785400019</v>
      </c>
      <c r="AP58" s="452">
        <f t="shared" si="51"/>
        <v>0</v>
      </c>
      <c r="AQ58" s="452">
        <f t="shared" si="51"/>
        <v>-14.395478785399991</v>
      </c>
      <c r="AR58" s="452">
        <f t="shared" si="51"/>
        <v>-4.9427897930110944</v>
      </c>
      <c r="AS58" s="452">
        <f t="shared" si="51"/>
        <v>0</v>
      </c>
      <c r="AT58" s="452">
        <f t="shared" si="51"/>
        <v>-4.9427897930110944</v>
      </c>
      <c r="AU58" s="452">
        <f t="shared" si="51"/>
        <v>0</v>
      </c>
      <c r="AV58" s="452">
        <f t="shared" si="51"/>
        <v>2.9931222143999863</v>
      </c>
      <c r="AW58" s="452">
        <f t="shared" si="51"/>
        <v>0</v>
      </c>
      <c r="AX58" s="452">
        <f t="shared" si="51"/>
        <v>2.9931222143999863</v>
      </c>
      <c r="AY58" s="452">
        <f t="shared" si="51"/>
        <v>0</v>
      </c>
      <c r="AZ58" s="452">
        <f t="shared" si="51"/>
        <v>-113.72409800000001</v>
      </c>
      <c r="BA58" s="452">
        <f t="shared" si="51"/>
        <v>-13.547386368999998</v>
      </c>
      <c r="BB58" s="452">
        <f t="shared" si="51"/>
        <v>0</v>
      </c>
      <c r="BC58" s="452">
        <f t="shared" si="51"/>
        <v>-13.54738636899997</v>
      </c>
      <c r="BD58" s="452">
        <f t="shared" si="51"/>
        <v>0</v>
      </c>
      <c r="BE58" s="452">
        <f t="shared" si="51"/>
        <v>-232.58653446999998</v>
      </c>
      <c r="BF58" s="453">
        <f t="shared" si="51"/>
        <v>-1.9496675786110522</v>
      </c>
      <c r="BG58" s="453">
        <f t="shared" si="51"/>
        <v>0</v>
      </c>
      <c r="BH58" s="453">
        <f t="shared" si="51"/>
        <v>-1.9496675786109954</v>
      </c>
      <c r="BI58" s="440">
        <f t="shared" ref="BI58:BI65" si="54">BH58/D58</f>
        <v>-6.9502288788462069E-3</v>
      </c>
      <c r="BJ58" s="452">
        <f t="shared" si="51"/>
        <v>1.0141459735852902</v>
      </c>
      <c r="BK58" s="452">
        <f t="shared" si="51"/>
        <v>0</v>
      </c>
      <c r="BL58" s="452">
        <f t="shared" si="51"/>
        <v>0</v>
      </c>
      <c r="BM58" s="452">
        <f t="shared" si="51"/>
        <v>67.095834334000045</v>
      </c>
      <c r="BN58" s="452">
        <f t="shared" si="51"/>
        <v>0</v>
      </c>
      <c r="BO58" s="452">
        <f t="shared" ref="BO58:DW58" si="55">BO59+BO62</f>
        <v>67.095834334000045</v>
      </c>
      <c r="BP58" s="452">
        <f t="shared" si="55"/>
        <v>65.146166755388975</v>
      </c>
      <c r="BQ58" s="452">
        <f t="shared" si="55"/>
        <v>0</v>
      </c>
      <c r="BR58" s="452">
        <f t="shared" si="55"/>
        <v>65.146166755388919</v>
      </c>
      <c r="BS58" s="452" t="e">
        <f t="shared" si="55"/>
        <v>#DIV/0!</v>
      </c>
      <c r="BT58" s="452">
        <f t="shared" si="55"/>
        <v>0</v>
      </c>
      <c r="BU58" s="452">
        <f t="shared" si="55"/>
        <v>0</v>
      </c>
      <c r="BV58" s="452">
        <f t="shared" si="55"/>
        <v>0</v>
      </c>
      <c r="BW58" s="452">
        <f t="shared" si="55"/>
        <v>0</v>
      </c>
      <c r="BX58" s="452">
        <f t="shared" si="55"/>
        <v>65.146166755388975</v>
      </c>
      <c r="BY58" s="452">
        <f t="shared" si="55"/>
        <v>0</v>
      </c>
      <c r="BZ58" s="452">
        <f t="shared" si="55"/>
        <v>65.146166755388919</v>
      </c>
      <c r="CA58" s="452" t="e">
        <f t="shared" si="55"/>
        <v>#DIV/0!</v>
      </c>
      <c r="CB58" s="452">
        <f t="shared" si="55"/>
        <v>0</v>
      </c>
      <c r="CC58" s="452">
        <f t="shared" si="55"/>
        <v>0</v>
      </c>
      <c r="CD58" s="452">
        <f t="shared" si="55"/>
        <v>0</v>
      </c>
      <c r="CE58" s="452">
        <f t="shared" si="55"/>
        <v>0</v>
      </c>
      <c r="CF58" s="452">
        <f t="shared" si="55"/>
        <v>0</v>
      </c>
      <c r="CG58" s="452">
        <f t="shared" si="55"/>
        <v>0</v>
      </c>
      <c r="CH58" s="452">
        <f t="shared" si="55"/>
        <v>67.095834334000045</v>
      </c>
      <c r="CI58" s="452">
        <f t="shared" si="55"/>
        <v>0</v>
      </c>
      <c r="CJ58" s="452">
        <f t="shared" si="55"/>
        <v>67.095834334000045</v>
      </c>
      <c r="CK58" s="452">
        <f t="shared" si="55"/>
        <v>0</v>
      </c>
      <c r="CL58" s="452">
        <f t="shared" si="55"/>
        <v>-232.58653446999998</v>
      </c>
      <c r="CM58" s="452">
        <f t="shared" si="55"/>
        <v>65.146166755388975</v>
      </c>
      <c r="CN58" s="452">
        <f t="shared" si="55"/>
        <v>0</v>
      </c>
      <c r="CO58" s="452">
        <f t="shared" si="55"/>
        <v>65.146166755388919</v>
      </c>
      <c r="CP58" s="452" t="e">
        <f t="shared" si="55"/>
        <v>#DIV/0!</v>
      </c>
      <c r="CQ58" s="452" t="e">
        <f t="shared" si="55"/>
        <v>#DIV/0!</v>
      </c>
      <c r="CR58" s="452" t="e">
        <f t="shared" si="55"/>
        <v>#DIV/0!</v>
      </c>
      <c r="CS58" s="452">
        <f t="shared" si="55"/>
        <v>0</v>
      </c>
      <c r="CT58" s="452">
        <f t="shared" si="55"/>
        <v>0</v>
      </c>
      <c r="CU58" s="452">
        <f t="shared" si="55"/>
        <v>0</v>
      </c>
      <c r="CV58" s="452">
        <f t="shared" si="55"/>
        <v>0</v>
      </c>
      <c r="CW58" s="452">
        <f t="shared" si="55"/>
        <v>65.146166755388975</v>
      </c>
      <c r="CX58" s="452">
        <f t="shared" si="55"/>
        <v>0</v>
      </c>
      <c r="CY58" s="452">
        <f t="shared" si="55"/>
        <v>65.146166755388919</v>
      </c>
      <c r="CZ58" s="452">
        <f t="shared" si="55"/>
        <v>0</v>
      </c>
      <c r="DA58" s="452">
        <f t="shared" si="55"/>
        <v>0</v>
      </c>
      <c r="DB58" s="452">
        <f t="shared" si="55"/>
        <v>0</v>
      </c>
      <c r="DC58" s="452">
        <f t="shared" si="55"/>
        <v>0</v>
      </c>
      <c r="DD58" s="452">
        <f t="shared" si="55"/>
        <v>65.146166755388975</v>
      </c>
      <c r="DE58" s="452">
        <f t="shared" si="55"/>
        <v>0</v>
      </c>
      <c r="DF58" s="452">
        <f t="shared" si="55"/>
        <v>65.146166755388919</v>
      </c>
      <c r="DG58" s="452">
        <f t="shared" si="55"/>
        <v>0</v>
      </c>
      <c r="DH58" s="452">
        <f t="shared" si="55"/>
        <v>0</v>
      </c>
      <c r="DI58" s="452">
        <f t="shared" si="55"/>
        <v>0</v>
      </c>
      <c r="DJ58" s="452">
        <f t="shared" si="55"/>
        <v>0</v>
      </c>
      <c r="DK58" s="452">
        <f t="shared" si="55"/>
        <v>0</v>
      </c>
      <c r="DL58" s="452">
        <f t="shared" si="55"/>
        <v>-180.10849946599998</v>
      </c>
      <c r="DM58" s="452">
        <f t="shared" si="55"/>
        <v>0</v>
      </c>
      <c r="DN58" s="452">
        <f t="shared" si="55"/>
        <v>0</v>
      </c>
      <c r="DO58" s="452">
        <f t="shared" si="55"/>
        <v>0</v>
      </c>
      <c r="DP58" s="452">
        <f t="shared" si="55"/>
        <v>0</v>
      </c>
      <c r="DQ58" s="452">
        <f t="shared" si="55"/>
        <v>-412.69503393600002</v>
      </c>
      <c r="DR58" s="452">
        <f t="shared" si="55"/>
        <v>65.146166755388975</v>
      </c>
      <c r="DS58" s="452">
        <f t="shared" si="55"/>
        <v>0</v>
      </c>
      <c r="DT58" s="452">
        <f t="shared" si="55"/>
        <v>65.146166755388919</v>
      </c>
      <c r="DU58" s="452" t="e">
        <f t="shared" si="55"/>
        <v>#DIV/0!</v>
      </c>
      <c r="DV58" s="452">
        <f t="shared" si="55"/>
        <v>-69.97656016099188</v>
      </c>
      <c r="DW58" s="452" t="e">
        <f t="shared" si="55"/>
        <v>#DIV/0!</v>
      </c>
    </row>
    <row r="59" spans="1:127" ht="16.5" x14ac:dyDescent="0.3">
      <c r="A59" s="459" t="s">
        <v>379</v>
      </c>
      <c r="B59" s="452">
        <f>SUM(B60:B61)</f>
        <v>203.2322740599999</v>
      </c>
      <c r="C59" s="452">
        <f t="shared" ref="C59:BN59" si="56">SUM(C60:C61)</f>
        <v>0</v>
      </c>
      <c r="D59" s="452">
        <f t="shared" si="56"/>
        <v>203.2322740599999</v>
      </c>
      <c r="E59" s="452">
        <f t="shared" si="56"/>
        <v>203.23227453554324</v>
      </c>
      <c r="F59" s="452">
        <f t="shared" si="56"/>
        <v>0</v>
      </c>
      <c r="G59" s="452">
        <f t="shared" si="56"/>
        <v>203.23227453554324</v>
      </c>
      <c r="H59" s="452">
        <f t="shared" si="56"/>
        <v>-43.801563567656387</v>
      </c>
      <c r="I59" s="452">
        <f t="shared" si="56"/>
        <v>0</v>
      </c>
      <c r="J59" s="452">
        <f t="shared" si="56"/>
        <v>-40.338061935111114</v>
      </c>
      <c r="K59" s="452">
        <f t="shared" si="56"/>
        <v>0</v>
      </c>
      <c r="L59" s="452">
        <f t="shared" si="56"/>
        <v>-40.338061935111114</v>
      </c>
      <c r="M59" s="452">
        <f t="shared" si="56"/>
        <v>0</v>
      </c>
      <c r="N59" s="452">
        <f t="shared" si="56"/>
        <v>29.326585242</v>
      </c>
      <c r="O59" s="452">
        <f t="shared" si="56"/>
        <v>0</v>
      </c>
      <c r="P59" s="452">
        <f t="shared" si="56"/>
        <v>29.326585242</v>
      </c>
      <c r="Q59" s="452">
        <f t="shared" si="56"/>
        <v>-16.123407514111129</v>
      </c>
      <c r="R59" s="452">
        <f t="shared" si="56"/>
        <v>0</v>
      </c>
      <c r="S59" s="452">
        <f t="shared" si="56"/>
        <v>-16.123407514111129</v>
      </c>
      <c r="T59" s="452">
        <f t="shared" si="56"/>
        <v>0</v>
      </c>
      <c r="U59" s="452">
        <f t="shared" si="56"/>
        <v>18.594779753499999</v>
      </c>
      <c r="V59" s="452">
        <f t="shared" si="56"/>
        <v>0</v>
      </c>
      <c r="W59" s="452">
        <f t="shared" si="56"/>
        <v>18.594779753499978</v>
      </c>
      <c r="X59" s="452">
        <f t="shared" si="56"/>
        <v>0</v>
      </c>
      <c r="Y59" s="452">
        <f t="shared" si="56"/>
        <v>-118.86243647000001</v>
      </c>
      <c r="Z59" s="452">
        <f t="shared" si="56"/>
        <v>7.5833030603889</v>
      </c>
      <c r="AA59" s="452">
        <f t="shared" si="56"/>
        <v>0</v>
      </c>
      <c r="AB59" s="452">
        <f t="shared" si="56"/>
        <v>7.5833030603888716</v>
      </c>
      <c r="AC59" s="438">
        <f t="shared" si="52"/>
        <v>3.731347836097168E-2</v>
      </c>
      <c r="AD59" s="438">
        <f t="shared" si="53"/>
        <v>3.7313478360971819E-2</v>
      </c>
      <c r="AE59" s="438" t="e">
        <f t="shared" ref="AE59:AE66" si="57">AB59/X59</f>
        <v>#DIV/0!</v>
      </c>
      <c r="AF59" s="452">
        <f t="shared" si="56"/>
        <v>0</v>
      </c>
      <c r="AG59" s="452">
        <f t="shared" si="56"/>
        <v>-8.5529107349999869</v>
      </c>
      <c r="AH59" s="452">
        <f t="shared" si="56"/>
        <v>0</v>
      </c>
      <c r="AI59" s="452">
        <f t="shared" si="56"/>
        <v>-8.5529107349999727</v>
      </c>
      <c r="AJ59" s="452">
        <f t="shared" si="56"/>
        <v>-0.96960767461106911</v>
      </c>
      <c r="AK59" s="452">
        <f t="shared" si="56"/>
        <v>0</v>
      </c>
      <c r="AL59" s="452">
        <f t="shared" si="56"/>
        <v>-0.96960767461115438</v>
      </c>
      <c r="AM59" s="452" t="e">
        <f t="shared" si="56"/>
        <v>#DIV/0!</v>
      </c>
      <c r="AN59" s="452">
        <f t="shared" si="56"/>
        <v>0</v>
      </c>
      <c r="AO59" s="452">
        <f t="shared" si="56"/>
        <v>-17.741374315400019</v>
      </c>
      <c r="AP59" s="452">
        <f t="shared" si="56"/>
        <v>0</v>
      </c>
      <c r="AQ59" s="452">
        <f t="shared" si="56"/>
        <v>-17.741374315399991</v>
      </c>
      <c r="AR59" s="452">
        <f t="shared" si="56"/>
        <v>-18.710981990011078</v>
      </c>
      <c r="AS59" s="452">
        <f t="shared" si="56"/>
        <v>0</v>
      </c>
      <c r="AT59" s="452">
        <f t="shared" si="56"/>
        <v>-18.710981990011078</v>
      </c>
      <c r="AU59" s="452">
        <f t="shared" si="56"/>
        <v>0</v>
      </c>
      <c r="AV59" s="452">
        <f t="shared" si="56"/>
        <v>1.2171187103999861</v>
      </c>
      <c r="AW59" s="452">
        <f t="shared" si="56"/>
        <v>0</v>
      </c>
      <c r="AX59" s="452">
        <f t="shared" si="56"/>
        <v>1.2171187103999861</v>
      </c>
      <c r="AY59" s="452">
        <f t="shared" si="56"/>
        <v>0</v>
      </c>
      <c r="AZ59" s="452">
        <f t="shared" si="56"/>
        <v>-113.72409800000001</v>
      </c>
      <c r="BA59" s="452">
        <f t="shared" si="56"/>
        <v>-25.07716633999998</v>
      </c>
      <c r="BB59" s="452">
        <f t="shared" si="56"/>
        <v>0</v>
      </c>
      <c r="BC59" s="452">
        <f t="shared" si="56"/>
        <v>-25.077166339999952</v>
      </c>
      <c r="BD59" s="452">
        <f t="shared" si="56"/>
        <v>0</v>
      </c>
      <c r="BE59" s="452">
        <f t="shared" si="56"/>
        <v>-232.58653446999998</v>
      </c>
      <c r="BF59" s="453">
        <f t="shared" si="56"/>
        <v>-17.493863279611034</v>
      </c>
      <c r="BG59" s="453">
        <f t="shared" si="56"/>
        <v>0</v>
      </c>
      <c r="BH59" s="453">
        <f t="shared" si="56"/>
        <v>-17.493863279610977</v>
      </c>
      <c r="BI59" s="440">
        <f t="shared" si="54"/>
        <v>-8.6078175134950738E-2</v>
      </c>
      <c r="BJ59" s="452">
        <f t="shared" si="56"/>
        <v>0.37512602206065226</v>
      </c>
      <c r="BK59" s="452">
        <f t="shared" si="56"/>
        <v>0</v>
      </c>
      <c r="BL59" s="452">
        <f t="shared" si="56"/>
        <v>0</v>
      </c>
      <c r="BM59" s="452">
        <f t="shared" si="56"/>
        <v>273.41335060300003</v>
      </c>
      <c r="BN59" s="452">
        <f t="shared" si="56"/>
        <v>0</v>
      </c>
      <c r="BO59" s="452">
        <f t="shared" ref="BO59:DW59" si="58">SUM(BO60:BO61)</f>
        <v>273.41335060300003</v>
      </c>
      <c r="BP59" s="452">
        <f t="shared" si="58"/>
        <v>255.91948732338898</v>
      </c>
      <c r="BQ59" s="452">
        <f t="shared" si="58"/>
        <v>0</v>
      </c>
      <c r="BR59" s="452">
        <f t="shared" si="58"/>
        <v>255.91948732338892</v>
      </c>
      <c r="BS59" s="452">
        <f t="shared" si="58"/>
        <v>-48.806439469926822</v>
      </c>
      <c r="BT59" s="452">
        <f t="shared" si="58"/>
        <v>0</v>
      </c>
      <c r="BU59" s="452">
        <f t="shared" si="58"/>
        <v>0</v>
      </c>
      <c r="BV59" s="452">
        <f t="shared" si="58"/>
        <v>0</v>
      </c>
      <c r="BW59" s="452">
        <f t="shared" si="58"/>
        <v>0</v>
      </c>
      <c r="BX59" s="452">
        <f t="shared" si="58"/>
        <v>255.91948732338898</v>
      </c>
      <c r="BY59" s="452">
        <f t="shared" si="58"/>
        <v>0</v>
      </c>
      <c r="BZ59" s="452">
        <f t="shared" si="58"/>
        <v>255.91948732338892</v>
      </c>
      <c r="CA59" s="452" t="e">
        <f t="shared" si="58"/>
        <v>#DIV/0!</v>
      </c>
      <c r="CB59" s="452">
        <f t="shared" si="58"/>
        <v>0</v>
      </c>
      <c r="CC59" s="452">
        <f t="shared" si="58"/>
        <v>0</v>
      </c>
      <c r="CD59" s="452">
        <f t="shared" si="58"/>
        <v>0</v>
      </c>
      <c r="CE59" s="452">
        <f t="shared" si="58"/>
        <v>0</v>
      </c>
      <c r="CF59" s="452">
        <f t="shared" si="58"/>
        <v>0</v>
      </c>
      <c r="CG59" s="452">
        <f t="shared" si="58"/>
        <v>0</v>
      </c>
      <c r="CH59" s="452">
        <f t="shared" si="58"/>
        <v>273.41335060300003</v>
      </c>
      <c r="CI59" s="452">
        <f t="shared" si="58"/>
        <v>0</v>
      </c>
      <c r="CJ59" s="452">
        <f t="shared" si="58"/>
        <v>273.41335060300003</v>
      </c>
      <c r="CK59" s="452">
        <f t="shared" si="58"/>
        <v>0</v>
      </c>
      <c r="CL59" s="452">
        <f t="shared" si="58"/>
        <v>-232.58653446999998</v>
      </c>
      <c r="CM59" s="452">
        <f t="shared" si="58"/>
        <v>255.91948732338898</v>
      </c>
      <c r="CN59" s="452">
        <f t="shared" si="58"/>
        <v>0</v>
      </c>
      <c r="CO59" s="452">
        <f t="shared" si="58"/>
        <v>255.91948732338892</v>
      </c>
      <c r="CP59" s="452">
        <f t="shared" si="58"/>
        <v>-48.806439469926822</v>
      </c>
      <c r="CQ59" s="452">
        <f t="shared" si="58"/>
        <v>-48.806439470815491</v>
      </c>
      <c r="CR59" s="452" t="e">
        <f t="shared" si="58"/>
        <v>#DIV/0!</v>
      </c>
      <c r="CS59" s="452">
        <f t="shared" si="58"/>
        <v>0</v>
      </c>
      <c r="CT59" s="452">
        <f t="shared" si="58"/>
        <v>0</v>
      </c>
      <c r="CU59" s="452">
        <f t="shared" si="58"/>
        <v>0</v>
      </c>
      <c r="CV59" s="452">
        <f t="shared" si="58"/>
        <v>0</v>
      </c>
      <c r="CW59" s="452">
        <f t="shared" si="58"/>
        <v>255.91948732338898</v>
      </c>
      <c r="CX59" s="452">
        <f t="shared" si="58"/>
        <v>0</v>
      </c>
      <c r="CY59" s="452">
        <f t="shared" si="58"/>
        <v>255.91948732338892</v>
      </c>
      <c r="CZ59" s="452">
        <f t="shared" si="58"/>
        <v>0</v>
      </c>
      <c r="DA59" s="452">
        <f t="shared" si="58"/>
        <v>0</v>
      </c>
      <c r="DB59" s="452">
        <f t="shared" si="58"/>
        <v>0</v>
      </c>
      <c r="DC59" s="452">
        <f t="shared" si="58"/>
        <v>0</v>
      </c>
      <c r="DD59" s="452">
        <f t="shared" si="58"/>
        <v>255.91948732338898</v>
      </c>
      <c r="DE59" s="452">
        <f t="shared" si="58"/>
        <v>0</v>
      </c>
      <c r="DF59" s="452">
        <f t="shared" si="58"/>
        <v>255.91948732338892</v>
      </c>
      <c r="DG59" s="452">
        <f t="shared" si="58"/>
        <v>0</v>
      </c>
      <c r="DH59" s="452">
        <f t="shared" si="58"/>
        <v>0</v>
      </c>
      <c r="DI59" s="452">
        <f t="shared" si="58"/>
        <v>0</v>
      </c>
      <c r="DJ59" s="452">
        <f t="shared" si="58"/>
        <v>0</v>
      </c>
      <c r="DK59" s="452">
        <f t="shared" si="58"/>
        <v>0</v>
      </c>
      <c r="DL59" s="452">
        <f t="shared" si="58"/>
        <v>-180.10849946599998</v>
      </c>
      <c r="DM59" s="452">
        <f t="shared" si="58"/>
        <v>0</v>
      </c>
      <c r="DN59" s="452">
        <f t="shared" si="58"/>
        <v>0</v>
      </c>
      <c r="DO59" s="452">
        <f t="shared" si="58"/>
        <v>0</v>
      </c>
      <c r="DP59" s="452">
        <f t="shared" si="58"/>
        <v>0</v>
      </c>
      <c r="DQ59" s="452">
        <f t="shared" si="58"/>
        <v>-412.69503393600002</v>
      </c>
      <c r="DR59" s="452">
        <f t="shared" si="58"/>
        <v>255.91948732338898</v>
      </c>
      <c r="DS59" s="452">
        <f t="shared" si="58"/>
        <v>0</v>
      </c>
      <c r="DT59" s="452">
        <f t="shared" si="58"/>
        <v>255.91948732338892</v>
      </c>
      <c r="DU59" s="452" t="e">
        <f t="shared" si="58"/>
        <v>#DIV/0!</v>
      </c>
      <c r="DV59" s="452">
        <f t="shared" si="58"/>
        <v>-67.962758441479693</v>
      </c>
      <c r="DW59" s="452" t="e">
        <f t="shared" si="58"/>
        <v>#DIV/0!</v>
      </c>
    </row>
    <row r="60" spans="1:127" ht="16.5" x14ac:dyDescent="0.3">
      <c r="A60" s="460" t="s">
        <v>380</v>
      </c>
      <c r="B60" s="444">
        <f>'TOFE détaillé 2021'!B257</f>
        <v>-3.5776080000000001</v>
      </c>
      <c r="C60" s="444">
        <f>'TOFE détaillé 2021'!C257</f>
        <v>0</v>
      </c>
      <c r="D60" s="444">
        <f>'TOFE détaillé 2021'!D257</f>
        <v>-3.5776080000000001</v>
      </c>
      <c r="E60" s="444">
        <f>'TOFE détaillé 2021'!E257</f>
        <v>-3.5776080000000001</v>
      </c>
      <c r="F60" s="444">
        <f>'TOFE détaillé 2021'!F257</f>
        <v>0</v>
      </c>
      <c r="G60" s="444">
        <f>'TOFE détaillé 2021'!G257</f>
        <v>-3.5776080000000001</v>
      </c>
      <c r="H60" s="444">
        <f>'TOFE détaillé 2021'!H257</f>
        <v>0</v>
      </c>
      <c r="I60" s="444">
        <f>'TOFE détaillé 2021'!I257</f>
        <v>0</v>
      </c>
      <c r="J60" s="444">
        <f>'TOFE détaillé 2021'!J257</f>
        <v>-38.424648596999987</v>
      </c>
      <c r="K60" s="444">
        <f>'TOFE détaillé 2021'!K257</f>
        <v>0</v>
      </c>
      <c r="L60" s="444">
        <f>'TOFE détaillé 2021'!L257</f>
        <v>-38.424648596999987</v>
      </c>
      <c r="M60" s="444">
        <f>'TOFE détaillé 2021'!M257</f>
        <v>0</v>
      </c>
      <c r="N60" s="444">
        <f>'TOFE détaillé 2021'!N257</f>
        <v>8.3057599369999195</v>
      </c>
      <c r="O60" s="444">
        <f>'TOFE détaillé 2021'!O257</f>
        <v>0</v>
      </c>
      <c r="P60" s="444">
        <f>'TOFE détaillé 2021'!P257</f>
        <v>8.3057599369999195</v>
      </c>
      <c r="Q60" s="444">
        <f>'TOFE détaillé 2021'!Q257</f>
        <v>-30.118888660000067</v>
      </c>
      <c r="R60" s="444">
        <f>'TOFE détaillé 2021'!R257</f>
        <v>0</v>
      </c>
      <c r="S60" s="444">
        <f>'TOFE détaillé 2021'!S257</f>
        <v>-30.118888660000067</v>
      </c>
      <c r="T60" s="444">
        <f>'TOFE détaillé 2021'!T257</f>
        <v>0</v>
      </c>
      <c r="U60" s="444">
        <f>'TOFE détaillé 2021'!U257</f>
        <v>-41.074087305999882</v>
      </c>
      <c r="V60" s="444">
        <f>'TOFE détaillé 2021'!V257</f>
        <v>0</v>
      </c>
      <c r="W60" s="444">
        <f>'TOFE détaillé 2021'!W257</f>
        <v>-41.074087305999882</v>
      </c>
      <c r="X60" s="444">
        <f>'TOFE détaillé 2021'!X257</f>
        <v>0</v>
      </c>
      <c r="Y60" s="444">
        <f>'TOFE détaillé 2021'!Y257</f>
        <v>0</v>
      </c>
      <c r="Z60" s="444">
        <f>'TOFE détaillé 2021'!Z257</f>
        <v>-71.192975965999949</v>
      </c>
      <c r="AA60" s="444">
        <f>'TOFE détaillé 2021'!AA257</f>
        <v>0</v>
      </c>
      <c r="AB60" s="444">
        <f>'TOFE détaillé 2021'!AB257</f>
        <v>-71.192975965999949</v>
      </c>
      <c r="AC60" s="438"/>
      <c r="AD60" s="438">
        <f t="shared" si="53"/>
        <v>19.899602182799217</v>
      </c>
      <c r="AE60" s="438" t="e">
        <f t="shared" si="57"/>
        <v>#DIV/0!</v>
      </c>
      <c r="AF60" s="444">
        <f>'TOFE détaillé 2021'!AF257</f>
        <v>0</v>
      </c>
      <c r="AG60" s="444">
        <f>'TOFE détaillé 2021'!AG257</f>
        <v>-7.9347772659999691</v>
      </c>
      <c r="AH60" s="444">
        <f>'TOFE détaillé 2021'!AH257</f>
        <v>0</v>
      </c>
      <c r="AI60" s="444">
        <f>'TOFE détaillé 2021'!AI257</f>
        <v>-7.9347772659999691</v>
      </c>
      <c r="AJ60" s="444">
        <f>'TOFE détaillé 2021'!AJ257</f>
        <v>-79.127753231999918</v>
      </c>
      <c r="AK60" s="444">
        <f>'TOFE détaillé 2021'!AK257</f>
        <v>0</v>
      </c>
      <c r="AL60" s="444">
        <f>'TOFE détaillé 2021'!AL257</f>
        <v>-79.127753231999918</v>
      </c>
      <c r="AM60" s="444" t="e">
        <f>'TOFE détaillé 2021'!AM257</f>
        <v>#DIV/0!</v>
      </c>
      <c r="AN60" s="444">
        <f>'TOFE détaillé 2021'!AN257</f>
        <v>0</v>
      </c>
      <c r="AO60" s="444">
        <f>'TOFE détaillé 2021'!AO257</f>
        <v>-12.331229153000152</v>
      </c>
      <c r="AP60" s="444">
        <f>'TOFE détaillé 2021'!AP257</f>
        <v>0</v>
      </c>
      <c r="AQ60" s="444">
        <f>'TOFE détaillé 2021'!AQ257</f>
        <v>-12.331229153000152</v>
      </c>
      <c r="AR60" s="444">
        <f>'TOFE détaillé 2021'!AR257</f>
        <v>-91.45898238500007</v>
      </c>
      <c r="AS60" s="444">
        <f>'TOFE détaillé 2021'!AS257</f>
        <v>0</v>
      </c>
      <c r="AT60" s="444">
        <f>'TOFE détaillé 2021'!AT257</f>
        <v>-91.45898238500007</v>
      </c>
      <c r="AU60" s="444">
        <f>'TOFE détaillé 2021'!AU257</f>
        <v>0</v>
      </c>
      <c r="AV60" s="444">
        <f>'TOFE détaillé 2021'!AV257</f>
        <v>-3.6146494530000597</v>
      </c>
      <c r="AW60" s="444">
        <f>'TOFE détaillé 2021'!AW257</f>
        <v>0</v>
      </c>
      <c r="AX60" s="444">
        <f>'TOFE détaillé 2021'!AX257</f>
        <v>-3.6146494530000597</v>
      </c>
      <c r="AY60" s="444">
        <f>'TOFE détaillé 2021'!AY257</f>
        <v>0</v>
      </c>
      <c r="AZ60" s="444">
        <f>'TOFE détaillé 2021'!AZ257</f>
        <v>0</v>
      </c>
      <c r="BA60" s="444">
        <f>'TOFE détaillé 2021'!BA257</f>
        <v>-23.88065587200018</v>
      </c>
      <c r="BB60" s="444">
        <f>'TOFE détaillé 2021'!BB257</f>
        <v>0</v>
      </c>
      <c r="BC60" s="444">
        <f>'TOFE détaillé 2021'!BC257</f>
        <v>-23.88065587200018</v>
      </c>
      <c r="BD60" s="444">
        <f>'TOFE détaillé 2021'!BD257</f>
        <v>0</v>
      </c>
      <c r="BE60" s="444">
        <f>'TOFE détaillé 2021'!BE257</f>
        <v>0</v>
      </c>
      <c r="BF60" s="445">
        <f>'TOFE détaillé 2021'!BF257</f>
        <v>-95.073631838000125</v>
      </c>
      <c r="BG60" s="445">
        <f>'TOFE détaillé 2021'!BG257</f>
        <v>0</v>
      </c>
      <c r="BH60" s="445">
        <f>'TOFE détaillé 2021'!BH257</f>
        <v>-95.073631838000125</v>
      </c>
      <c r="BI60" s="440"/>
      <c r="BJ60" s="444">
        <f>'TOFE détaillé 2021'!BJ257</f>
        <v>0</v>
      </c>
      <c r="BK60" s="444">
        <f>'TOFE détaillé 2021'!BK257</f>
        <v>0</v>
      </c>
      <c r="BL60" s="444">
        <f>'TOFE détaillé 2021'!BL257</f>
        <v>0</v>
      </c>
      <c r="BM60" s="444">
        <f>'TOFE détaillé 2021'!BM257</f>
        <v>271.06659064200011</v>
      </c>
      <c r="BN60" s="444">
        <f>'TOFE détaillé 2021'!BN257</f>
        <v>0</v>
      </c>
      <c r="BO60" s="444">
        <f>'TOFE détaillé 2021'!BO257</f>
        <v>271.06659064200011</v>
      </c>
      <c r="BP60" s="444">
        <f>'TOFE détaillé 2021'!BP257</f>
        <v>175.99295880399998</v>
      </c>
      <c r="BQ60" s="444">
        <f>'TOFE détaillé 2021'!BQ257</f>
        <v>0</v>
      </c>
      <c r="BR60" s="444">
        <f>'TOFE détaillé 2021'!BR257</f>
        <v>175.99295880399998</v>
      </c>
      <c r="BS60" s="444">
        <f>'TOFE détaillé 2021'!BS257</f>
        <v>-49.19291291947021</v>
      </c>
      <c r="BT60" s="444">
        <f>'TOFE détaillé 2021'!BT257</f>
        <v>0</v>
      </c>
      <c r="BU60" s="444">
        <f>'TOFE détaillé 2021'!BU257</f>
        <v>0</v>
      </c>
      <c r="BV60" s="444">
        <f>'TOFE détaillé 2021'!BV257</f>
        <v>0</v>
      </c>
      <c r="BW60" s="444">
        <f>'TOFE détaillé 2021'!BW257</f>
        <v>0</v>
      </c>
      <c r="BX60" s="444">
        <f>'TOFE détaillé 2021'!BX257</f>
        <v>175.99295880399998</v>
      </c>
      <c r="BY60" s="444">
        <f>'TOFE détaillé 2021'!BY257</f>
        <v>0</v>
      </c>
      <c r="BZ60" s="444">
        <f>'TOFE détaillé 2021'!BZ257</f>
        <v>175.99295880399998</v>
      </c>
      <c r="CA60" s="444" t="e">
        <f>'TOFE détaillé 2021'!CA257</f>
        <v>#DIV/0!</v>
      </c>
      <c r="CB60" s="444">
        <f>'TOFE détaillé 2021'!CB257</f>
        <v>0</v>
      </c>
      <c r="CC60" s="444">
        <f>'TOFE détaillé 2021'!CC257</f>
        <v>0</v>
      </c>
      <c r="CD60" s="444">
        <f>'TOFE détaillé 2021'!CD257</f>
        <v>0</v>
      </c>
      <c r="CE60" s="444">
        <f>'TOFE détaillé 2021'!CE257</f>
        <v>0</v>
      </c>
      <c r="CF60" s="444">
        <f>'TOFE détaillé 2021'!CF257</f>
        <v>0</v>
      </c>
      <c r="CG60" s="444">
        <f>'TOFE détaillé 2021'!CG257</f>
        <v>0</v>
      </c>
      <c r="CH60" s="444">
        <f>'TOFE détaillé 2021'!CH257</f>
        <v>271.06659064200011</v>
      </c>
      <c r="CI60" s="444">
        <f>'TOFE détaillé 2021'!CI257</f>
        <v>0</v>
      </c>
      <c r="CJ60" s="444">
        <f>'TOFE détaillé 2021'!CJ257</f>
        <v>271.06659064200011</v>
      </c>
      <c r="CK60" s="444">
        <f>'TOFE détaillé 2021'!CK257</f>
        <v>0</v>
      </c>
      <c r="CL60" s="444">
        <f>'TOFE détaillé 2021'!CL257</f>
        <v>0</v>
      </c>
      <c r="CM60" s="444">
        <f>'TOFE détaillé 2021'!CM257</f>
        <v>175.99295880399998</v>
      </c>
      <c r="CN60" s="444">
        <f>'TOFE détaillé 2021'!CN257</f>
        <v>0</v>
      </c>
      <c r="CO60" s="444">
        <f>'TOFE détaillé 2021'!CO257</f>
        <v>175.99295880399998</v>
      </c>
      <c r="CP60" s="444">
        <f>'TOFE détaillé 2021'!CP257</f>
        <v>-49.19291291947021</v>
      </c>
      <c r="CQ60" s="444">
        <f>'TOFE détaillé 2021'!CQ257</f>
        <v>-49.19291291947021</v>
      </c>
      <c r="CR60" s="444" t="e">
        <f>'TOFE détaillé 2021'!CR257</f>
        <v>#DIV/0!</v>
      </c>
      <c r="CS60" s="444">
        <f>'TOFE détaillé 2021'!CS257</f>
        <v>0</v>
      </c>
      <c r="CT60" s="444">
        <f>'TOFE détaillé 2021'!CT257</f>
        <v>0</v>
      </c>
      <c r="CU60" s="444">
        <f>'TOFE détaillé 2021'!CU257</f>
        <v>0</v>
      </c>
      <c r="CV60" s="444">
        <f>'TOFE détaillé 2021'!CV257</f>
        <v>0</v>
      </c>
      <c r="CW60" s="444">
        <f>'TOFE détaillé 2021'!CW257</f>
        <v>175.99295880399998</v>
      </c>
      <c r="CX60" s="444">
        <f>'TOFE détaillé 2021'!CX257</f>
        <v>0</v>
      </c>
      <c r="CY60" s="444">
        <f>'TOFE détaillé 2021'!CY257</f>
        <v>175.99295880399998</v>
      </c>
      <c r="CZ60" s="444">
        <f>'TOFE détaillé 2021'!CZ257</f>
        <v>0</v>
      </c>
      <c r="DA60" s="444">
        <f>'TOFE détaillé 2021'!DA257</f>
        <v>0</v>
      </c>
      <c r="DB60" s="444">
        <f>'TOFE détaillé 2021'!DB257</f>
        <v>0</v>
      </c>
      <c r="DC60" s="444">
        <f>'TOFE détaillé 2021'!DC257</f>
        <v>0</v>
      </c>
      <c r="DD60" s="444">
        <f>'TOFE détaillé 2021'!DD257</f>
        <v>175.99295880399998</v>
      </c>
      <c r="DE60" s="444">
        <f>'TOFE détaillé 2021'!DE257</f>
        <v>0</v>
      </c>
      <c r="DF60" s="444">
        <f>'TOFE détaillé 2021'!DF257</f>
        <v>175.99295880399998</v>
      </c>
      <c r="DG60" s="444">
        <f>'TOFE détaillé 2021'!DG257</f>
        <v>0</v>
      </c>
      <c r="DH60" s="444">
        <f>'TOFE détaillé 2021'!DH257</f>
        <v>0</v>
      </c>
      <c r="DI60" s="444">
        <f>'TOFE détaillé 2021'!DI257</f>
        <v>0</v>
      </c>
      <c r="DJ60" s="444">
        <f>'TOFE détaillé 2021'!DJ257</f>
        <v>0</v>
      </c>
      <c r="DK60" s="444">
        <f>'TOFE détaillé 2021'!DK257</f>
        <v>0</v>
      </c>
      <c r="DL60" s="444">
        <f>'TOFE détaillé 2021'!DL257</f>
        <v>0</v>
      </c>
      <c r="DM60" s="444">
        <f>'TOFE détaillé 2021'!DM257</f>
        <v>0</v>
      </c>
      <c r="DN60" s="444">
        <f>'TOFE détaillé 2021'!DN257</f>
        <v>0</v>
      </c>
      <c r="DO60" s="444">
        <f>'TOFE détaillé 2021'!DO257</f>
        <v>0</v>
      </c>
      <c r="DP60" s="444">
        <f>'TOFE détaillé 2021'!DP257</f>
        <v>0</v>
      </c>
      <c r="DQ60" s="444">
        <f>'TOFE détaillé 2021'!DQ257</f>
        <v>0</v>
      </c>
      <c r="DR60" s="444">
        <f>'TOFE détaillé 2021'!DR257</f>
        <v>175.99295880399998</v>
      </c>
      <c r="DS60" s="444">
        <f>'TOFE détaillé 2021'!DS257</f>
        <v>0</v>
      </c>
      <c r="DT60" s="444">
        <f>'TOFE détaillé 2021'!DT257</f>
        <v>175.99295880399998</v>
      </c>
      <c r="DU60" s="444" t="e">
        <f>'TOFE détaillé 2021'!DU257</f>
        <v>#DIV/0!</v>
      </c>
      <c r="DV60" s="444">
        <f>'TOFE détaillé 2021'!DV257</f>
        <v>-68.349231890134419</v>
      </c>
      <c r="DW60" s="444" t="e">
        <f>'TOFE détaillé 2021'!DW257</f>
        <v>#DIV/0!</v>
      </c>
    </row>
    <row r="61" spans="1:127" ht="16.5" x14ac:dyDescent="0.3">
      <c r="A61" s="460" t="s">
        <v>381</v>
      </c>
      <c r="B61" s="444">
        <f>'TOFE détaillé 2021'!B271</f>
        <v>206.80988205999989</v>
      </c>
      <c r="C61" s="444">
        <f>'TOFE détaillé 2021'!C271</f>
        <v>0</v>
      </c>
      <c r="D61" s="444">
        <f>'TOFE détaillé 2021'!D271</f>
        <v>206.80988205999989</v>
      </c>
      <c r="E61" s="444">
        <f>'TOFE détaillé 2021'!E271</f>
        <v>206.80988253554324</v>
      </c>
      <c r="F61" s="444">
        <f>'TOFE détaillé 2021'!F271</f>
        <v>0</v>
      </c>
      <c r="G61" s="444">
        <f>'TOFE détaillé 2021'!G271</f>
        <v>206.80988253554324</v>
      </c>
      <c r="H61" s="444">
        <f>'TOFE détaillé 2021'!H271</f>
        <v>-43.801563567656387</v>
      </c>
      <c r="I61" s="444">
        <f>'TOFE détaillé 2021'!I271</f>
        <v>0</v>
      </c>
      <c r="J61" s="444">
        <f>'TOFE détaillé 2021'!J271</f>
        <v>-1.9134133381111269</v>
      </c>
      <c r="K61" s="444">
        <f>'TOFE détaillé 2021'!K271</f>
        <v>0</v>
      </c>
      <c r="L61" s="444">
        <f>'TOFE détaillé 2021'!L271</f>
        <v>-1.9134133381111269</v>
      </c>
      <c r="M61" s="444">
        <f>'TOFE détaillé 2021'!M271</f>
        <v>0</v>
      </c>
      <c r="N61" s="444">
        <f>'TOFE détaillé 2021'!N271</f>
        <v>21.020825305000081</v>
      </c>
      <c r="O61" s="444">
        <f>'TOFE détaillé 2021'!O271</f>
        <v>0</v>
      </c>
      <c r="P61" s="444">
        <f>'TOFE détaillé 2021'!P271</f>
        <v>21.020825305000081</v>
      </c>
      <c r="Q61" s="444">
        <f>'TOFE détaillé 2021'!Q271</f>
        <v>13.995481145888938</v>
      </c>
      <c r="R61" s="444">
        <f>'TOFE détaillé 2021'!R271</f>
        <v>0</v>
      </c>
      <c r="S61" s="444">
        <f>'TOFE détaillé 2021'!S271</f>
        <v>13.995481145888938</v>
      </c>
      <c r="T61" s="444">
        <f>'TOFE détaillé 2021'!T271</f>
        <v>0</v>
      </c>
      <c r="U61" s="444">
        <f>'TOFE détaillé 2021'!U271</f>
        <v>59.668867059499881</v>
      </c>
      <c r="V61" s="444">
        <f>'TOFE détaillé 2021'!V271</f>
        <v>0</v>
      </c>
      <c r="W61" s="444">
        <f>'TOFE détaillé 2021'!W271</f>
        <v>59.66886705949986</v>
      </c>
      <c r="X61" s="444">
        <f>'TOFE détaillé 2021'!X271</f>
        <v>0</v>
      </c>
      <c r="Y61" s="444">
        <f>'TOFE détaillé 2021'!Y271</f>
        <v>-118.86243647000001</v>
      </c>
      <c r="Z61" s="444">
        <f>'TOFE détaillé 2021'!Z271</f>
        <v>78.776279026388849</v>
      </c>
      <c r="AA61" s="444">
        <f>'TOFE détaillé 2021'!AA271</f>
        <v>0</v>
      </c>
      <c r="AB61" s="444">
        <f>'TOFE détaillé 2021'!AB271</f>
        <v>78.776279026388821</v>
      </c>
      <c r="AC61" s="438">
        <f t="shared" si="52"/>
        <v>0.38091158044147122</v>
      </c>
      <c r="AD61" s="438">
        <f t="shared" si="53"/>
        <v>0.38091158044147133</v>
      </c>
      <c r="AE61" s="438" t="e">
        <f t="shared" si="57"/>
        <v>#DIV/0!</v>
      </c>
      <c r="AF61" s="444">
        <f>'TOFE détaillé 2021'!AF271</f>
        <v>0</v>
      </c>
      <c r="AG61" s="444">
        <f>'TOFE détaillé 2021'!AG271</f>
        <v>-0.61813346900001775</v>
      </c>
      <c r="AH61" s="444">
        <f>'TOFE détaillé 2021'!AH271</f>
        <v>0</v>
      </c>
      <c r="AI61" s="444">
        <f>'TOFE détaillé 2021'!AI271</f>
        <v>-0.61813346900000354</v>
      </c>
      <c r="AJ61" s="444">
        <f>'TOFE détaillé 2021'!AJ271</f>
        <v>78.158145557388849</v>
      </c>
      <c r="AK61" s="444">
        <f>'TOFE détaillé 2021'!AK271</f>
        <v>0</v>
      </c>
      <c r="AL61" s="444">
        <f>'TOFE détaillé 2021'!AL271</f>
        <v>78.158145557388764</v>
      </c>
      <c r="AM61" s="444">
        <f>'TOFE détaillé 2021'!AM271</f>
        <v>0.37792268328219214</v>
      </c>
      <c r="AN61" s="444">
        <f>'TOFE détaillé 2021'!AN271</f>
        <v>0</v>
      </c>
      <c r="AO61" s="444">
        <f>'TOFE détaillé 2021'!AO271</f>
        <v>-5.4101451623998678</v>
      </c>
      <c r="AP61" s="444">
        <f>'TOFE détaillé 2021'!AP271</f>
        <v>0</v>
      </c>
      <c r="AQ61" s="444">
        <f>'TOFE détaillé 2021'!AQ271</f>
        <v>-5.4101451623998393</v>
      </c>
      <c r="AR61" s="444">
        <f>'TOFE détaillé 2021'!AR271</f>
        <v>72.748000394988992</v>
      </c>
      <c r="AS61" s="444">
        <f>'TOFE détaillé 2021'!AS271</f>
        <v>0</v>
      </c>
      <c r="AT61" s="444">
        <f>'TOFE détaillé 2021'!AT271</f>
        <v>72.748000394988992</v>
      </c>
      <c r="AU61" s="444">
        <f>'TOFE détaillé 2021'!AU271</f>
        <v>0</v>
      </c>
      <c r="AV61" s="444">
        <f>'TOFE détaillé 2021'!AV271</f>
        <v>4.8317681634000458</v>
      </c>
      <c r="AW61" s="444">
        <f>'TOFE détaillé 2021'!AW271</f>
        <v>0</v>
      </c>
      <c r="AX61" s="444">
        <f>'TOFE détaillé 2021'!AX271</f>
        <v>4.8317681634000458</v>
      </c>
      <c r="AY61" s="444">
        <f>'TOFE détaillé 2021'!AY271</f>
        <v>0</v>
      </c>
      <c r="AZ61" s="444">
        <f>'TOFE détaillé 2021'!AZ271</f>
        <v>-113.72409800000001</v>
      </c>
      <c r="BA61" s="444">
        <f>'TOFE détaillé 2021'!BA271</f>
        <v>-1.1965104679998007</v>
      </c>
      <c r="BB61" s="444">
        <f>'TOFE détaillé 2021'!BB271</f>
        <v>0</v>
      </c>
      <c r="BC61" s="444">
        <f>'TOFE détaillé 2021'!BC271</f>
        <v>-1.1965104679997722</v>
      </c>
      <c r="BD61" s="444">
        <f>'TOFE détaillé 2021'!BD271</f>
        <v>0</v>
      </c>
      <c r="BE61" s="444">
        <f>'TOFE détaillé 2021'!BE271</f>
        <v>-232.58653446999998</v>
      </c>
      <c r="BF61" s="445">
        <f>'TOFE détaillé 2021'!BF271</f>
        <v>77.579768558389091</v>
      </c>
      <c r="BG61" s="445">
        <f>'TOFE détaillé 2021'!BG271</f>
        <v>0</v>
      </c>
      <c r="BH61" s="445">
        <f>'TOFE détaillé 2021'!BH271</f>
        <v>77.579768558389148</v>
      </c>
      <c r="BI61" s="440">
        <f t="shared" si="54"/>
        <v>0.37512602292322583</v>
      </c>
      <c r="BJ61" s="444">
        <f>'TOFE détaillé 2021'!BJ271</f>
        <v>0.37512602206065226</v>
      </c>
      <c r="BK61" s="444">
        <f>'TOFE détaillé 2021'!BK271</f>
        <v>0</v>
      </c>
      <c r="BL61" s="444">
        <f>'TOFE détaillé 2021'!BL271</f>
        <v>0</v>
      </c>
      <c r="BM61" s="444">
        <f>'TOFE détaillé 2021'!BM271</f>
        <v>2.3467599609998899</v>
      </c>
      <c r="BN61" s="444">
        <f>'TOFE détaillé 2021'!BN271</f>
        <v>0</v>
      </c>
      <c r="BO61" s="444">
        <f>'TOFE détaillé 2021'!BO271</f>
        <v>2.3467599609998899</v>
      </c>
      <c r="BP61" s="444">
        <f>'TOFE détaillé 2021'!BP271</f>
        <v>79.926528519388995</v>
      </c>
      <c r="BQ61" s="444">
        <f>'TOFE détaillé 2021'!BQ271</f>
        <v>0</v>
      </c>
      <c r="BR61" s="444">
        <f>'TOFE détaillé 2021'!BR271</f>
        <v>79.926528519388938</v>
      </c>
      <c r="BS61" s="444">
        <f>'TOFE détaillé 2021'!BS271</f>
        <v>0.38647344954338581</v>
      </c>
      <c r="BT61" s="444">
        <f>'TOFE détaillé 2021'!BT271</f>
        <v>0</v>
      </c>
      <c r="BU61" s="444">
        <f>'TOFE détaillé 2021'!BU271</f>
        <v>0</v>
      </c>
      <c r="BV61" s="444">
        <f>'TOFE détaillé 2021'!BV271</f>
        <v>0</v>
      </c>
      <c r="BW61" s="444">
        <f>'TOFE détaillé 2021'!BW271</f>
        <v>0</v>
      </c>
      <c r="BX61" s="444">
        <f>'TOFE détaillé 2021'!BX271</f>
        <v>79.926528519389009</v>
      </c>
      <c r="BY61" s="444">
        <f>'TOFE détaillé 2021'!BY271</f>
        <v>0</v>
      </c>
      <c r="BZ61" s="444">
        <f>'TOFE détaillé 2021'!BZ271</f>
        <v>79.926528519388953</v>
      </c>
      <c r="CA61" s="444">
        <f>'TOFE détaillé 2021'!CA271</f>
        <v>0.38647344954338614</v>
      </c>
      <c r="CB61" s="444">
        <f>'TOFE détaillé 2021'!CB271</f>
        <v>0</v>
      </c>
      <c r="CC61" s="444">
        <f>'TOFE détaillé 2021'!CC271</f>
        <v>0</v>
      </c>
      <c r="CD61" s="444">
        <f>'TOFE détaillé 2021'!CD271</f>
        <v>0</v>
      </c>
      <c r="CE61" s="444">
        <f>'TOFE détaillé 2021'!CE271</f>
        <v>0</v>
      </c>
      <c r="CF61" s="444">
        <f>'TOFE détaillé 2021'!CF271</f>
        <v>0</v>
      </c>
      <c r="CG61" s="444">
        <f>'TOFE détaillé 2021'!CG271</f>
        <v>0</v>
      </c>
      <c r="CH61" s="444">
        <f>'TOFE détaillé 2021'!CH271</f>
        <v>2.3467599609998899</v>
      </c>
      <c r="CI61" s="444">
        <f>'TOFE détaillé 2021'!CI271</f>
        <v>0</v>
      </c>
      <c r="CJ61" s="444">
        <f>'TOFE détaillé 2021'!CJ271</f>
        <v>2.3467599609998899</v>
      </c>
      <c r="CK61" s="444">
        <f>'TOFE détaillé 2021'!CK271</f>
        <v>0</v>
      </c>
      <c r="CL61" s="444">
        <f>'TOFE détaillé 2021'!CL271</f>
        <v>-232.58653446999998</v>
      </c>
      <c r="CM61" s="444">
        <f>'TOFE détaillé 2021'!CM271</f>
        <v>79.926528519389009</v>
      </c>
      <c r="CN61" s="444">
        <f>'TOFE détaillé 2021'!CN271</f>
        <v>0</v>
      </c>
      <c r="CO61" s="444">
        <f>'TOFE détaillé 2021'!CO271</f>
        <v>79.926528519388953</v>
      </c>
      <c r="CP61" s="444">
        <f>'TOFE détaillé 2021'!CP271</f>
        <v>0.38647344954338586</v>
      </c>
      <c r="CQ61" s="444">
        <f>'TOFE détaillé 2021'!CQ271</f>
        <v>0.38647344865472005</v>
      </c>
      <c r="CR61" s="444" t="e">
        <f>'TOFE détaillé 2021'!CR271</f>
        <v>#DIV/0!</v>
      </c>
      <c r="CS61" s="444">
        <f>'TOFE détaillé 2021'!CS271</f>
        <v>0</v>
      </c>
      <c r="CT61" s="444">
        <f>'TOFE détaillé 2021'!CT271</f>
        <v>0</v>
      </c>
      <c r="CU61" s="444">
        <f>'TOFE détaillé 2021'!CU271</f>
        <v>0</v>
      </c>
      <c r="CV61" s="444">
        <f>'TOFE détaillé 2021'!CV271</f>
        <v>0</v>
      </c>
      <c r="CW61" s="444">
        <f>'TOFE détaillé 2021'!CW271</f>
        <v>79.926528519389009</v>
      </c>
      <c r="CX61" s="444">
        <f>'TOFE détaillé 2021'!CX271</f>
        <v>0</v>
      </c>
      <c r="CY61" s="444">
        <f>'TOFE détaillé 2021'!CY271</f>
        <v>79.926528519388953</v>
      </c>
      <c r="CZ61" s="444">
        <f>'TOFE détaillé 2021'!CZ271</f>
        <v>0</v>
      </c>
      <c r="DA61" s="444">
        <f>'TOFE détaillé 2021'!DA271</f>
        <v>0</v>
      </c>
      <c r="DB61" s="444">
        <f>'TOFE détaillé 2021'!DB271</f>
        <v>0</v>
      </c>
      <c r="DC61" s="444">
        <f>'TOFE détaillé 2021'!DC271</f>
        <v>0</v>
      </c>
      <c r="DD61" s="444">
        <f>'TOFE détaillé 2021'!DD271</f>
        <v>79.926528519389009</v>
      </c>
      <c r="DE61" s="444">
        <f>'TOFE détaillé 2021'!DE271</f>
        <v>0</v>
      </c>
      <c r="DF61" s="444">
        <f>'TOFE détaillé 2021'!DF271</f>
        <v>79.926528519388953</v>
      </c>
      <c r="DG61" s="444">
        <f>'TOFE détaillé 2021'!DG271</f>
        <v>0</v>
      </c>
      <c r="DH61" s="444">
        <f>'TOFE détaillé 2021'!DH271</f>
        <v>0</v>
      </c>
      <c r="DI61" s="444">
        <f>'TOFE détaillé 2021'!DI271</f>
        <v>0</v>
      </c>
      <c r="DJ61" s="444">
        <f>'TOFE détaillé 2021'!DJ271</f>
        <v>0</v>
      </c>
      <c r="DK61" s="444">
        <f>'TOFE détaillé 2021'!DK271</f>
        <v>0</v>
      </c>
      <c r="DL61" s="444">
        <f>'TOFE détaillé 2021'!DL271</f>
        <v>-180.10849946599998</v>
      </c>
      <c r="DM61" s="444">
        <f>'TOFE détaillé 2021'!DM271</f>
        <v>0</v>
      </c>
      <c r="DN61" s="444">
        <f>'TOFE détaillé 2021'!DN271</f>
        <v>0</v>
      </c>
      <c r="DO61" s="444">
        <f>'TOFE détaillé 2021'!DO271</f>
        <v>0</v>
      </c>
      <c r="DP61" s="444">
        <f>'TOFE détaillé 2021'!DP271</f>
        <v>0</v>
      </c>
      <c r="DQ61" s="444">
        <f>'TOFE détaillé 2021'!DQ271</f>
        <v>-412.69503393600002</v>
      </c>
      <c r="DR61" s="444">
        <f>'TOFE détaillé 2021'!DR271</f>
        <v>79.926528519389009</v>
      </c>
      <c r="DS61" s="444">
        <f>'TOFE détaillé 2021'!DS271</f>
        <v>0</v>
      </c>
      <c r="DT61" s="444">
        <f>'TOFE détaillé 2021'!DT271</f>
        <v>79.926528519388953</v>
      </c>
      <c r="DU61" s="444">
        <f>'TOFE détaillé 2021'!DU271</f>
        <v>0.38647344954338614</v>
      </c>
      <c r="DV61" s="444">
        <f>'TOFE détaillé 2021'!DV271</f>
        <v>0.38647344865472033</v>
      </c>
      <c r="DW61" s="444">
        <f>'TOFE détaillé 2021'!DW271</f>
        <v>-1.8247414477780808</v>
      </c>
    </row>
    <row r="62" spans="1:127" ht="16.5" x14ac:dyDescent="0.3">
      <c r="A62" s="459" t="s">
        <v>382</v>
      </c>
      <c r="B62" s="452">
        <f>SUM(B63:B66)</f>
        <v>77.286197000000001</v>
      </c>
      <c r="C62" s="452">
        <f t="shared" ref="C62:BN62" si="59">SUM(C63:C66)</f>
        <v>0</v>
      </c>
      <c r="D62" s="452">
        <f t="shared" si="59"/>
        <v>77.286197000000001</v>
      </c>
      <c r="E62" s="452">
        <f t="shared" si="59"/>
        <v>77.286196793524809</v>
      </c>
      <c r="F62" s="452">
        <f t="shared" si="59"/>
        <v>0</v>
      </c>
      <c r="G62" s="452">
        <f t="shared" si="59"/>
        <v>77.286196793524809</v>
      </c>
      <c r="H62" s="452">
        <f t="shared" si="59"/>
        <v>180.37165265646001</v>
      </c>
      <c r="I62" s="452">
        <f t="shared" si="59"/>
        <v>0</v>
      </c>
      <c r="J62" s="452">
        <f t="shared" si="59"/>
        <v>0.43203967099999996</v>
      </c>
      <c r="K62" s="452">
        <f t="shared" si="59"/>
        <v>0</v>
      </c>
      <c r="L62" s="452">
        <f t="shared" si="59"/>
        <v>0.43203967099999996</v>
      </c>
      <c r="M62" s="452">
        <f t="shared" si="59"/>
        <v>0</v>
      </c>
      <c r="N62" s="452">
        <f t="shared" si="59"/>
        <v>1.5895100280000001</v>
      </c>
      <c r="O62" s="452">
        <f t="shared" si="59"/>
        <v>0</v>
      </c>
      <c r="P62" s="452">
        <f t="shared" si="59"/>
        <v>1.5895100280000001</v>
      </c>
      <c r="Q62" s="452">
        <f t="shared" si="59"/>
        <v>2.0215496989999999</v>
      </c>
      <c r="R62" s="452">
        <f t="shared" si="59"/>
        <v>0</v>
      </c>
      <c r="S62" s="452">
        <f t="shared" si="59"/>
        <v>2.0215496989999999</v>
      </c>
      <c r="T62" s="452">
        <f t="shared" si="59"/>
        <v>0</v>
      </c>
      <c r="U62" s="452">
        <f t="shared" si="59"/>
        <v>1.9928660310000001</v>
      </c>
      <c r="V62" s="452">
        <f t="shared" si="59"/>
        <v>0</v>
      </c>
      <c r="W62" s="452">
        <f t="shared" si="59"/>
        <v>1.9928660310000001</v>
      </c>
      <c r="X62" s="452">
        <f t="shared" si="59"/>
        <v>0</v>
      </c>
      <c r="Y62" s="452">
        <f t="shared" si="59"/>
        <v>0</v>
      </c>
      <c r="Z62" s="452">
        <f t="shared" si="59"/>
        <v>4.0144157299999996</v>
      </c>
      <c r="AA62" s="452">
        <f t="shared" si="59"/>
        <v>0</v>
      </c>
      <c r="AB62" s="452">
        <f t="shared" si="59"/>
        <v>4.0144157299999996</v>
      </c>
      <c r="AC62" s="438">
        <f t="shared" si="52"/>
        <v>5.1942208128056805E-2</v>
      </c>
      <c r="AD62" s="438">
        <f t="shared" si="53"/>
        <v>5.1942208128056805E-2</v>
      </c>
      <c r="AE62" s="438" t="e">
        <f t="shared" si="57"/>
        <v>#DIV/0!</v>
      </c>
      <c r="AF62" s="452">
        <f t="shared" si="59"/>
        <v>0</v>
      </c>
      <c r="AG62" s="452">
        <f t="shared" si="59"/>
        <v>6.4078809369999821</v>
      </c>
      <c r="AH62" s="452">
        <f t="shared" si="59"/>
        <v>0</v>
      </c>
      <c r="AI62" s="452">
        <f t="shared" si="59"/>
        <v>6.4078809369999821</v>
      </c>
      <c r="AJ62" s="452">
        <f t="shared" si="59"/>
        <v>10.422296666999982</v>
      </c>
      <c r="AK62" s="452">
        <f t="shared" si="59"/>
        <v>0</v>
      </c>
      <c r="AL62" s="452">
        <f t="shared" si="59"/>
        <v>10.422296666999982</v>
      </c>
      <c r="AM62" s="452" t="e">
        <f t="shared" si="59"/>
        <v>#DIV/0!</v>
      </c>
      <c r="AN62" s="452">
        <f t="shared" si="59"/>
        <v>0</v>
      </c>
      <c r="AO62" s="452">
        <f t="shared" si="59"/>
        <v>3.34589553</v>
      </c>
      <c r="AP62" s="452">
        <f t="shared" si="59"/>
        <v>0</v>
      </c>
      <c r="AQ62" s="452">
        <f t="shared" si="59"/>
        <v>3.34589553</v>
      </c>
      <c r="AR62" s="452">
        <f t="shared" si="59"/>
        <v>13.768192196999983</v>
      </c>
      <c r="AS62" s="452">
        <f t="shared" si="59"/>
        <v>0</v>
      </c>
      <c r="AT62" s="452">
        <f t="shared" si="59"/>
        <v>13.768192196999983</v>
      </c>
      <c r="AU62" s="452">
        <f t="shared" si="59"/>
        <v>0</v>
      </c>
      <c r="AV62" s="452">
        <f t="shared" si="59"/>
        <v>1.7760035040000002</v>
      </c>
      <c r="AW62" s="452">
        <f t="shared" si="59"/>
        <v>0</v>
      </c>
      <c r="AX62" s="452">
        <f t="shared" si="59"/>
        <v>1.7760035040000002</v>
      </c>
      <c r="AY62" s="452">
        <f t="shared" si="59"/>
        <v>0</v>
      </c>
      <c r="AZ62" s="452">
        <f t="shared" si="59"/>
        <v>0</v>
      </c>
      <c r="BA62" s="452">
        <f t="shared" si="59"/>
        <v>11.529779970999982</v>
      </c>
      <c r="BB62" s="452">
        <f t="shared" si="59"/>
        <v>0</v>
      </c>
      <c r="BC62" s="452">
        <f t="shared" si="59"/>
        <v>11.529779970999982</v>
      </c>
      <c r="BD62" s="452">
        <f t="shared" si="59"/>
        <v>0</v>
      </c>
      <c r="BE62" s="452">
        <f t="shared" si="59"/>
        <v>0</v>
      </c>
      <c r="BF62" s="453">
        <f t="shared" si="59"/>
        <v>15.544195700999982</v>
      </c>
      <c r="BG62" s="453">
        <f t="shared" si="59"/>
        <v>0</v>
      </c>
      <c r="BH62" s="453">
        <f t="shared" si="59"/>
        <v>15.544195700999982</v>
      </c>
      <c r="BI62" s="440">
        <f t="shared" si="54"/>
        <v>0.20112512071204619</v>
      </c>
      <c r="BJ62" s="452">
        <f t="shared" si="59"/>
        <v>0.63901995152463786</v>
      </c>
      <c r="BK62" s="452">
        <f t="shared" si="59"/>
        <v>0</v>
      </c>
      <c r="BL62" s="452">
        <f t="shared" si="59"/>
        <v>0</v>
      </c>
      <c r="BM62" s="452">
        <f t="shared" si="59"/>
        <v>-206.31751626899998</v>
      </c>
      <c r="BN62" s="452">
        <f t="shared" si="59"/>
        <v>0</v>
      </c>
      <c r="BO62" s="452">
        <f t="shared" ref="BO62:DW62" si="60">SUM(BO63:BO66)</f>
        <v>-206.31751626899998</v>
      </c>
      <c r="BP62" s="452">
        <f t="shared" si="60"/>
        <v>-190.773320568</v>
      </c>
      <c r="BQ62" s="452">
        <f t="shared" si="60"/>
        <v>0</v>
      </c>
      <c r="BR62" s="452">
        <f t="shared" si="60"/>
        <v>-190.773320568</v>
      </c>
      <c r="BS62" s="452" t="e">
        <f t="shared" si="60"/>
        <v>#DIV/0!</v>
      </c>
      <c r="BT62" s="452">
        <f t="shared" si="60"/>
        <v>0</v>
      </c>
      <c r="BU62" s="452">
        <f t="shared" si="60"/>
        <v>0</v>
      </c>
      <c r="BV62" s="452">
        <f t="shared" si="60"/>
        <v>0</v>
      </c>
      <c r="BW62" s="452">
        <f t="shared" si="60"/>
        <v>0</v>
      </c>
      <c r="BX62" s="452">
        <f t="shared" si="60"/>
        <v>-190.773320568</v>
      </c>
      <c r="BY62" s="452">
        <f t="shared" si="60"/>
        <v>0</v>
      </c>
      <c r="BZ62" s="452">
        <f t="shared" si="60"/>
        <v>-190.773320568</v>
      </c>
      <c r="CA62" s="452" t="e">
        <f t="shared" si="60"/>
        <v>#DIV/0!</v>
      </c>
      <c r="CB62" s="452">
        <f t="shared" si="60"/>
        <v>0</v>
      </c>
      <c r="CC62" s="452">
        <f t="shared" si="60"/>
        <v>0</v>
      </c>
      <c r="CD62" s="452">
        <f t="shared" si="60"/>
        <v>0</v>
      </c>
      <c r="CE62" s="452">
        <f t="shared" si="60"/>
        <v>0</v>
      </c>
      <c r="CF62" s="452">
        <f t="shared" si="60"/>
        <v>0</v>
      </c>
      <c r="CG62" s="452">
        <f t="shared" si="60"/>
        <v>0</v>
      </c>
      <c r="CH62" s="452">
        <f t="shared" si="60"/>
        <v>-206.31751626899998</v>
      </c>
      <c r="CI62" s="452">
        <f t="shared" si="60"/>
        <v>0</v>
      </c>
      <c r="CJ62" s="452">
        <f t="shared" si="60"/>
        <v>-206.31751626899998</v>
      </c>
      <c r="CK62" s="452">
        <f t="shared" si="60"/>
        <v>0</v>
      </c>
      <c r="CL62" s="452">
        <f t="shared" si="60"/>
        <v>0</v>
      </c>
      <c r="CM62" s="452">
        <f t="shared" si="60"/>
        <v>-190.773320568</v>
      </c>
      <c r="CN62" s="452">
        <f t="shared" si="60"/>
        <v>0</v>
      </c>
      <c r="CO62" s="452">
        <f t="shared" si="60"/>
        <v>-190.773320568</v>
      </c>
      <c r="CP62" s="452" t="e">
        <f t="shared" si="60"/>
        <v>#DIV/0!</v>
      </c>
      <c r="CQ62" s="452" t="e">
        <f t="shared" si="60"/>
        <v>#DIV/0!</v>
      </c>
      <c r="CR62" s="452" t="e">
        <f t="shared" si="60"/>
        <v>#DIV/0!</v>
      </c>
      <c r="CS62" s="452">
        <f t="shared" si="60"/>
        <v>0</v>
      </c>
      <c r="CT62" s="452">
        <f t="shared" si="60"/>
        <v>0</v>
      </c>
      <c r="CU62" s="452">
        <f t="shared" si="60"/>
        <v>0</v>
      </c>
      <c r="CV62" s="452">
        <f t="shared" si="60"/>
        <v>0</v>
      </c>
      <c r="CW62" s="452">
        <f t="shared" si="60"/>
        <v>-190.773320568</v>
      </c>
      <c r="CX62" s="452">
        <f t="shared" si="60"/>
        <v>0</v>
      </c>
      <c r="CY62" s="452">
        <f t="shared" si="60"/>
        <v>-190.773320568</v>
      </c>
      <c r="CZ62" s="452">
        <f t="shared" si="60"/>
        <v>0</v>
      </c>
      <c r="DA62" s="452">
        <f t="shared" si="60"/>
        <v>0</v>
      </c>
      <c r="DB62" s="452">
        <f t="shared" si="60"/>
        <v>0</v>
      </c>
      <c r="DC62" s="452">
        <f t="shared" si="60"/>
        <v>0</v>
      </c>
      <c r="DD62" s="452">
        <f t="shared" si="60"/>
        <v>-190.773320568</v>
      </c>
      <c r="DE62" s="452">
        <f t="shared" si="60"/>
        <v>0</v>
      </c>
      <c r="DF62" s="452">
        <f t="shared" si="60"/>
        <v>-190.773320568</v>
      </c>
      <c r="DG62" s="452">
        <f t="shared" si="60"/>
        <v>0</v>
      </c>
      <c r="DH62" s="452">
        <f t="shared" si="60"/>
        <v>0</v>
      </c>
      <c r="DI62" s="452">
        <f t="shared" si="60"/>
        <v>0</v>
      </c>
      <c r="DJ62" s="452">
        <f t="shared" si="60"/>
        <v>0</v>
      </c>
      <c r="DK62" s="452">
        <f t="shared" si="60"/>
        <v>0</v>
      </c>
      <c r="DL62" s="452">
        <f t="shared" si="60"/>
        <v>0</v>
      </c>
      <c r="DM62" s="452">
        <f t="shared" si="60"/>
        <v>0</v>
      </c>
      <c r="DN62" s="452">
        <f t="shared" si="60"/>
        <v>0</v>
      </c>
      <c r="DO62" s="452">
        <f t="shared" si="60"/>
        <v>0</v>
      </c>
      <c r="DP62" s="452">
        <f t="shared" si="60"/>
        <v>0</v>
      </c>
      <c r="DQ62" s="452">
        <f t="shared" si="60"/>
        <v>0</v>
      </c>
      <c r="DR62" s="452">
        <f t="shared" si="60"/>
        <v>-190.773320568</v>
      </c>
      <c r="DS62" s="452">
        <f t="shared" si="60"/>
        <v>0</v>
      </c>
      <c r="DT62" s="452">
        <f t="shared" si="60"/>
        <v>-190.773320568</v>
      </c>
      <c r="DU62" s="452" t="e">
        <f t="shared" si="60"/>
        <v>#DIV/0!</v>
      </c>
      <c r="DV62" s="452">
        <f t="shared" si="60"/>
        <v>-2.0138017195121871</v>
      </c>
      <c r="DW62" s="452">
        <f t="shared" si="60"/>
        <v>25.246092410893212</v>
      </c>
    </row>
    <row r="63" spans="1:127" ht="16.5" x14ac:dyDescent="0.3">
      <c r="A63" s="461" t="s">
        <v>284</v>
      </c>
      <c r="B63" s="444">
        <f>'TOFE détaillé 2021'!B293</f>
        <v>120.886867</v>
      </c>
      <c r="C63" s="444">
        <f>'TOFE détaillé 2021'!C293</f>
        <v>0</v>
      </c>
      <c r="D63" s="444">
        <f>'TOFE détaillé 2021'!D293</f>
        <v>120.886867</v>
      </c>
      <c r="E63" s="444">
        <f>'TOFE détaillé 2021'!E293</f>
        <v>41.581079713524801</v>
      </c>
      <c r="F63" s="444">
        <f>'TOFE détaillé 2021'!F293</f>
        <v>0</v>
      </c>
      <c r="G63" s="444">
        <f>'TOFE détaillé 2021'!G293</f>
        <v>41.581079713524801</v>
      </c>
      <c r="H63" s="444">
        <f>'TOFE détaillé 2021'!H293</f>
        <v>41.581079713524801</v>
      </c>
      <c r="I63" s="444">
        <f>'TOFE détaillé 2021'!I293</f>
        <v>0</v>
      </c>
      <c r="J63" s="444">
        <f>'TOFE détaillé 2021'!J293</f>
        <v>0.84562286799999997</v>
      </c>
      <c r="K63" s="444">
        <f>'TOFE détaillé 2021'!K293</f>
        <v>0</v>
      </c>
      <c r="L63" s="444">
        <f>'TOFE détaillé 2021'!L293</f>
        <v>0.84562286799999997</v>
      </c>
      <c r="M63" s="444">
        <f>'TOFE détaillé 2021'!M293</f>
        <v>0</v>
      </c>
      <c r="N63" s="444">
        <f>'TOFE détaillé 2021'!N293</f>
        <v>1.8842500280000001</v>
      </c>
      <c r="O63" s="444">
        <f>'TOFE détaillé 2021'!O293</f>
        <v>0</v>
      </c>
      <c r="P63" s="444">
        <f>'TOFE détaillé 2021'!P293</f>
        <v>1.8842500280000001</v>
      </c>
      <c r="Q63" s="444">
        <f>'TOFE détaillé 2021'!Q293</f>
        <v>2.7298728959999998</v>
      </c>
      <c r="R63" s="444">
        <f>'TOFE détaillé 2021'!R293</f>
        <v>0</v>
      </c>
      <c r="S63" s="444">
        <f>'TOFE détaillé 2021'!S293</f>
        <v>2.7298728959999998</v>
      </c>
      <c r="T63" s="444">
        <f>'TOFE détaillé 2021'!T293</f>
        <v>0</v>
      </c>
      <c r="U63" s="444">
        <f>'TOFE détaillé 2021'!U293</f>
        <v>2.3971423600000001</v>
      </c>
      <c r="V63" s="444">
        <f>'TOFE détaillé 2021'!V293</f>
        <v>0</v>
      </c>
      <c r="W63" s="444">
        <f>'TOFE détaillé 2021'!W293</f>
        <v>2.3971423600000001</v>
      </c>
      <c r="X63" s="444">
        <f>'TOFE détaillé 2021'!X293</f>
        <v>0</v>
      </c>
      <c r="Y63" s="444">
        <f>'TOFE détaillé 2021'!Y293</f>
        <v>0</v>
      </c>
      <c r="Z63" s="444">
        <f>'TOFE détaillé 2021'!Z293</f>
        <v>5.127015256</v>
      </c>
      <c r="AA63" s="444">
        <f>'TOFE détaillé 2021'!AA293</f>
        <v>0</v>
      </c>
      <c r="AB63" s="444">
        <f>'TOFE détaillé 2021'!AB293</f>
        <v>5.127015256</v>
      </c>
      <c r="AC63" s="438">
        <f t="shared" si="52"/>
        <v>4.2411681129927874E-2</v>
      </c>
      <c r="AD63" s="438">
        <f t="shared" si="53"/>
        <v>4.2411681129927874E-2</v>
      </c>
      <c r="AE63" s="438" t="e">
        <f t="shared" si="57"/>
        <v>#DIV/0!</v>
      </c>
      <c r="AF63" s="444">
        <f>'TOFE détaillé 2021'!AF293</f>
        <v>0</v>
      </c>
      <c r="AG63" s="444">
        <f>'TOFE détaillé 2021'!AG293</f>
        <v>7.5040621329999997</v>
      </c>
      <c r="AH63" s="444">
        <f>'TOFE détaillé 2021'!AH293</f>
        <v>0</v>
      </c>
      <c r="AI63" s="444">
        <f>'TOFE détaillé 2021'!AI293</f>
        <v>7.5040621329999997</v>
      </c>
      <c r="AJ63" s="444">
        <f>'TOFE détaillé 2021'!AJ293</f>
        <v>12.631077389</v>
      </c>
      <c r="AK63" s="444">
        <f>'TOFE détaillé 2021'!AK293</f>
        <v>0</v>
      </c>
      <c r="AL63" s="444">
        <f>'TOFE détaillé 2021'!AL293</f>
        <v>12.631077389</v>
      </c>
      <c r="AM63" s="444">
        <f>'TOFE détaillé 2021'!AM293</f>
        <v>0.10448676272667402</v>
      </c>
      <c r="AN63" s="444">
        <f>'TOFE détaillé 2021'!AN293</f>
        <v>0</v>
      </c>
      <c r="AO63" s="444">
        <f>'TOFE détaillé 2021'!AO293</f>
        <v>3.490764602</v>
      </c>
      <c r="AP63" s="444">
        <f>'TOFE détaillé 2021'!AP293</f>
        <v>0</v>
      </c>
      <c r="AQ63" s="444">
        <f>'TOFE détaillé 2021'!AQ293</f>
        <v>3.490764602</v>
      </c>
      <c r="AR63" s="444">
        <f>'TOFE détaillé 2021'!AR293</f>
        <v>16.121841991</v>
      </c>
      <c r="AS63" s="444">
        <f>'TOFE détaillé 2021'!AS293</f>
        <v>0</v>
      </c>
      <c r="AT63" s="444">
        <f>'TOFE détaillé 2021'!AT293</f>
        <v>16.121841991</v>
      </c>
      <c r="AU63" s="444">
        <f>'TOFE détaillé 2021'!AU293</f>
        <v>0</v>
      </c>
      <c r="AV63" s="444">
        <f>'TOFE détaillé 2021'!AV293</f>
        <v>5.010454524</v>
      </c>
      <c r="AW63" s="444">
        <f>'TOFE détaillé 2021'!AW293</f>
        <v>0</v>
      </c>
      <c r="AX63" s="444">
        <f>'TOFE détaillé 2021'!AX293</f>
        <v>5.010454524</v>
      </c>
      <c r="AY63" s="444">
        <f>'TOFE détaillé 2021'!AY293</f>
        <v>0</v>
      </c>
      <c r="AZ63" s="444">
        <f>'TOFE détaillé 2021'!AZ293</f>
        <v>0</v>
      </c>
      <c r="BA63" s="444">
        <f>'TOFE détaillé 2021'!BA293</f>
        <v>16.005281259</v>
      </c>
      <c r="BB63" s="444">
        <f>'TOFE détaillé 2021'!BB293</f>
        <v>0</v>
      </c>
      <c r="BC63" s="444">
        <f>'TOFE détaillé 2021'!BC293</f>
        <v>16.005281259</v>
      </c>
      <c r="BD63" s="444">
        <f>'TOFE détaillé 2021'!BD293</f>
        <v>0</v>
      </c>
      <c r="BE63" s="444">
        <f>'TOFE détaillé 2021'!BE293</f>
        <v>0</v>
      </c>
      <c r="BF63" s="445">
        <f>'TOFE détaillé 2021'!BF293</f>
        <v>21.132296515</v>
      </c>
      <c r="BG63" s="445">
        <f>'TOFE détaillé 2021'!BG293</f>
        <v>0</v>
      </c>
      <c r="BH63" s="445">
        <f>'TOFE détaillé 2021'!BH293</f>
        <v>21.132296515</v>
      </c>
      <c r="BI63" s="440">
        <f t="shared" si="54"/>
        <v>0.17481052358648685</v>
      </c>
      <c r="BJ63" s="444">
        <f>'TOFE détaillé 2021'!BJ293</f>
        <v>0.5082190424248757</v>
      </c>
      <c r="BK63" s="444">
        <f>'TOFE détaillé 2021'!BK293</f>
        <v>0</v>
      </c>
      <c r="BL63" s="444">
        <f>'TOFE détaillé 2021'!BL293</f>
        <v>0</v>
      </c>
      <c r="BM63" s="444">
        <f>'TOFE détaillé 2021'!BM293</f>
        <v>0</v>
      </c>
      <c r="BN63" s="444">
        <f>'TOFE détaillé 2021'!BN293</f>
        <v>0</v>
      </c>
      <c r="BO63" s="444">
        <f>'TOFE détaillé 2021'!BO293</f>
        <v>0</v>
      </c>
      <c r="BP63" s="444">
        <f>'TOFE détaillé 2021'!BP293</f>
        <v>21.132296515</v>
      </c>
      <c r="BQ63" s="444">
        <f>'TOFE détaillé 2021'!BQ293</f>
        <v>0</v>
      </c>
      <c r="BR63" s="444">
        <f>'TOFE détaillé 2021'!BR293</f>
        <v>21.132296515</v>
      </c>
      <c r="BS63" s="444">
        <f>'TOFE détaillé 2021'!BS293</f>
        <v>0.17481052358648685</v>
      </c>
      <c r="BT63" s="444">
        <f>'TOFE détaillé 2021'!BT293</f>
        <v>0</v>
      </c>
      <c r="BU63" s="444">
        <f>'TOFE détaillé 2021'!BU293</f>
        <v>0</v>
      </c>
      <c r="BV63" s="444">
        <f>'TOFE détaillé 2021'!BV293</f>
        <v>0</v>
      </c>
      <c r="BW63" s="444">
        <f>'TOFE détaillé 2021'!BW293</f>
        <v>0</v>
      </c>
      <c r="BX63" s="444">
        <f>'TOFE détaillé 2021'!BX293</f>
        <v>21.132296515</v>
      </c>
      <c r="BY63" s="444">
        <f>'TOFE détaillé 2021'!BY293</f>
        <v>0</v>
      </c>
      <c r="BZ63" s="444">
        <f>'TOFE détaillé 2021'!BZ293</f>
        <v>21.132296515</v>
      </c>
      <c r="CA63" s="444">
        <f>'TOFE détaillé 2021'!CA293</f>
        <v>0.17481052358648685</v>
      </c>
      <c r="CB63" s="444">
        <f>'TOFE détaillé 2021'!CB293</f>
        <v>0</v>
      </c>
      <c r="CC63" s="444">
        <f>'TOFE détaillé 2021'!CC293</f>
        <v>0</v>
      </c>
      <c r="CD63" s="444">
        <f>'TOFE détaillé 2021'!CD293</f>
        <v>0</v>
      </c>
      <c r="CE63" s="444">
        <f>'TOFE détaillé 2021'!CE293</f>
        <v>0</v>
      </c>
      <c r="CF63" s="444">
        <f>'TOFE détaillé 2021'!CF293</f>
        <v>0</v>
      </c>
      <c r="CG63" s="444">
        <f>'TOFE détaillé 2021'!CG293</f>
        <v>0</v>
      </c>
      <c r="CH63" s="444">
        <f>'TOFE détaillé 2021'!CH293</f>
        <v>0</v>
      </c>
      <c r="CI63" s="444">
        <f>'TOFE détaillé 2021'!CI293</f>
        <v>0</v>
      </c>
      <c r="CJ63" s="444">
        <f>'TOFE détaillé 2021'!CJ293</f>
        <v>0</v>
      </c>
      <c r="CK63" s="444">
        <f>'TOFE détaillé 2021'!CK293</f>
        <v>0</v>
      </c>
      <c r="CL63" s="444">
        <f>'TOFE détaillé 2021'!CL293</f>
        <v>0</v>
      </c>
      <c r="CM63" s="444">
        <f>'TOFE détaillé 2021'!CM293</f>
        <v>21.132296515</v>
      </c>
      <c r="CN63" s="444">
        <f>'TOFE détaillé 2021'!CN293</f>
        <v>0</v>
      </c>
      <c r="CO63" s="444">
        <f>'TOFE détaillé 2021'!CO293</f>
        <v>21.132296515</v>
      </c>
      <c r="CP63" s="444">
        <f>'TOFE détaillé 2021'!CP293</f>
        <v>0.17481052358648685</v>
      </c>
      <c r="CQ63" s="444">
        <f>'TOFE détaillé 2021'!CQ293</f>
        <v>0.5082190424248757</v>
      </c>
      <c r="CR63" s="444" t="e">
        <f>'TOFE détaillé 2021'!CR293</f>
        <v>#DIV/0!</v>
      </c>
      <c r="CS63" s="444">
        <f>'TOFE détaillé 2021'!CS293</f>
        <v>0</v>
      </c>
      <c r="CT63" s="444">
        <f>'TOFE détaillé 2021'!CT293</f>
        <v>0</v>
      </c>
      <c r="CU63" s="444">
        <f>'TOFE détaillé 2021'!CU293</f>
        <v>0</v>
      </c>
      <c r="CV63" s="444">
        <f>'TOFE détaillé 2021'!CV293</f>
        <v>0</v>
      </c>
      <c r="CW63" s="444">
        <f>'TOFE détaillé 2021'!CW293</f>
        <v>21.132296515</v>
      </c>
      <c r="CX63" s="444">
        <f>'TOFE détaillé 2021'!CX293</f>
        <v>0</v>
      </c>
      <c r="CY63" s="444">
        <f>'TOFE détaillé 2021'!CY293</f>
        <v>21.132296515</v>
      </c>
      <c r="CZ63" s="444">
        <f>'TOFE détaillé 2021'!CZ293</f>
        <v>0</v>
      </c>
      <c r="DA63" s="444">
        <f>'TOFE détaillé 2021'!DA293</f>
        <v>0</v>
      </c>
      <c r="DB63" s="444">
        <f>'TOFE détaillé 2021'!DB293</f>
        <v>0</v>
      </c>
      <c r="DC63" s="444">
        <f>'TOFE détaillé 2021'!DC293</f>
        <v>0</v>
      </c>
      <c r="DD63" s="444">
        <f>'TOFE détaillé 2021'!DD293</f>
        <v>21.132296515</v>
      </c>
      <c r="DE63" s="444">
        <f>'TOFE détaillé 2021'!DE293</f>
        <v>0</v>
      </c>
      <c r="DF63" s="444">
        <f>'TOFE détaillé 2021'!DF293</f>
        <v>21.132296515</v>
      </c>
      <c r="DG63" s="444">
        <f>'TOFE détaillé 2021'!DG293</f>
        <v>0</v>
      </c>
      <c r="DH63" s="444">
        <f>'TOFE détaillé 2021'!DH293</f>
        <v>0</v>
      </c>
      <c r="DI63" s="444">
        <f>'TOFE détaillé 2021'!DI293</f>
        <v>0</v>
      </c>
      <c r="DJ63" s="444">
        <f>'TOFE détaillé 2021'!DJ293</f>
        <v>0</v>
      </c>
      <c r="DK63" s="444">
        <f>'TOFE détaillé 2021'!DK293</f>
        <v>0</v>
      </c>
      <c r="DL63" s="444">
        <f>'TOFE détaillé 2021'!DL293</f>
        <v>0</v>
      </c>
      <c r="DM63" s="444">
        <f>'TOFE détaillé 2021'!DM293</f>
        <v>0</v>
      </c>
      <c r="DN63" s="444">
        <f>'TOFE détaillé 2021'!DN293</f>
        <v>0</v>
      </c>
      <c r="DO63" s="444">
        <f>'TOFE détaillé 2021'!DO293</f>
        <v>0</v>
      </c>
      <c r="DP63" s="444">
        <f>'TOFE détaillé 2021'!DP293</f>
        <v>0</v>
      </c>
      <c r="DQ63" s="444">
        <f>'TOFE détaillé 2021'!DQ293</f>
        <v>0</v>
      </c>
      <c r="DR63" s="444">
        <f>'TOFE détaillé 2021'!DR293</f>
        <v>21.132296515</v>
      </c>
      <c r="DS63" s="444">
        <f>'TOFE détaillé 2021'!DS293</f>
        <v>0</v>
      </c>
      <c r="DT63" s="444">
        <f>'TOFE détaillé 2021'!DT293</f>
        <v>21.132296515</v>
      </c>
      <c r="DU63" s="444">
        <f>'TOFE détaillé 2021'!DU293</f>
        <v>0.17481052358648685</v>
      </c>
      <c r="DV63" s="444">
        <f>'TOFE détaillé 2021'!DV293</f>
        <v>0.5082190424248757</v>
      </c>
      <c r="DW63" s="444">
        <f>'TOFE détaillé 2021'!DW293</f>
        <v>0.5082190424248757</v>
      </c>
    </row>
    <row r="64" spans="1:127" ht="16.5" x14ac:dyDescent="0.3">
      <c r="A64" s="461" t="s">
        <v>287</v>
      </c>
      <c r="B64" s="444">
        <f>'TOFE détaillé 2021'!B297</f>
        <v>-8.229514</v>
      </c>
      <c r="C64" s="444">
        <f>'TOFE détaillé 2021'!C297</f>
        <v>0</v>
      </c>
      <c r="D64" s="444">
        <f>'TOFE détaillé 2021'!D297</f>
        <v>-8.229514</v>
      </c>
      <c r="E64" s="444">
        <f>'TOFE détaillé 2021'!E297</f>
        <v>71.076273080000007</v>
      </c>
      <c r="F64" s="444">
        <f>'TOFE détaillé 2021'!F297</f>
        <v>0</v>
      </c>
      <c r="G64" s="444">
        <f>'TOFE détaillé 2021'!G297</f>
        <v>71.076273080000007</v>
      </c>
      <c r="H64" s="444">
        <f>'TOFE détaillé 2021'!H297</f>
        <v>-8.229514</v>
      </c>
      <c r="I64" s="444">
        <f>'TOFE détaillé 2021'!I297</f>
        <v>0</v>
      </c>
      <c r="J64" s="444">
        <f>'TOFE détaillé 2021'!J297</f>
        <v>0</v>
      </c>
      <c r="K64" s="444">
        <f>'TOFE détaillé 2021'!K297</f>
        <v>0</v>
      </c>
      <c r="L64" s="444">
        <f>'TOFE détaillé 2021'!L297</f>
        <v>0</v>
      </c>
      <c r="M64" s="444">
        <f>'TOFE détaillé 2021'!M297</f>
        <v>0</v>
      </c>
      <c r="N64" s="444">
        <f>'TOFE détaillé 2021'!N297</f>
        <v>0</v>
      </c>
      <c r="O64" s="444">
        <f>'TOFE détaillé 2021'!O297</f>
        <v>0</v>
      </c>
      <c r="P64" s="444">
        <f>'TOFE détaillé 2021'!P297</f>
        <v>0</v>
      </c>
      <c r="Q64" s="444">
        <f>'TOFE détaillé 2021'!Q297</f>
        <v>0</v>
      </c>
      <c r="R64" s="444">
        <f>'TOFE détaillé 2021'!R297</f>
        <v>0</v>
      </c>
      <c r="S64" s="444">
        <f>'TOFE détaillé 2021'!S297</f>
        <v>0</v>
      </c>
      <c r="T64" s="444">
        <f>'TOFE détaillé 2021'!T297</f>
        <v>0</v>
      </c>
      <c r="U64" s="444">
        <f>'TOFE détaillé 2021'!U297</f>
        <v>0</v>
      </c>
      <c r="V64" s="444">
        <f>'TOFE détaillé 2021'!V297</f>
        <v>0</v>
      </c>
      <c r="W64" s="444">
        <f>'TOFE détaillé 2021'!W297</f>
        <v>0</v>
      </c>
      <c r="X64" s="444">
        <f>'TOFE détaillé 2021'!X297</f>
        <v>0</v>
      </c>
      <c r="Y64" s="444">
        <f>'TOFE détaillé 2021'!Y297</f>
        <v>0</v>
      </c>
      <c r="Z64" s="444">
        <f>'TOFE détaillé 2021'!Z297</f>
        <v>0</v>
      </c>
      <c r="AA64" s="444">
        <f>'TOFE détaillé 2021'!AA297</f>
        <v>0</v>
      </c>
      <c r="AB64" s="444">
        <f>'TOFE détaillé 2021'!AB297</f>
        <v>0</v>
      </c>
      <c r="AC64" s="438">
        <f t="shared" si="52"/>
        <v>0</v>
      </c>
      <c r="AD64" s="438">
        <f t="shared" si="53"/>
        <v>0</v>
      </c>
      <c r="AE64" s="438" t="e">
        <f t="shared" si="57"/>
        <v>#DIV/0!</v>
      </c>
      <c r="AF64" s="444">
        <f>'TOFE détaillé 2021'!AF297</f>
        <v>0</v>
      </c>
      <c r="AG64" s="444">
        <f>'TOFE détaillé 2021'!AG297</f>
        <v>-0.64201984000001744</v>
      </c>
      <c r="AH64" s="444">
        <f>'TOFE détaillé 2021'!AH297</f>
        <v>0</v>
      </c>
      <c r="AI64" s="444">
        <f>'TOFE détaillé 2021'!AI297</f>
        <v>-0.64201984000001744</v>
      </c>
      <c r="AJ64" s="444">
        <f>'TOFE détaillé 2021'!AJ297</f>
        <v>-0.64201984000001744</v>
      </c>
      <c r="AK64" s="444">
        <f>'TOFE détaillé 2021'!AK297</f>
        <v>0</v>
      </c>
      <c r="AL64" s="444">
        <f>'TOFE détaillé 2021'!AL297</f>
        <v>-0.64201984000001744</v>
      </c>
      <c r="AM64" s="444" t="e">
        <f>'TOFE détaillé 2021'!AM297</f>
        <v>#DIV/0!</v>
      </c>
      <c r="AN64" s="444">
        <f>'TOFE détaillé 2021'!AN297</f>
        <v>0</v>
      </c>
      <c r="AO64" s="444">
        <f>'TOFE détaillé 2021'!AO297</f>
        <v>0</v>
      </c>
      <c r="AP64" s="444">
        <f>'TOFE détaillé 2021'!AP297</f>
        <v>0</v>
      </c>
      <c r="AQ64" s="444">
        <f>'TOFE détaillé 2021'!AQ297</f>
        <v>0</v>
      </c>
      <c r="AR64" s="444">
        <f>'TOFE détaillé 2021'!AR297</f>
        <v>-0.64201984000001744</v>
      </c>
      <c r="AS64" s="444">
        <f>'TOFE détaillé 2021'!AS297</f>
        <v>0</v>
      </c>
      <c r="AT64" s="444">
        <f>'TOFE détaillé 2021'!AT297</f>
        <v>-0.64201984000001744</v>
      </c>
      <c r="AU64" s="444">
        <f>'TOFE détaillé 2021'!AU297</f>
        <v>0</v>
      </c>
      <c r="AV64" s="444">
        <f>'TOFE détaillé 2021'!AV297</f>
        <v>0</v>
      </c>
      <c r="AW64" s="444">
        <f>'TOFE détaillé 2021'!AW297</f>
        <v>0</v>
      </c>
      <c r="AX64" s="444">
        <f>'TOFE détaillé 2021'!AX297</f>
        <v>0</v>
      </c>
      <c r="AY64" s="444">
        <f>'TOFE détaillé 2021'!AY297</f>
        <v>0</v>
      </c>
      <c r="AZ64" s="444">
        <f>'TOFE détaillé 2021'!AZ297</f>
        <v>0</v>
      </c>
      <c r="BA64" s="444">
        <f>'TOFE détaillé 2021'!BA297</f>
        <v>-0.64201984000001744</v>
      </c>
      <c r="BB64" s="444">
        <f>'TOFE détaillé 2021'!BB297</f>
        <v>0</v>
      </c>
      <c r="BC64" s="444">
        <f>'TOFE détaillé 2021'!BC297</f>
        <v>-0.64201984000001744</v>
      </c>
      <c r="BD64" s="444">
        <f>'TOFE détaillé 2021'!BD297</f>
        <v>0</v>
      </c>
      <c r="BE64" s="444">
        <f>'TOFE détaillé 2021'!BE297</f>
        <v>0</v>
      </c>
      <c r="BF64" s="445">
        <f>'TOFE détaillé 2021'!BF297</f>
        <v>-0.64201984000001744</v>
      </c>
      <c r="BG64" s="445">
        <f>'TOFE détaillé 2021'!BG297</f>
        <v>0</v>
      </c>
      <c r="BH64" s="445">
        <f>'TOFE détaillé 2021'!BH297</f>
        <v>-0.64201984000001744</v>
      </c>
      <c r="BI64" s="440">
        <f t="shared" si="54"/>
        <v>7.8014308013816785E-2</v>
      </c>
      <c r="BJ64" s="444">
        <f>'TOFE détaillé 2021'!BJ297</f>
        <v>-9.0328292716950857E-3</v>
      </c>
      <c r="BK64" s="444">
        <f>'TOFE détaillé 2021'!BK297</f>
        <v>0</v>
      </c>
      <c r="BL64" s="444">
        <f>'TOFE détaillé 2021'!BL297</f>
        <v>0</v>
      </c>
      <c r="BM64" s="444">
        <f>'TOFE détaillé 2021'!BM297</f>
        <v>-200.41448142799999</v>
      </c>
      <c r="BN64" s="444">
        <f>'TOFE détaillé 2021'!BN297</f>
        <v>0</v>
      </c>
      <c r="BO64" s="444">
        <f>'TOFE détaillé 2021'!BO297</f>
        <v>-200.41448142799999</v>
      </c>
      <c r="BP64" s="444">
        <f>'TOFE détaillé 2021'!BP297</f>
        <v>-201.05650126800001</v>
      </c>
      <c r="BQ64" s="444">
        <f>'TOFE détaillé 2021'!BQ297</f>
        <v>0</v>
      </c>
      <c r="BR64" s="444">
        <f>'TOFE détaillé 2021'!BR297</f>
        <v>-201.05650126800001</v>
      </c>
      <c r="BS64" s="444">
        <f>'TOFE détaillé 2021'!BS297</f>
        <v>24.431151252431189</v>
      </c>
      <c r="BT64" s="444">
        <f>'TOFE détaillé 2021'!BT297</f>
        <v>0</v>
      </c>
      <c r="BU64" s="444">
        <f>'TOFE détaillé 2021'!BU297</f>
        <v>0</v>
      </c>
      <c r="BV64" s="444">
        <f>'TOFE détaillé 2021'!BV297</f>
        <v>0</v>
      </c>
      <c r="BW64" s="444">
        <f>'TOFE détaillé 2021'!BW297</f>
        <v>0</v>
      </c>
      <c r="BX64" s="444">
        <f>'TOFE détaillé 2021'!BX297</f>
        <v>-201.05650126800001</v>
      </c>
      <c r="BY64" s="444">
        <f>'TOFE détaillé 2021'!BY297</f>
        <v>0</v>
      </c>
      <c r="BZ64" s="444">
        <f>'TOFE détaillé 2021'!BZ297</f>
        <v>-201.05650126800001</v>
      </c>
      <c r="CA64" s="444" t="e">
        <f>'TOFE détaillé 2021'!CA297</f>
        <v>#DIV/0!</v>
      </c>
      <c r="CB64" s="444">
        <f>'TOFE détaillé 2021'!CB297</f>
        <v>0</v>
      </c>
      <c r="CC64" s="444">
        <f>'TOFE détaillé 2021'!CC297</f>
        <v>0</v>
      </c>
      <c r="CD64" s="444">
        <f>'TOFE détaillé 2021'!CD297</f>
        <v>0</v>
      </c>
      <c r="CE64" s="444">
        <f>'TOFE détaillé 2021'!CE297</f>
        <v>0</v>
      </c>
      <c r="CF64" s="444">
        <f>'TOFE détaillé 2021'!CF297</f>
        <v>0</v>
      </c>
      <c r="CG64" s="444">
        <f>'TOFE détaillé 2021'!CG297</f>
        <v>0</v>
      </c>
      <c r="CH64" s="444">
        <f>'TOFE détaillé 2021'!CH297</f>
        <v>-200.41448142799999</v>
      </c>
      <c r="CI64" s="444">
        <f>'TOFE détaillé 2021'!CI297</f>
        <v>0</v>
      </c>
      <c r="CJ64" s="444">
        <f>'TOFE détaillé 2021'!CJ297</f>
        <v>-200.41448142799999</v>
      </c>
      <c r="CK64" s="444">
        <f>'TOFE détaillé 2021'!CK297</f>
        <v>0</v>
      </c>
      <c r="CL64" s="444">
        <f>'TOFE détaillé 2021'!CL297</f>
        <v>0</v>
      </c>
      <c r="CM64" s="444">
        <f>'TOFE détaillé 2021'!CM297</f>
        <v>-201.05650126800001</v>
      </c>
      <c r="CN64" s="444">
        <f>'TOFE détaillé 2021'!CN297</f>
        <v>0</v>
      </c>
      <c r="CO64" s="444">
        <f>'TOFE détaillé 2021'!CO297</f>
        <v>-201.05650126800001</v>
      </c>
      <c r="CP64" s="444">
        <f>'TOFE détaillé 2021'!CP297</f>
        <v>24.431151252431189</v>
      </c>
      <c r="CQ64" s="444">
        <f>'TOFE détaillé 2021'!CQ297</f>
        <v>-2.828742877974209</v>
      </c>
      <c r="CR64" s="444" t="e">
        <f>'TOFE détaillé 2021'!CR297</f>
        <v>#DIV/0!</v>
      </c>
      <c r="CS64" s="444">
        <f>'TOFE détaillé 2021'!CS297</f>
        <v>0</v>
      </c>
      <c r="CT64" s="444">
        <f>'TOFE détaillé 2021'!CT297</f>
        <v>0</v>
      </c>
      <c r="CU64" s="444">
        <f>'TOFE détaillé 2021'!CU297</f>
        <v>0</v>
      </c>
      <c r="CV64" s="444">
        <f>'TOFE détaillé 2021'!CV297</f>
        <v>0</v>
      </c>
      <c r="CW64" s="444">
        <f>'TOFE détaillé 2021'!CW297</f>
        <v>-201.05650126800001</v>
      </c>
      <c r="CX64" s="444">
        <f>'TOFE détaillé 2021'!CX297</f>
        <v>0</v>
      </c>
      <c r="CY64" s="444">
        <f>'TOFE détaillé 2021'!CY297</f>
        <v>-201.05650126800001</v>
      </c>
      <c r="CZ64" s="444">
        <f>'TOFE détaillé 2021'!CZ297</f>
        <v>0</v>
      </c>
      <c r="DA64" s="444">
        <f>'TOFE détaillé 2021'!DA297</f>
        <v>0</v>
      </c>
      <c r="DB64" s="444">
        <f>'TOFE détaillé 2021'!DB297</f>
        <v>0</v>
      </c>
      <c r="DC64" s="444">
        <f>'TOFE détaillé 2021'!DC297</f>
        <v>0</v>
      </c>
      <c r="DD64" s="444">
        <f>'TOFE détaillé 2021'!DD297</f>
        <v>-201.05650126800001</v>
      </c>
      <c r="DE64" s="444">
        <f>'TOFE détaillé 2021'!DE297</f>
        <v>0</v>
      </c>
      <c r="DF64" s="444">
        <f>'TOFE détaillé 2021'!DF297</f>
        <v>-201.05650126800001</v>
      </c>
      <c r="DG64" s="444">
        <f>'TOFE détaillé 2021'!DG297</f>
        <v>0</v>
      </c>
      <c r="DH64" s="444">
        <f>'TOFE détaillé 2021'!DH297</f>
        <v>0</v>
      </c>
      <c r="DI64" s="444">
        <f>'TOFE détaillé 2021'!DI297</f>
        <v>0</v>
      </c>
      <c r="DJ64" s="444">
        <f>'TOFE détaillé 2021'!DJ297</f>
        <v>0</v>
      </c>
      <c r="DK64" s="444">
        <f>'TOFE détaillé 2021'!DK297</f>
        <v>0</v>
      </c>
      <c r="DL64" s="444">
        <f>'TOFE détaillé 2021'!DL297</f>
        <v>0</v>
      </c>
      <c r="DM64" s="444">
        <f>'TOFE détaillé 2021'!DM297</f>
        <v>0</v>
      </c>
      <c r="DN64" s="444">
        <f>'TOFE détaillé 2021'!DN297</f>
        <v>0</v>
      </c>
      <c r="DO64" s="444">
        <f>'TOFE détaillé 2021'!DO297</f>
        <v>0</v>
      </c>
      <c r="DP64" s="444">
        <f>'TOFE détaillé 2021'!DP297</f>
        <v>0</v>
      </c>
      <c r="DQ64" s="444">
        <f>'TOFE détaillé 2021'!DQ297</f>
        <v>0</v>
      </c>
      <c r="DR64" s="444">
        <f>'TOFE détaillé 2021'!DR297</f>
        <v>-201.05650126800001</v>
      </c>
      <c r="DS64" s="444">
        <f>'TOFE détaillé 2021'!DS297</f>
        <v>0</v>
      </c>
      <c r="DT64" s="444">
        <f>'TOFE détaillé 2021'!DT297</f>
        <v>-201.05650126800001</v>
      </c>
      <c r="DU64" s="444">
        <f>'TOFE détaillé 2021'!DU297</f>
        <v>24.431151252431189</v>
      </c>
      <c r="DV64" s="444">
        <f>'TOFE détaillé 2021'!DV297</f>
        <v>-2.828742877974209</v>
      </c>
      <c r="DW64" s="444">
        <f>'TOFE détaillé 2021'!DW297</f>
        <v>24.431151252431189</v>
      </c>
    </row>
    <row r="65" spans="1:127" ht="16.5" x14ac:dyDescent="0.3">
      <c r="A65" s="461" t="s">
        <v>383</v>
      </c>
      <c r="B65" s="444">
        <f>'TOFE détaillé 2021'!B300</f>
        <v>-35.371155999999999</v>
      </c>
      <c r="C65" s="444">
        <f>'TOFE détaillé 2021'!C300</f>
        <v>0</v>
      </c>
      <c r="D65" s="444">
        <f>'TOFE détaillé 2021'!D300</f>
        <v>-35.371155999999999</v>
      </c>
      <c r="E65" s="444">
        <f>'TOFE détaillé 2021'!E300</f>
        <v>-35.371155999999999</v>
      </c>
      <c r="F65" s="444">
        <f>'TOFE détaillé 2021'!F300</f>
        <v>0</v>
      </c>
      <c r="G65" s="444">
        <f>'TOFE détaillé 2021'!G300</f>
        <v>-35.371155999999999</v>
      </c>
      <c r="H65" s="444">
        <f>'TOFE détaillé 2021'!H300</f>
        <v>-35.371155999999999</v>
      </c>
      <c r="I65" s="444">
        <f>'TOFE détaillé 2021'!I300</f>
        <v>0</v>
      </c>
      <c r="J65" s="444">
        <f>'TOFE détaillé 2021'!J300</f>
        <v>-0.41358319700000001</v>
      </c>
      <c r="K65" s="444">
        <f>'TOFE détaillé 2021'!K300</f>
        <v>0</v>
      </c>
      <c r="L65" s="444">
        <f>'TOFE détaillé 2021'!L300</f>
        <v>-0.41358319700000001</v>
      </c>
      <c r="M65" s="444">
        <f>'TOFE détaillé 2021'!M300</f>
        <v>0</v>
      </c>
      <c r="N65" s="444">
        <f>'TOFE détaillé 2021'!N300</f>
        <v>-0.29474</v>
      </c>
      <c r="O65" s="444">
        <f>'TOFE détaillé 2021'!O300</f>
        <v>0</v>
      </c>
      <c r="P65" s="444">
        <f>'TOFE détaillé 2021'!P300</f>
        <v>-0.29474</v>
      </c>
      <c r="Q65" s="444">
        <f>'TOFE détaillé 2021'!Q300</f>
        <v>-0.70832319700000002</v>
      </c>
      <c r="R65" s="444">
        <f>'TOFE détaillé 2021'!R300</f>
        <v>0</v>
      </c>
      <c r="S65" s="444">
        <f>'TOFE détaillé 2021'!S300</f>
        <v>-0.70832319700000002</v>
      </c>
      <c r="T65" s="444">
        <f>'TOFE détaillé 2021'!T300</f>
        <v>0</v>
      </c>
      <c r="U65" s="444">
        <f>'TOFE détaillé 2021'!U300</f>
        <v>-0.40427632899999999</v>
      </c>
      <c r="V65" s="444">
        <f>'TOFE détaillé 2021'!V300</f>
        <v>0</v>
      </c>
      <c r="W65" s="444">
        <f>'TOFE détaillé 2021'!W300</f>
        <v>-0.40427632899999999</v>
      </c>
      <c r="X65" s="444">
        <f>'TOFE détaillé 2021'!X300</f>
        <v>0</v>
      </c>
      <c r="Y65" s="444">
        <f>'TOFE détaillé 2021'!Y300</f>
        <v>0</v>
      </c>
      <c r="Z65" s="444">
        <f>'TOFE détaillé 2021'!Z300</f>
        <v>-1.1125995259999999</v>
      </c>
      <c r="AA65" s="444">
        <f>'TOFE détaillé 2021'!AA300</f>
        <v>0</v>
      </c>
      <c r="AB65" s="444">
        <f>'TOFE détaillé 2021'!AB300</f>
        <v>-1.1125995259999999</v>
      </c>
      <c r="AC65" s="438">
        <f t="shared" si="52"/>
        <v>3.1454994742043489E-2</v>
      </c>
      <c r="AD65" s="438">
        <f t="shared" si="53"/>
        <v>3.1454994742043489E-2</v>
      </c>
      <c r="AE65" s="438" t="e">
        <f t="shared" si="57"/>
        <v>#DIV/0!</v>
      </c>
      <c r="AF65" s="444">
        <f>'TOFE détaillé 2021'!AF300</f>
        <v>0</v>
      </c>
      <c r="AG65" s="444">
        <f>'TOFE détaillé 2021'!AG300</f>
        <v>-0.45416135600000002</v>
      </c>
      <c r="AH65" s="444">
        <f>'TOFE détaillé 2021'!AH300</f>
        <v>0</v>
      </c>
      <c r="AI65" s="444">
        <f>'TOFE détaillé 2021'!AI300</f>
        <v>-0.45416135600000002</v>
      </c>
      <c r="AJ65" s="444">
        <f>'TOFE détaillé 2021'!AJ300</f>
        <v>-1.5667608819999999</v>
      </c>
      <c r="AK65" s="444">
        <f>'TOFE détaillé 2021'!AK300</f>
        <v>0</v>
      </c>
      <c r="AL65" s="444">
        <f>'TOFE détaillé 2021'!AL300</f>
        <v>-1.5667608819999999</v>
      </c>
      <c r="AM65" s="444">
        <f>'TOFE détaillé 2021'!AM300</f>
        <v>4.4294873540463305E-2</v>
      </c>
      <c r="AN65" s="444">
        <f>'TOFE détaillé 2021'!AN300</f>
        <v>0</v>
      </c>
      <c r="AO65" s="444">
        <f>'TOFE détaillé 2021'!AO300</f>
        <v>-0.14486907199999999</v>
      </c>
      <c r="AP65" s="444">
        <f>'TOFE détaillé 2021'!AP300</f>
        <v>0</v>
      </c>
      <c r="AQ65" s="444">
        <f>'TOFE détaillé 2021'!AQ300</f>
        <v>-0.14486907199999999</v>
      </c>
      <c r="AR65" s="444">
        <f>'TOFE détaillé 2021'!AR300</f>
        <v>-1.7116299539999997</v>
      </c>
      <c r="AS65" s="444">
        <f>'TOFE détaillé 2021'!AS300</f>
        <v>0</v>
      </c>
      <c r="AT65" s="444">
        <f>'TOFE détaillé 2021'!AT300</f>
        <v>-1.7116299539999997</v>
      </c>
      <c r="AU65" s="444">
        <f>'TOFE détaillé 2021'!AU300</f>
        <v>0</v>
      </c>
      <c r="AV65" s="444">
        <f>'TOFE détaillé 2021'!AV300</f>
        <v>-3.2344510199999998</v>
      </c>
      <c r="AW65" s="444">
        <f>'TOFE détaillé 2021'!AW300</f>
        <v>0</v>
      </c>
      <c r="AX65" s="444">
        <f>'TOFE détaillé 2021'!AX300</f>
        <v>-3.2344510199999998</v>
      </c>
      <c r="AY65" s="444">
        <f>'TOFE détaillé 2021'!AY300</f>
        <v>0</v>
      </c>
      <c r="AZ65" s="444">
        <f>'TOFE détaillé 2021'!AZ300</f>
        <v>0</v>
      </c>
      <c r="BA65" s="444">
        <f>'TOFE détaillé 2021'!BA300</f>
        <v>-3.8334814480000001</v>
      </c>
      <c r="BB65" s="444">
        <f>'TOFE détaillé 2021'!BB300</f>
        <v>0</v>
      </c>
      <c r="BC65" s="444">
        <f>'TOFE détaillé 2021'!BC300</f>
        <v>-3.8334814480000001</v>
      </c>
      <c r="BD65" s="444">
        <f>'TOFE détaillé 2021'!BD300</f>
        <v>0</v>
      </c>
      <c r="BE65" s="444">
        <f>'TOFE détaillé 2021'!BE300</f>
        <v>0</v>
      </c>
      <c r="BF65" s="445">
        <f>'TOFE détaillé 2021'!BF300</f>
        <v>-4.946080974</v>
      </c>
      <c r="BG65" s="445">
        <f>'TOFE détaillé 2021'!BG300</f>
        <v>0</v>
      </c>
      <c r="BH65" s="445">
        <f>'TOFE détaillé 2021'!BH300</f>
        <v>-4.946080974</v>
      </c>
      <c r="BI65" s="440">
        <f t="shared" si="54"/>
        <v>0.13983373837145724</v>
      </c>
      <c r="BJ65" s="444">
        <f>'TOFE détaillé 2021'!BJ300</f>
        <v>0.13983373837145724</v>
      </c>
      <c r="BK65" s="444">
        <f>'TOFE détaillé 2021'!BK300</f>
        <v>0</v>
      </c>
      <c r="BL65" s="444">
        <f>'TOFE détaillé 2021'!BL300</f>
        <v>0</v>
      </c>
      <c r="BM65" s="444">
        <f>'TOFE détaillé 2021'!BM300</f>
        <v>-5.9030348410000002</v>
      </c>
      <c r="BN65" s="444">
        <f>'TOFE détaillé 2021'!BN300</f>
        <v>0</v>
      </c>
      <c r="BO65" s="444">
        <f>'TOFE détaillé 2021'!BO300</f>
        <v>-5.9030348410000002</v>
      </c>
      <c r="BP65" s="444">
        <f>'TOFE détaillé 2021'!BP300</f>
        <v>-10.849115815000001</v>
      </c>
      <c r="BQ65" s="444">
        <f>'TOFE détaillé 2021'!BQ300</f>
        <v>0</v>
      </c>
      <c r="BR65" s="444">
        <f>'TOFE détaillé 2021'!BR300</f>
        <v>-10.849115815000001</v>
      </c>
      <c r="BS65" s="444">
        <f>'TOFE détaillé 2021'!BS300</f>
        <v>0.30672211603714622</v>
      </c>
      <c r="BT65" s="444">
        <f>'TOFE détaillé 2021'!BT300</f>
        <v>0</v>
      </c>
      <c r="BU65" s="444">
        <f>'TOFE détaillé 2021'!BU300</f>
        <v>0</v>
      </c>
      <c r="BV65" s="444">
        <f>'TOFE détaillé 2021'!BV300</f>
        <v>0</v>
      </c>
      <c r="BW65" s="444">
        <f>'TOFE détaillé 2021'!BW300</f>
        <v>0</v>
      </c>
      <c r="BX65" s="444">
        <f>'TOFE détaillé 2021'!BX300</f>
        <v>-10.849115815000001</v>
      </c>
      <c r="BY65" s="444">
        <f>'TOFE détaillé 2021'!BY300</f>
        <v>0</v>
      </c>
      <c r="BZ65" s="444">
        <f>'TOFE détaillé 2021'!BZ300</f>
        <v>-10.849115815000001</v>
      </c>
      <c r="CA65" s="444">
        <f>'TOFE détaillé 2021'!CA300</f>
        <v>0.30672211603714622</v>
      </c>
      <c r="CB65" s="444">
        <f>'TOFE détaillé 2021'!CB300</f>
        <v>0</v>
      </c>
      <c r="CC65" s="444">
        <f>'TOFE détaillé 2021'!CC300</f>
        <v>0</v>
      </c>
      <c r="CD65" s="444">
        <f>'TOFE détaillé 2021'!CD300</f>
        <v>0</v>
      </c>
      <c r="CE65" s="444">
        <f>'TOFE détaillé 2021'!CE300</f>
        <v>0</v>
      </c>
      <c r="CF65" s="444">
        <f>'TOFE détaillé 2021'!CF300</f>
        <v>0</v>
      </c>
      <c r="CG65" s="444">
        <f>'TOFE détaillé 2021'!CG300</f>
        <v>0</v>
      </c>
      <c r="CH65" s="444">
        <f>'TOFE détaillé 2021'!CH300</f>
        <v>-5.9030348410000002</v>
      </c>
      <c r="CI65" s="444">
        <f>'TOFE détaillé 2021'!CI300</f>
        <v>0</v>
      </c>
      <c r="CJ65" s="444">
        <f>'TOFE détaillé 2021'!CJ300</f>
        <v>-5.9030348410000002</v>
      </c>
      <c r="CK65" s="444">
        <f>'TOFE détaillé 2021'!CK300</f>
        <v>0</v>
      </c>
      <c r="CL65" s="444">
        <f>'TOFE détaillé 2021'!CL300</f>
        <v>0</v>
      </c>
      <c r="CM65" s="444">
        <f>'TOFE détaillé 2021'!CM300</f>
        <v>-10.849115815000001</v>
      </c>
      <c r="CN65" s="444">
        <f>'TOFE détaillé 2021'!CN300</f>
        <v>0</v>
      </c>
      <c r="CO65" s="444">
        <f>'TOFE détaillé 2021'!CO300</f>
        <v>-10.849115815000001</v>
      </c>
      <c r="CP65" s="444">
        <f>'TOFE détaillé 2021'!CP300</f>
        <v>0.30672211603714622</v>
      </c>
      <c r="CQ65" s="444">
        <f>'TOFE détaillé 2021'!CQ300</f>
        <v>0.30672211603714622</v>
      </c>
      <c r="CR65" s="444" t="e">
        <f>'TOFE détaillé 2021'!CR300</f>
        <v>#DIV/0!</v>
      </c>
      <c r="CS65" s="444">
        <f>'TOFE détaillé 2021'!CS300</f>
        <v>0</v>
      </c>
      <c r="CT65" s="444">
        <f>'TOFE détaillé 2021'!CT300</f>
        <v>0</v>
      </c>
      <c r="CU65" s="444">
        <f>'TOFE détaillé 2021'!CU300</f>
        <v>0</v>
      </c>
      <c r="CV65" s="444">
        <f>'TOFE détaillé 2021'!CV300</f>
        <v>0</v>
      </c>
      <c r="CW65" s="444">
        <f>'TOFE détaillé 2021'!CW300</f>
        <v>-10.849115815000001</v>
      </c>
      <c r="CX65" s="444">
        <f>'TOFE détaillé 2021'!CX300</f>
        <v>0</v>
      </c>
      <c r="CY65" s="444">
        <f>'TOFE détaillé 2021'!CY300</f>
        <v>-10.849115815000001</v>
      </c>
      <c r="CZ65" s="444">
        <f>'TOFE détaillé 2021'!CZ300</f>
        <v>0</v>
      </c>
      <c r="DA65" s="444">
        <f>'TOFE détaillé 2021'!DA300</f>
        <v>0</v>
      </c>
      <c r="DB65" s="444">
        <f>'TOFE détaillé 2021'!DB300</f>
        <v>0</v>
      </c>
      <c r="DC65" s="444">
        <f>'TOFE détaillé 2021'!DC300</f>
        <v>0</v>
      </c>
      <c r="DD65" s="444">
        <f>'TOFE détaillé 2021'!DD300</f>
        <v>-10.849115815000001</v>
      </c>
      <c r="DE65" s="444">
        <f>'TOFE détaillé 2021'!DE300</f>
        <v>0</v>
      </c>
      <c r="DF65" s="444">
        <f>'TOFE détaillé 2021'!DF300</f>
        <v>-10.849115815000001</v>
      </c>
      <c r="DG65" s="444">
        <f>'TOFE détaillé 2021'!DG300</f>
        <v>0</v>
      </c>
      <c r="DH65" s="444">
        <f>'TOFE détaillé 2021'!DH300</f>
        <v>0</v>
      </c>
      <c r="DI65" s="444">
        <f>'TOFE détaillé 2021'!DI300</f>
        <v>0</v>
      </c>
      <c r="DJ65" s="444">
        <f>'TOFE détaillé 2021'!DJ300</f>
        <v>0</v>
      </c>
      <c r="DK65" s="444">
        <f>'TOFE détaillé 2021'!DK300</f>
        <v>0</v>
      </c>
      <c r="DL65" s="444">
        <f>'TOFE détaillé 2021'!DL300</f>
        <v>0</v>
      </c>
      <c r="DM65" s="444">
        <f>'TOFE détaillé 2021'!DM300</f>
        <v>0</v>
      </c>
      <c r="DN65" s="444">
        <f>'TOFE détaillé 2021'!DN300</f>
        <v>0</v>
      </c>
      <c r="DO65" s="444">
        <f>'TOFE détaillé 2021'!DO300</f>
        <v>0</v>
      </c>
      <c r="DP65" s="444">
        <f>'TOFE détaillé 2021'!DP300</f>
        <v>0</v>
      </c>
      <c r="DQ65" s="444">
        <f>'TOFE détaillé 2021'!DQ300</f>
        <v>0</v>
      </c>
      <c r="DR65" s="444">
        <f>'TOFE détaillé 2021'!DR300</f>
        <v>-10.849115815000001</v>
      </c>
      <c r="DS65" s="444">
        <f>'TOFE détaillé 2021'!DS300</f>
        <v>0</v>
      </c>
      <c r="DT65" s="444">
        <f>'TOFE détaillé 2021'!DT300</f>
        <v>-10.849115815000001</v>
      </c>
      <c r="DU65" s="444">
        <f>'TOFE détaillé 2021'!DU300</f>
        <v>0.30672211603714622</v>
      </c>
      <c r="DV65" s="444">
        <f>'TOFE détaillé 2021'!DV300</f>
        <v>0.30672211603714622</v>
      </c>
      <c r="DW65" s="444">
        <f>'TOFE détaillé 2021'!DW300</f>
        <v>0.30672211603714622</v>
      </c>
    </row>
    <row r="66" spans="1:127" ht="16.5" x14ac:dyDescent="0.3">
      <c r="A66" s="461" t="s">
        <v>105</v>
      </c>
      <c r="B66" s="444">
        <f>SUM('TOFE détaillé 2021'!B306:B311)</f>
        <v>0</v>
      </c>
      <c r="C66" s="444">
        <f>SUM('TOFE détaillé 2021'!C306:C311)</f>
        <v>0</v>
      </c>
      <c r="D66" s="444">
        <f>SUM('TOFE détaillé 2021'!D306:D311)</f>
        <v>0</v>
      </c>
      <c r="E66" s="444">
        <f>SUM('TOFE détaillé 2021'!E306:E311)</f>
        <v>0</v>
      </c>
      <c r="F66" s="444">
        <f>SUM('TOFE détaillé 2021'!F306:F311)</f>
        <v>0</v>
      </c>
      <c r="G66" s="444">
        <f>SUM('TOFE détaillé 2021'!G306:G311)</f>
        <v>0</v>
      </c>
      <c r="H66" s="444">
        <f>SUM('TOFE détaillé 2021'!H306:H311)</f>
        <v>182.39124294293521</v>
      </c>
      <c r="I66" s="444">
        <f>SUM('TOFE détaillé 2021'!I306:I311)</f>
        <v>0</v>
      </c>
      <c r="J66" s="444">
        <f>SUM('TOFE détaillé 2021'!J306:J311)</f>
        <v>0</v>
      </c>
      <c r="K66" s="444">
        <f>SUM('TOFE détaillé 2021'!K306:K311)</f>
        <v>0</v>
      </c>
      <c r="L66" s="444">
        <f>SUM('TOFE détaillé 2021'!L306:L311)</f>
        <v>0</v>
      </c>
      <c r="M66" s="444">
        <f>SUM('TOFE détaillé 2021'!M306:M311)</f>
        <v>0</v>
      </c>
      <c r="N66" s="444">
        <f>SUM('TOFE détaillé 2021'!N306:N311)</f>
        <v>0</v>
      </c>
      <c r="O66" s="444">
        <f>SUM('TOFE détaillé 2021'!O306:O311)</f>
        <v>0</v>
      </c>
      <c r="P66" s="444">
        <f>SUM('TOFE détaillé 2021'!P306:P311)</f>
        <v>0</v>
      </c>
      <c r="Q66" s="444">
        <f>SUM('TOFE détaillé 2021'!Q306:Q311)</f>
        <v>0</v>
      </c>
      <c r="R66" s="444">
        <f>SUM('TOFE détaillé 2021'!R306:R311)</f>
        <v>0</v>
      </c>
      <c r="S66" s="444">
        <f>SUM('TOFE détaillé 2021'!S306:S311)</f>
        <v>0</v>
      </c>
      <c r="T66" s="444">
        <f>SUM('TOFE détaillé 2021'!T306:T311)</f>
        <v>0</v>
      </c>
      <c r="U66" s="444">
        <f>SUM('TOFE détaillé 2021'!U306:U311)</f>
        <v>0</v>
      </c>
      <c r="V66" s="444">
        <f>SUM('TOFE détaillé 2021'!V306:V311)</f>
        <v>0</v>
      </c>
      <c r="W66" s="444">
        <f>SUM('TOFE détaillé 2021'!W306:W311)</f>
        <v>0</v>
      </c>
      <c r="X66" s="444">
        <f>SUM('TOFE détaillé 2021'!X306:X311)</f>
        <v>0</v>
      </c>
      <c r="Y66" s="444">
        <f>SUM('TOFE détaillé 2021'!Y306:Y311)</f>
        <v>0</v>
      </c>
      <c r="Z66" s="444">
        <f>SUM('TOFE détaillé 2021'!Z306:Z311)</f>
        <v>0</v>
      </c>
      <c r="AA66" s="444">
        <f>SUM('TOFE détaillé 2021'!AA306:AA311)</f>
        <v>0</v>
      </c>
      <c r="AB66" s="444">
        <f>SUM('TOFE détaillé 2021'!AB306:AB311)</f>
        <v>0</v>
      </c>
      <c r="AC66" s="438"/>
      <c r="AD66" s="438" t="e">
        <f t="shared" si="53"/>
        <v>#DIV/0!</v>
      </c>
      <c r="AE66" s="438" t="e">
        <f t="shared" si="57"/>
        <v>#DIV/0!</v>
      </c>
      <c r="AF66" s="444">
        <f>SUM('TOFE détaillé 2021'!AF306:AF311)</f>
        <v>0</v>
      </c>
      <c r="AG66" s="444">
        <f>SUM('TOFE détaillé 2021'!AG306:AG311)</f>
        <v>0</v>
      </c>
      <c r="AH66" s="444">
        <f>SUM('TOFE détaillé 2021'!AH306:AH311)</f>
        <v>0</v>
      </c>
      <c r="AI66" s="444">
        <f>SUM('TOFE détaillé 2021'!AI306:AI311)</f>
        <v>0</v>
      </c>
      <c r="AJ66" s="444">
        <f>SUM('TOFE détaillé 2021'!AJ306:AJ311)</f>
        <v>0</v>
      </c>
      <c r="AK66" s="444">
        <f>SUM('TOFE détaillé 2021'!AK306:AK311)</f>
        <v>0</v>
      </c>
      <c r="AL66" s="444">
        <f>SUM('TOFE détaillé 2021'!AL306:AL311)</f>
        <v>0</v>
      </c>
      <c r="AM66" s="444" t="e">
        <f>SUM('TOFE détaillé 2021'!AM306:AM311)</f>
        <v>#DIV/0!</v>
      </c>
      <c r="AN66" s="444">
        <f>SUM('TOFE détaillé 2021'!AN306:AN311)</f>
        <v>0</v>
      </c>
      <c r="AO66" s="444">
        <f>SUM('TOFE détaillé 2021'!AO306:AO311)</f>
        <v>0</v>
      </c>
      <c r="AP66" s="444">
        <f>SUM('TOFE détaillé 2021'!AP306:AP311)</f>
        <v>0</v>
      </c>
      <c r="AQ66" s="444">
        <f>SUM('TOFE détaillé 2021'!AQ306:AQ311)</f>
        <v>0</v>
      </c>
      <c r="AR66" s="444">
        <f>SUM('TOFE détaillé 2021'!AR306:AR311)</f>
        <v>0</v>
      </c>
      <c r="AS66" s="444">
        <f>SUM('TOFE détaillé 2021'!AS306:AS311)</f>
        <v>0</v>
      </c>
      <c r="AT66" s="444">
        <f>SUM('TOFE détaillé 2021'!AT306:AT311)</f>
        <v>0</v>
      </c>
      <c r="AU66" s="444">
        <f>SUM('TOFE détaillé 2021'!AU306:AU311)</f>
        <v>0</v>
      </c>
      <c r="AV66" s="444">
        <f>SUM('TOFE détaillé 2021'!AV306:AV311)</f>
        <v>0</v>
      </c>
      <c r="AW66" s="444">
        <f>SUM('TOFE détaillé 2021'!AW306:AW311)</f>
        <v>0</v>
      </c>
      <c r="AX66" s="444">
        <f>SUM('TOFE détaillé 2021'!AX306:AX311)</f>
        <v>0</v>
      </c>
      <c r="AY66" s="444">
        <f>SUM('TOFE détaillé 2021'!AY306:AY311)</f>
        <v>0</v>
      </c>
      <c r="AZ66" s="444">
        <f>SUM('TOFE détaillé 2021'!AZ306:AZ311)</f>
        <v>0</v>
      </c>
      <c r="BA66" s="444">
        <f>SUM('TOFE détaillé 2021'!BA306:BA311)</f>
        <v>0</v>
      </c>
      <c r="BB66" s="444">
        <f>SUM('TOFE détaillé 2021'!BB306:BB311)</f>
        <v>0</v>
      </c>
      <c r="BC66" s="444">
        <f>SUM('TOFE détaillé 2021'!BC306:BC311)</f>
        <v>0</v>
      </c>
      <c r="BD66" s="444">
        <f>SUM('TOFE détaillé 2021'!BD306:BD311)</f>
        <v>0</v>
      </c>
      <c r="BE66" s="444">
        <f>SUM('TOFE détaillé 2021'!BE306:BE311)</f>
        <v>0</v>
      </c>
      <c r="BF66" s="445">
        <f>SUM('TOFE détaillé 2021'!BF306:BF311)</f>
        <v>0</v>
      </c>
      <c r="BG66" s="445">
        <f>SUM('TOFE détaillé 2021'!BG306:BG311)</f>
        <v>0</v>
      </c>
      <c r="BH66" s="445">
        <f>SUM('TOFE détaillé 2021'!BH306:BH311)</f>
        <v>0</v>
      </c>
      <c r="BI66" s="440"/>
      <c r="BJ66" s="444">
        <f>SUM('TOFE détaillé 2021'!BJ306:BJ311)</f>
        <v>0</v>
      </c>
      <c r="BK66" s="444">
        <f>SUM('TOFE détaillé 2021'!BK306:BK311)</f>
        <v>0</v>
      </c>
      <c r="BL66" s="444">
        <f>SUM('TOFE détaillé 2021'!BL306:BL311)</f>
        <v>0</v>
      </c>
      <c r="BM66" s="444">
        <f>SUM('TOFE détaillé 2021'!BM306:BM311)</f>
        <v>0</v>
      </c>
      <c r="BN66" s="444">
        <f>SUM('TOFE détaillé 2021'!BN306:BN311)</f>
        <v>0</v>
      </c>
      <c r="BO66" s="444">
        <f>SUM('TOFE détaillé 2021'!BO306:BO311)</f>
        <v>0</v>
      </c>
      <c r="BP66" s="444">
        <f>SUM('TOFE détaillé 2021'!BP306:BP311)</f>
        <v>0</v>
      </c>
      <c r="BQ66" s="444">
        <f>SUM('TOFE détaillé 2021'!BQ306:BQ311)</f>
        <v>0</v>
      </c>
      <c r="BR66" s="444">
        <f>SUM('TOFE détaillé 2021'!BR306:BR311)</f>
        <v>0</v>
      </c>
      <c r="BS66" s="444" t="e">
        <f>SUM('TOFE détaillé 2021'!BS306:BS311)</f>
        <v>#DIV/0!</v>
      </c>
      <c r="BT66" s="444">
        <f>SUM('TOFE détaillé 2021'!BT306:BT311)</f>
        <v>0</v>
      </c>
      <c r="BU66" s="444">
        <f>SUM('TOFE détaillé 2021'!BU306:BU311)</f>
        <v>0</v>
      </c>
      <c r="BV66" s="444">
        <f>SUM('TOFE détaillé 2021'!BV306:BV311)</f>
        <v>0</v>
      </c>
      <c r="BW66" s="444">
        <f>SUM('TOFE détaillé 2021'!BW306:BW311)</f>
        <v>0</v>
      </c>
      <c r="BX66" s="444">
        <f>SUM('TOFE détaillé 2021'!BX306:BX311)</f>
        <v>0</v>
      </c>
      <c r="BY66" s="444">
        <f>SUM('TOFE détaillé 2021'!BY306:BY311)</f>
        <v>0</v>
      </c>
      <c r="BZ66" s="444">
        <f>SUM('TOFE détaillé 2021'!BZ306:BZ311)</f>
        <v>0</v>
      </c>
      <c r="CA66" s="444" t="e">
        <f>SUM('TOFE détaillé 2021'!CA306:CA311)</f>
        <v>#DIV/0!</v>
      </c>
      <c r="CB66" s="444">
        <f>SUM('TOFE détaillé 2021'!CB306:CB311)</f>
        <v>0</v>
      </c>
      <c r="CC66" s="444">
        <f>SUM('TOFE détaillé 2021'!CC306:CC311)</f>
        <v>0</v>
      </c>
      <c r="CD66" s="444">
        <f>SUM('TOFE détaillé 2021'!CD306:CD311)</f>
        <v>0</v>
      </c>
      <c r="CE66" s="444">
        <f>SUM('TOFE détaillé 2021'!CE306:CE311)</f>
        <v>0</v>
      </c>
      <c r="CF66" s="444">
        <f>SUM('TOFE détaillé 2021'!CF306:CF311)</f>
        <v>0</v>
      </c>
      <c r="CG66" s="444">
        <f>SUM('TOFE détaillé 2021'!CG306:CG311)</f>
        <v>0</v>
      </c>
      <c r="CH66" s="444">
        <f>SUM('TOFE détaillé 2021'!CH306:CH311)</f>
        <v>0</v>
      </c>
      <c r="CI66" s="444">
        <f>SUM('TOFE détaillé 2021'!CI306:CI311)</f>
        <v>0</v>
      </c>
      <c r="CJ66" s="444">
        <f>SUM('TOFE détaillé 2021'!CJ306:CJ311)</f>
        <v>0</v>
      </c>
      <c r="CK66" s="444">
        <f>SUM('TOFE détaillé 2021'!CK306:CK311)</f>
        <v>0</v>
      </c>
      <c r="CL66" s="444">
        <f>SUM('TOFE détaillé 2021'!CL306:CL311)</f>
        <v>0</v>
      </c>
      <c r="CM66" s="444">
        <f>SUM('TOFE détaillé 2021'!CM306:CM311)</f>
        <v>0</v>
      </c>
      <c r="CN66" s="444">
        <f>SUM('TOFE détaillé 2021'!CN306:CN311)</f>
        <v>0</v>
      </c>
      <c r="CO66" s="444">
        <f>SUM('TOFE détaillé 2021'!CO306:CO311)</f>
        <v>0</v>
      </c>
      <c r="CP66" s="444" t="e">
        <f>SUM('TOFE détaillé 2021'!CP306:CP311)</f>
        <v>#DIV/0!</v>
      </c>
      <c r="CQ66" s="444" t="e">
        <f>SUM('TOFE détaillé 2021'!CQ306:CQ311)</f>
        <v>#DIV/0!</v>
      </c>
      <c r="CR66" s="444" t="e">
        <f>SUM('TOFE détaillé 2021'!CR306:CR311)</f>
        <v>#DIV/0!</v>
      </c>
      <c r="CS66" s="444">
        <f>SUM('TOFE détaillé 2021'!CS306:CS311)</f>
        <v>0</v>
      </c>
      <c r="CT66" s="444">
        <f>SUM('TOFE détaillé 2021'!CT306:CT311)</f>
        <v>0</v>
      </c>
      <c r="CU66" s="444">
        <f>SUM('TOFE détaillé 2021'!CU306:CU311)</f>
        <v>0</v>
      </c>
      <c r="CV66" s="444">
        <f>SUM('TOFE détaillé 2021'!CV306:CV311)</f>
        <v>0</v>
      </c>
      <c r="CW66" s="444">
        <f>SUM('TOFE détaillé 2021'!CW306:CW311)</f>
        <v>0</v>
      </c>
      <c r="CX66" s="444">
        <f>SUM('TOFE détaillé 2021'!CX306:CX311)</f>
        <v>0</v>
      </c>
      <c r="CY66" s="444">
        <f>SUM('TOFE détaillé 2021'!CY306:CY311)</f>
        <v>0</v>
      </c>
      <c r="CZ66" s="444">
        <f>SUM('TOFE détaillé 2021'!CZ306:CZ311)</f>
        <v>0</v>
      </c>
      <c r="DA66" s="444">
        <f>SUM('TOFE détaillé 2021'!DA306:DA311)</f>
        <v>0</v>
      </c>
      <c r="DB66" s="444">
        <f>SUM('TOFE détaillé 2021'!DB306:DB311)</f>
        <v>0</v>
      </c>
      <c r="DC66" s="444">
        <f>SUM('TOFE détaillé 2021'!DC306:DC311)</f>
        <v>0</v>
      </c>
      <c r="DD66" s="444">
        <f>SUM('TOFE détaillé 2021'!DD306:DD311)</f>
        <v>0</v>
      </c>
      <c r="DE66" s="444">
        <f>SUM('TOFE détaillé 2021'!DE306:DE311)</f>
        <v>0</v>
      </c>
      <c r="DF66" s="444">
        <f>SUM('TOFE détaillé 2021'!DF306:DF311)</f>
        <v>0</v>
      </c>
      <c r="DG66" s="444">
        <f>SUM('TOFE détaillé 2021'!DG306:DG311)</f>
        <v>0</v>
      </c>
      <c r="DH66" s="444">
        <f>SUM('TOFE détaillé 2021'!DH306:DH311)</f>
        <v>0</v>
      </c>
      <c r="DI66" s="444">
        <f>SUM('TOFE détaillé 2021'!DI306:DI311)</f>
        <v>0</v>
      </c>
      <c r="DJ66" s="444">
        <f>SUM('TOFE détaillé 2021'!DJ306:DJ311)</f>
        <v>0</v>
      </c>
      <c r="DK66" s="444">
        <f>SUM('TOFE détaillé 2021'!DK306:DK311)</f>
        <v>0</v>
      </c>
      <c r="DL66" s="444">
        <f>SUM('TOFE détaillé 2021'!DL306:DL311)</f>
        <v>0</v>
      </c>
      <c r="DM66" s="444">
        <f>SUM('TOFE détaillé 2021'!DM306:DM311)</f>
        <v>0</v>
      </c>
      <c r="DN66" s="444">
        <f>SUM('TOFE détaillé 2021'!DN306:DN311)</f>
        <v>0</v>
      </c>
      <c r="DO66" s="444">
        <f>SUM('TOFE détaillé 2021'!DO306:DO311)</f>
        <v>0</v>
      </c>
      <c r="DP66" s="444">
        <f>SUM('TOFE détaillé 2021'!DP306:DP311)</f>
        <v>0</v>
      </c>
      <c r="DQ66" s="444">
        <f>SUM('TOFE détaillé 2021'!DQ306:DQ311)</f>
        <v>0</v>
      </c>
      <c r="DR66" s="444">
        <f>SUM('TOFE détaillé 2021'!DR306:DR311)</f>
        <v>0</v>
      </c>
      <c r="DS66" s="444">
        <f>SUM('TOFE détaillé 2021'!DS306:DS311)</f>
        <v>0</v>
      </c>
      <c r="DT66" s="444">
        <f>SUM('TOFE détaillé 2021'!DT306:DT311)</f>
        <v>0</v>
      </c>
      <c r="DU66" s="444" t="e">
        <f>SUM('TOFE détaillé 2021'!DU306:DU311)</f>
        <v>#DIV/0!</v>
      </c>
      <c r="DV66" s="444">
        <f>SUM('TOFE détaillé 2021'!DV306:DV311)</f>
        <v>0</v>
      </c>
      <c r="DW66" s="444">
        <f>SUM('TOFE détaillé 2021'!DW306:DW311)</f>
        <v>0</v>
      </c>
    </row>
    <row r="67" spans="1:127" ht="16.5" x14ac:dyDescent="0.3">
      <c r="A67" s="459" t="s">
        <v>297</v>
      </c>
      <c r="B67" s="452">
        <f>B54+B58</f>
        <v>0</v>
      </c>
      <c r="C67" s="452">
        <f t="shared" ref="C67:BN67" si="61">C54+C58</f>
        <v>0</v>
      </c>
      <c r="D67" s="452">
        <f t="shared" si="61"/>
        <v>0</v>
      </c>
      <c r="E67" s="452">
        <f t="shared" si="61"/>
        <v>2.6906815264737816E-7</v>
      </c>
      <c r="F67" s="452">
        <f t="shared" si="61"/>
        <v>0</v>
      </c>
      <c r="G67" s="452">
        <f t="shared" si="61"/>
        <v>2.6906815264737816E-7</v>
      </c>
      <c r="H67" s="452">
        <f t="shared" si="61"/>
        <v>553.84725256417482</v>
      </c>
      <c r="I67" s="452">
        <f t="shared" si="61"/>
        <v>54.116355200000001</v>
      </c>
      <c r="J67" s="452">
        <f t="shared" si="61"/>
        <v>0</v>
      </c>
      <c r="K67" s="452">
        <f t="shared" si="61"/>
        <v>0</v>
      </c>
      <c r="L67" s="452">
        <f t="shared" si="61"/>
        <v>0</v>
      </c>
      <c r="M67" s="452" t="e">
        <f t="shared" si="61"/>
        <v>#REF!</v>
      </c>
      <c r="N67" s="452">
        <f t="shared" si="61"/>
        <v>0</v>
      </c>
      <c r="O67" s="452">
        <f t="shared" si="61"/>
        <v>0</v>
      </c>
      <c r="P67" s="452">
        <f t="shared" si="61"/>
        <v>0</v>
      </c>
      <c r="Q67" s="452" t="e">
        <f t="shared" si="61"/>
        <v>#REF!</v>
      </c>
      <c r="R67" s="452" t="e">
        <f t="shared" si="61"/>
        <v>#REF!</v>
      </c>
      <c r="S67" s="452" t="e">
        <f t="shared" si="61"/>
        <v>#REF!</v>
      </c>
      <c r="T67" s="452" t="e">
        <f t="shared" si="61"/>
        <v>#REF!</v>
      </c>
      <c r="U67" s="452">
        <f t="shared" si="61"/>
        <v>0</v>
      </c>
      <c r="V67" s="452">
        <f t="shared" si="61"/>
        <v>0</v>
      </c>
      <c r="W67" s="452">
        <f t="shared" si="61"/>
        <v>0</v>
      </c>
      <c r="X67" s="452" t="e">
        <f t="shared" si="61"/>
        <v>#REF!</v>
      </c>
      <c r="Y67" s="452" t="e">
        <f t="shared" si="61"/>
        <v>#REF!</v>
      </c>
      <c r="Z67" s="452">
        <f t="shared" si="61"/>
        <v>0</v>
      </c>
      <c r="AA67" s="452">
        <f t="shared" si="61"/>
        <v>0</v>
      </c>
      <c r="AB67" s="452">
        <f t="shared" si="61"/>
        <v>0</v>
      </c>
      <c r="AC67" s="438"/>
      <c r="AD67" s="438" t="e">
        <f t="shared" si="53"/>
        <v>#DIV/0!</v>
      </c>
      <c r="AE67" s="438" t="e">
        <f>AB67/X67</f>
        <v>#REF!</v>
      </c>
      <c r="AF67" s="452">
        <f t="shared" si="61"/>
        <v>48.034047999999999</v>
      </c>
      <c r="AG67" s="452">
        <f t="shared" si="61"/>
        <v>0</v>
      </c>
      <c r="AH67" s="452">
        <f t="shared" si="61"/>
        <v>0</v>
      </c>
      <c r="AI67" s="452">
        <f t="shared" si="61"/>
        <v>0</v>
      </c>
      <c r="AJ67" s="452">
        <f t="shared" si="61"/>
        <v>0</v>
      </c>
      <c r="AK67" s="452">
        <f t="shared" si="61"/>
        <v>0</v>
      </c>
      <c r="AL67" s="452">
        <f t="shared" si="61"/>
        <v>0</v>
      </c>
      <c r="AM67" s="452" t="e">
        <f t="shared" si="61"/>
        <v>#DIV/0!</v>
      </c>
      <c r="AN67" s="452">
        <f t="shared" si="61"/>
        <v>40.675814000000003</v>
      </c>
      <c r="AO67" s="452">
        <f t="shared" si="61"/>
        <v>0</v>
      </c>
      <c r="AP67" s="452">
        <f t="shared" si="61"/>
        <v>0</v>
      </c>
      <c r="AQ67" s="452">
        <f t="shared" si="61"/>
        <v>0</v>
      </c>
      <c r="AR67" s="452">
        <f t="shared" si="61"/>
        <v>7.1054273576010019E-15</v>
      </c>
      <c r="AS67" s="452">
        <f t="shared" si="61"/>
        <v>0</v>
      </c>
      <c r="AT67" s="452">
        <f t="shared" si="61"/>
        <v>7.1054273576010019E-15</v>
      </c>
      <c r="AU67" s="452">
        <f t="shared" si="61"/>
        <v>25.014236</v>
      </c>
      <c r="AV67" s="452">
        <f t="shared" si="61"/>
        <v>0</v>
      </c>
      <c r="AW67" s="452">
        <f t="shared" si="61"/>
        <v>0</v>
      </c>
      <c r="AX67" s="452">
        <f t="shared" si="61"/>
        <v>-1.6431300764452317E-14</v>
      </c>
      <c r="AY67" s="452">
        <f t="shared" si="61"/>
        <v>0</v>
      </c>
      <c r="AZ67" s="452">
        <f t="shared" si="61"/>
        <v>0</v>
      </c>
      <c r="BA67" s="452">
        <f t="shared" si="61"/>
        <v>0</v>
      </c>
      <c r="BB67" s="452">
        <f t="shared" si="61"/>
        <v>0</v>
      </c>
      <c r="BC67" s="452">
        <f t="shared" si="61"/>
        <v>0</v>
      </c>
      <c r="BD67" s="452">
        <f t="shared" si="61"/>
        <v>0</v>
      </c>
      <c r="BE67" s="452">
        <f t="shared" si="61"/>
        <v>0</v>
      </c>
      <c r="BF67" s="453">
        <f t="shared" si="61"/>
        <v>-9.7699626167013776E-15</v>
      </c>
      <c r="BG67" s="453">
        <f t="shared" si="61"/>
        <v>0</v>
      </c>
      <c r="BH67" s="453">
        <f t="shared" si="61"/>
        <v>-9.7699626167013776E-15</v>
      </c>
      <c r="BI67" s="440"/>
      <c r="BJ67" s="452" t="e">
        <f t="shared" si="61"/>
        <v>#DIV/0!</v>
      </c>
      <c r="BK67" s="452" t="e">
        <f t="shared" si="61"/>
        <v>#DIV/0!</v>
      </c>
      <c r="BL67" s="452">
        <f t="shared" si="61"/>
        <v>0</v>
      </c>
      <c r="BM67" s="452">
        <f t="shared" si="61"/>
        <v>0</v>
      </c>
      <c r="BN67" s="452">
        <f t="shared" si="61"/>
        <v>0</v>
      </c>
      <c r="BO67" s="452">
        <f t="shared" ref="BO67:DW67" si="62">BO54+BO58</f>
        <v>0</v>
      </c>
      <c r="BP67" s="452">
        <f t="shared" si="62"/>
        <v>0</v>
      </c>
      <c r="BQ67" s="452">
        <f t="shared" si="62"/>
        <v>0</v>
      </c>
      <c r="BR67" s="452">
        <f t="shared" si="62"/>
        <v>0</v>
      </c>
      <c r="BS67" s="452" t="e">
        <f t="shared" si="62"/>
        <v>#DIV/0!</v>
      </c>
      <c r="BT67" s="452">
        <f t="shared" si="62"/>
        <v>0</v>
      </c>
      <c r="BU67" s="452">
        <f t="shared" si="62"/>
        <v>0</v>
      </c>
      <c r="BV67" s="452">
        <f t="shared" si="62"/>
        <v>0</v>
      </c>
      <c r="BW67" s="452">
        <f t="shared" si="62"/>
        <v>0</v>
      </c>
      <c r="BX67" s="452">
        <f t="shared" si="62"/>
        <v>0</v>
      </c>
      <c r="BY67" s="452">
        <f t="shared" si="62"/>
        <v>0</v>
      </c>
      <c r="BZ67" s="452">
        <f t="shared" si="62"/>
        <v>0</v>
      </c>
      <c r="CA67" s="452" t="e">
        <f t="shared" si="62"/>
        <v>#DIV/0!</v>
      </c>
      <c r="CB67" s="452">
        <f t="shared" si="62"/>
        <v>0</v>
      </c>
      <c r="CC67" s="452">
        <f t="shared" si="62"/>
        <v>0</v>
      </c>
      <c r="CD67" s="452">
        <f t="shared" si="62"/>
        <v>0</v>
      </c>
      <c r="CE67" s="452">
        <f t="shared" si="62"/>
        <v>0</v>
      </c>
      <c r="CF67" s="452">
        <f t="shared" si="62"/>
        <v>0</v>
      </c>
      <c r="CG67" s="452">
        <f t="shared" si="62"/>
        <v>0</v>
      </c>
      <c r="CH67" s="452">
        <f t="shared" si="62"/>
        <v>0</v>
      </c>
      <c r="CI67" s="452">
        <f t="shared" si="62"/>
        <v>0</v>
      </c>
      <c r="CJ67" s="452">
        <f t="shared" si="62"/>
        <v>0</v>
      </c>
      <c r="CK67" s="452">
        <f t="shared" si="62"/>
        <v>0</v>
      </c>
      <c r="CL67" s="452">
        <f t="shared" si="62"/>
        <v>0</v>
      </c>
      <c r="CM67" s="452">
        <f t="shared" si="62"/>
        <v>0</v>
      </c>
      <c r="CN67" s="452">
        <f t="shared" si="62"/>
        <v>0</v>
      </c>
      <c r="CO67" s="452">
        <f t="shared" si="62"/>
        <v>0</v>
      </c>
      <c r="CP67" s="452" t="e">
        <f t="shared" si="62"/>
        <v>#DIV/0!</v>
      </c>
      <c r="CQ67" s="452" t="e">
        <f t="shared" si="62"/>
        <v>#DIV/0!</v>
      </c>
      <c r="CR67" s="452" t="e">
        <f t="shared" si="62"/>
        <v>#DIV/0!</v>
      </c>
      <c r="CS67" s="452">
        <f t="shared" si="62"/>
        <v>0</v>
      </c>
      <c r="CT67" s="452">
        <f t="shared" si="62"/>
        <v>0</v>
      </c>
      <c r="CU67" s="452">
        <f t="shared" si="62"/>
        <v>0</v>
      </c>
      <c r="CV67" s="452">
        <f t="shared" si="62"/>
        <v>0</v>
      </c>
      <c r="CW67" s="452">
        <f t="shared" si="62"/>
        <v>0</v>
      </c>
      <c r="CX67" s="452">
        <f t="shared" si="62"/>
        <v>0</v>
      </c>
      <c r="CY67" s="452">
        <f t="shared" si="62"/>
        <v>0</v>
      </c>
      <c r="CZ67" s="452">
        <f t="shared" si="62"/>
        <v>0</v>
      </c>
      <c r="DA67" s="452">
        <f t="shared" si="62"/>
        <v>0</v>
      </c>
      <c r="DB67" s="452">
        <f t="shared" si="62"/>
        <v>0</v>
      </c>
      <c r="DC67" s="452">
        <f t="shared" si="62"/>
        <v>0</v>
      </c>
      <c r="DD67" s="452">
        <f t="shared" si="62"/>
        <v>0</v>
      </c>
      <c r="DE67" s="452">
        <f t="shared" si="62"/>
        <v>0</v>
      </c>
      <c r="DF67" s="452">
        <f t="shared" si="62"/>
        <v>0</v>
      </c>
      <c r="DG67" s="452">
        <f t="shared" si="62"/>
        <v>180.10849946599998</v>
      </c>
      <c r="DH67" s="452">
        <f t="shared" si="62"/>
        <v>0</v>
      </c>
      <c r="DI67" s="452">
        <f t="shared" si="62"/>
        <v>0</v>
      </c>
      <c r="DJ67" s="452">
        <f t="shared" si="62"/>
        <v>0</v>
      </c>
      <c r="DK67" s="452">
        <f t="shared" si="62"/>
        <v>0</v>
      </c>
      <c r="DL67" s="452">
        <f t="shared" si="62"/>
        <v>0</v>
      </c>
      <c r="DM67" s="452">
        <f t="shared" si="62"/>
        <v>0</v>
      </c>
      <c r="DN67" s="452">
        <f t="shared" si="62"/>
        <v>0</v>
      </c>
      <c r="DO67" s="452">
        <f t="shared" si="62"/>
        <v>0</v>
      </c>
      <c r="DP67" s="452">
        <f t="shared" si="62"/>
        <v>0</v>
      </c>
      <c r="DQ67" s="452">
        <f t="shared" si="62"/>
        <v>0</v>
      </c>
      <c r="DR67" s="452">
        <f t="shared" si="62"/>
        <v>0</v>
      </c>
      <c r="DS67" s="452">
        <f t="shared" si="62"/>
        <v>0</v>
      </c>
      <c r="DT67" s="452">
        <f t="shared" si="62"/>
        <v>0</v>
      </c>
      <c r="DU67" s="452" t="e">
        <f t="shared" si="62"/>
        <v>#DIV/0!</v>
      </c>
      <c r="DV67" s="452" t="e">
        <f t="shared" si="62"/>
        <v>#DIV/0!</v>
      </c>
      <c r="DW67" s="452" t="e">
        <f t="shared" si="62"/>
        <v>#DIV/0!</v>
      </c>
    </row>
    <row r="68" spans="1:127" x14ac:dyDescent="0.2">
      <c r="A68" s="462"/>
      <c r="B68" s="463"/>
      <c r="C68" s="462"/>
      <c r="D68" s="462"/>
      <c r="E68" s="462"/>
      <c r="F68" s="462"/>
      <c r="G68" s="462"/>
      <c r="H68" s="462"/>
      <c r="I68" s="462"/>
      <c r="J68" s="462"/>
      <c r="K68" s="462"/>
      <c r="L68" s="462"/>
      <c r="M68" s="462"/>
      <c r="N68" s="462"/>
      <c r="O68" s="462"/>
      <c r="P68" s="462"/>
      <c r="Q68" s="464"/>
      <c r="R68" s="462"/>
      <c r="S68" s="462"/>
      <c r="T68" s="462"/>
      <c r="U68" s="462"/>
      <c r="V68" s="462"/>
      <c r="W68" s="462"/>
      <c r="X68" s="462"/>
      <c r="Y68" s="462"/>
      <c r="Z68" s="462"/>
      <c r="AA68" s="462"/>
      <c r="AB68" s="462"/>
      <c r="AC68" s="462"/>
      <c r="AD68" s="462"/>
      <c r="AE68" s="464"/>
      <c r="AF68" s="464"/>
      <c r="AG68" s="464"/>
      <c r="AH68" s="462"/>
      <c r="AI68" s="462"/>
      <c r="AJ68" s="462"/>
      <c r="AK68" s="462"/>
      <c r="AL68" s="462"/>
      <c r="AM68" s="462"/>
      <c r="AN68" s="463"/>
      <c r="AO68" s="463"/>
      <c r="AP68" s="462"/>
      <c r="AQ68" s="462"/>
      <c r="AR68" s="462"/>
      <c r="AS68" s="462"/>
      <c r="AT68" s="462"/>
      <c r="AU68" s="462"/>
      <c r="AV68" s="464"/>
      <c r="AW68" s="464"/>
      <c r="AX68" s="464"/>
      <c r="AY68" s="464"/>
      <c r="AZ68" s="462"/>
      <c r="BA68" s="462"/>
      <c r="BB68" s="462"/>
      <c r="BC68" s="462"/>
      <c r="BD68" s="462"/>
      <c r="BE68" s="463"/>
      <c r="BF68" s="430"/>
      <c r="BG68" s="430"/>
      <c r="BH68" s="430"/>
      <c r="BI68" s="462"/>
      <c r="BJ68" s="462"/>
      <c r="BK68" s="462"/>
      <c r="BL68" s="462"/>
      <c r="BM68" s="462"/>
      <c r="BN68" s="462"/>
      <c r="BO68" s="462"/>
      <c r="BP68" s="462"/>
      <c r="BQ68" s="462"/>
      <c r="BR68" s="462"/>
      <c r="BS68" s="462"/>
      <c r="BT68" s="462"/>
      <c r="BU68" s="462"/>
      <c r="BV68" s="462"/>
      <c r="BW68" s="462"/>
      <c r="BX68" s="462"/>
      <c r="BY68" s="462"/>
      <c r="BZ68" s="462"/>
      <c r="CA68" s="462"/>
      <c r="CB68" s="462"/>
      <c r="CC68" s="462"/>
      <c r="CD68" s="462"/>
      <c r="CE68" s="462"/>
      <c r="CF68" s="462"/>
      <c r="CG68" s="462"/>
      <c r="CH68" s="462"/>
      <c r="CI68" s="462"/>
      <c r="CJ68" s="462"/>
      <c r="CK68" s="462"/>
      <c r="CL68" s="462"/>
      <c r="CM68" s="462"/>
      <c r="CN68" s="462"/>
      <c r="CO68" s="462"/>
      <c r="CP68" s="462"/>
      <c r="CQ68" s="462"/>
      <c r="CR68" s="462"/>
      <c r="CS68" s="462"/>
      <c r="CT68" s="462"/>
      <c r="CU68" s="462"/>
      <c r="CV68" s="462"/>
      <c r="CW68" s="462"/>
      <c r="CX68" s="462"/>
      <c r="CY68" s="462"/>
      <c r="CZ68" s="462"/>
      <c r="DA68" s="462"/>
      <c r="DB68" s="462"/>
      <c r="DC68" s="462"/>
      <c r="DD68" s="462"/>
      <c r="DE68" s="462"/>
      <c r="DF68" s="462"/>
      <c r="DG68" s="462"/>
      <c r="DH68" s="462"/>
      <c r="DI68" s="462"/>
      <c r="DJ68" s="462"/>
      <c r="DK68" s="462"/>
      <c r="DL68" s="462"/>
      <c r="DM68" s="462"/>
      <c r="DN68" s="462"/>
      <c r="DO68" s="462"/>
      <c r="DP68" s="462"/>
      <c r="DQ68" s="462"/>
      <c r="DR68" s="462"/>
      <c r="DS68" s="462"/>
      <c r="DT68" s="462"/>
      <c r="DU68" s="462"/>
      <c r="DV68" s="462"/>
      <c r="DW68" s="462"/>
    </row>
  </sheetData>
  <protectedRanges>
    <protectedRange sqref="BJ4:BJ5 A4:BI7 BK4:DV7 A57 A8:DW8 A21:AB21 A43:AB43 AF21:DW21 AF43:DW43" name="Plage2_1_1"/>
    <protectedRange sqref="BJ4:BJ5 A4:BI7 BK4:DV7 A57 A8:DW8 A21:AB21 A43:AB43 AF21:DW21 AF43:DW43" name="Plage1_1_1"/>
  </protectedRanges>
  <mergeCells count="57">
    <mergeCell ref="DA5:DC5"/>
    <mergeCell ref="DD5:DF5"/>
    <mergeCell ref="DH5:DJ5"/>
    <mergeCell ref="DM5:DO5"/>
    <mergeCell ref="DR5:DT5"/>
    <mergeCell ref="BX5:BZ5"/>
    <mergeCell ref="CC5:CE5"/>
    <mergeCell ref="CH5:CJ5"/>
    <mergeCell ref="CM5:CO5"/>
    <mergeCell ref="CT5:CV5"/>
    <mergeCell ref="CW5:CY5"/>
    <mergeCell ref="AV5:AX5"/>
    <mergeCell ref="BA5:BC5"/>
    <mergeCell ref="BF5:BH5"/>
    <mergeCell ref="BM5:BO5"/>
    <mergeCell ref="BP5:BR5"/>
    <mergeCell ref="BU5:BW5"/>
    <mergeCell ref="U5:W5"/>
    <mergeCell ref="Z5:AB5"/>
    <mergeCell ref="AG5:AI5"/>
    <mergeCell ref="AJ5:AL5"/>
    <mergeCell ref="AO5:AQ5"/>
    <mergeCell ref="AR5:AT5"/>
    <mergeCell ref="DA4:DC4"/>
    <mergeCell ref="DD4:DF4"/>
    <mergeCell ref="DH4:DJ4"/>
    <mergeCell ref="DM4:DO4"/>
    <mergeCell ref="DR4:DT4"/>
    <mergeCell ref="B5:D5"/>
    <mergeCell ref="E5:G5"/>
    <mergeCell ref="J5:L5"/>
    <mergeCell ref="N5:P5"/>
    <mergeCell ref="Q5:S5"/>
    <mergeCell ref="BX4:BZ4"/>
    <mergeCell ref="CC4:CE4"/>
    <mergeCell ref="CH4:CJ4"/>
    <mergeCell ref="CM4:CO4"/>
    <mergeCell ref="CT4:CV4"/>
    <mergeCell ref="CW4:CY4"/>
    <mergeCell ref="AV4:AX4"/>
    <mergeCell ref="BA4:BC4"/>
    <mergeCell ref="BF4:BH4"/>
    <mergeCell ref="BM4:BO4"/>
    <mergeCell ref="BP4:BR4"/>
    <mergeCell ref="BU4:BW4"/>
    <mergeCell ref="U4:W4"/>
    <mergeCell ref="Z4:AB4"/>
    <mergeCell ref="AG4:AI4"/>
    <mergeCell ref="AJ4:AL4"/>
    <mergeCell ref="AO4:AQ4"/>
    <mergeCell ref="AR4:AT4"/>
    <mergeCell ref="A4:A6"/>
    <mergeCell ref="B4:D4"/>
    <mergeCell ref="E4:G4"/>
    <mergeCell ref="J4:L4"/>
    <mergeCell ref="N4:P4"/>
    <mergeCell ref="Q4:S4"/>
  </mergeCells>
  <printOptions horizontalCentered="1" verticalCentered="1" headings="1" gridLines="1"/>
  <pageMargins left="0.39370078740157483" right="0.39370078740157483" top="0.39370078740157483" bottom="0.39370078740157483" header="7.874015748031496E-2" footer="0.11811023622047245"/>
  <pageSetup paperSize="9" scale="70" orientation="landscape" r:id="rId1"/>
  <headerFooter>
    <oddHeader>&amp;LMINISTERE DE L'ECONOMIE ET DES FINANCES
DGEAE&amp;CTOFE RESUME DE L'ANNEE 2021&amp;RREPUBLIQUE TOGOLAISE
Travail - Liberté - Patrie</oddHeader>
    <oddFooter xml:space="preserve">&amp;L&amp;"+,Normal"&amp;8Tableau des Opérations Financières de l'Etat (TOFE) du TOGO&amp;C&amp;P /  &amp;N&amp;R&amp;D               &amp;T
</oddFooter>
  </headerFooter>
  <rowBreaks count="1" manualBreakCount="1">
    <brk id="42" max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TOFE détaillé 2021</vt:lpstr>
      <vt:lpstr>TOFE Résumé</vt:lpstr>
      <vt:lpstr>'TOFE détaillé 2021'!Impression_des_titres</vt:lpstr>
      <vt:lpstr>'TOFE détaillé 2021'!Zone_d_impression</vt:lpstr>
      <vt:lpstr>'TOFE Résumé'!Zone_d_impression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CAON</dc:creator>
  <cp:lastModifiedBy>CAON</cp:lastModifiedBy>
  <cp:lastPrinted>2021-09-13T09:39:01Z</cp:lastPrinted>
  <dcterms:created xsi:type="dcterms:W3CDTF">2021-09-13T09:37:52Z</dcterms:created>
  <dcterms:modified xsi:type="dcterms:W3CDTF">2021-09-13T09:40:51Z</dcterms:modified>
</cp:coreProperties>
</file>